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66925"/>
  <mc:AlternateContent xmlns:mc="http://schemas.openxmlformats.org/markup-compatibility/2006">
    <mc:Choice Requires="x15">
      <x15ac:absPath xmlns:x15ac="http://schemas.microsoft.com/office/spreadsheetml/2010/11/ac" url="https://globalgap.sharepoint.com/sites/GLOBALG.A.P/Freigegebene Dokumente/General/Business Services/Translation/02_Standards/02_GG_Standards/IFA/V6_final/source_en/P&amp;Cs_customizable_checklists/final/"/>
    </mc:Choice>
  </mc:AlternateContent>
  <xr:revisionPtr revIDLastSave="21" documentId="13_ncr:1_{10F31792-4A70-4B5B-A17A-2EA6CA2ED1A6}" xr6:coauthVersionLast="47" xr6:coauthVersionMax="47" xr10:uidLastSave="{F4D3FB45-A13A-4160-BCD0-7636F79BE526}"/>
  <bookViews>
    <workbookView xWindow="-120" yWindow="-120" windowWidth="29040" windowHeight="15840" firstSheet="5" activeTab="5" xr2:uid="{00000000-000D-0000-FFFF-FFFF00000000}"/>
  </bookViews>
  <sheets>
    <sheet name="Steps" sheetId="1" state="hidden" r:id="rId1"/>
    <sheet name="PI" sheetId="2" state="hidden" r:id="rId2"/>
    <sheet name="S" sheetId="3" state="hidden" r:id="rId3"/>
    <sheet name="PQ" sheetId="8" state="hidden" r:id="rId4"/>
    <sheet name="Static ID Table" sheetId="5" state="hidden" r:id="rId5"/>
    <sheet name="Cover" sheetId="11" r:id="rId6"/>
    <sheet name="Instructions" sheetId="10" r:id="rId7"/>
    <sheet name="Audit notes" sheetId="15" r:id="rId8"/>
    <sheet name="P&amp;Cs" sheetId="13" r:id="rId9"/>
  </sheets>
  <definedNames>
    <definedName name="_xlnm.Print_Titles" localSheetId="8">'P&amp;Cs'!$1:$1</definedName>
    <definedName name="Text4" localSheetId="7">'Audit notes'!#REF!</definedName>
    <definedName name="Text5" localSheetId="7">'Audit notes'!$A$32</definedName>
    <definedName name="Text6" localSheetId="7">'Audit notes'!#REF!</definedName>
    <definedName name="Text7" localSheetId="7">'Audit notes'!#REF!</definedName>
    <definedName name="Text8" localSheetId="7">'Audit notes'!#REF!</definedName>
    <definedName name="Text9" localSheetId="7">'Audit notes'!#REF!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10" l="1"/>
  <c r="H13" i="10"/>
  <c r="H14" i="10"/>
  <c r="H15" i="10"/>
  <c r="H16" i="10"/>
  <c r="H17" i="10"/>
  <c r="H18" i="10"/>
  <c r="H19" i="10"/>
  <c r="H20" i="10"/>
  <c r="H21" i="10"/>
  <c r="H22" i="10"/>
  <c r="H23" i="10"/>
  <c r="H24" i="10"/>
  <c r="H11" i="10"/>
  <c r="G3" i="13"/>
  <c r="G7" i="13"/>
  <c r="G9" i="13"/>
  <c r="G14" i="13"/>
  <c r="G17" i="13"/>
  <c r="G19" i="13"/>
  <c r="G22" i="13"/>
  <c r="G24" i="13"/>
  <c r="G26" i="13"/>
  <c r="G27" i="13"/>
  <c r="G29" i="13"/>
  <c r="G34" i="13"/>
  <c r="G38" i="13"/>
  <c r="G40" i="13"/>
  <c r="G42" i="13"/>
  <c r="G43" i="13"/>
  <c r="G47" i="13"/>
  <c r="G50" i="13"/>
  <c r="G56" i="13"/>
  <c r="G58" i="13"/>
  <c r="G59" i="13"/>
  <c r="G64" i="13"/>
  <c r="G68" i="13"/>
  <c r="G73" i="13"/>
  <c r="G75" i="13"/>
  <c r="G80" i="13"/>
  <c r="G83" i="13"/>
  <c r="G89" i="13"/>
  <c r="G90" i="13"/>
  <c r="G93" i="13"/>
  <c r="G99" i="13"/>
  <c r="G103" i="13"/>
  <c r="G107" i="13"/>
  <c r="G108" i="13"/>
  <c r="G118" i="13"/>
  <c r="G119" i="13"/>
  <c r="G123" i="13"/>
  <c r="G129" i="13"/>
  <c r="G131" i="13"/>
  <c r="G139" i="13"/>
  <c r="G144" i="13"/>
  <c r="G151" i="13"/>
  <c r="G153" i="13"/>
  <c r="G155" i="13"/>
  <c r="G158" i="13"/>
  <c r="G159" i="13"/>
  <c r="G163" i="13"/>
  <c r="G172" i="13"/>
  <c r="G173" i="13"/>
  <c r="G180" i="13"/>
  <c r="G181" i="13"/>
  <c r="G190" i="13"/>
  <c r="G191" i="13"/>
  <c r="G196" i="13"/>
  <c r="G197" i="13"/>
  <c r="G204" i="13"/>
  <c r="G208" i="13"/>
  <c r="G212" i="13"/>
  <c r="G213" i="13"/>
  <c r="G2" i="13"/>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2" i="8"/>
  <c r="U3" i="2" l="1"/>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2"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2" i="2"/>
  <c r="S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2" i="2"/>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2" i="2"/>
  <c r="O3"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2" i="2"/>
  <c r="AD4" i="3"/>
  <c r="AD5"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3" i="3"/>
  <c r="J2" i="13"/>
  <c r="I3" i="2" l="1"/>
  <c r="I4" i="2"/>
  <c r="I5" i="2"/>
  <c r="I6" i="2"/>
  <c r="I7" i="2"/>
  <c r="I8" i="2"/>
  <c r="I9" i="2"/>
  <c r="I10" i="2"/>
  <c r="M11" i="13" s="1"/>
  <c r="I11" i="2"/>
  <c r="I12" i="2"/>
  <c r="I13" i="2"/>
  <c r="I14" i="2"/>
  <c r="M4" i="13" s="1"/>
  <c r="I15" i="2"/>
  <c r="I16" i="2"/>
  <c r="I17" i="2"/>
  <c r="I18" i="2"/>
  <c r="M176" i="13" s="1"/>
  <c r="I19" i="2"/>
  <c r="I20" i="2"/>
  <c r="I21" i="2"/>
  <c r="I22" i="2"/>
  <c r="I23" i="2"/>
  <c r="I24" i="2"/>
  <c r="I25" i="2"/>
  <c r="I26" i="2"/>
  <c r="M201" i="13" s="1"/>
  <c r="I27" i="2"/>
  <c r="I28" i="2"/>
  <c r="I29" i="2"/>
  <c r="I30" i="2"/>
  <c r="I31" i="2"/>
  <c r="I32" i="2"/>
  <c r="I33" i="2"/>
  <c r="M145" i="13" s="1"/>
  <c r="I34" i="2"/>
  <c r="M134" i="13" s="1"/>
  <c r="I35" i="2"/>
  <c r="I36" i="2"/>
  <c r="I37" i="2"/>
  <c r="I38" i="2"/>
  <c r="I39" i="2"/>
  <c r="I40" i="2"/>
  <c r="I41" i="2"/>
  <c r="M128" i="13" s="1"/>
  <c r="I42" i="2"/>
  <c r="M169" i="13" s="1"/>
  <c r="I43" i="2"/>
  <c r="I44" i="2"/>
  <c r="I45" i="2"/>
  <c r="I46" i="2"/>
  <c r="I47" i="2"/>
  <c r="I48" i="2"/>
  <c r="I49" i="2"/>
  <c r="I50" i="2"/>
  <c r="I51" i="2"/>
  <c r="I52" i="2"/>
  <c r="I53" i="2"/>
  <c r="I54" i="2"/>
  <c r="I55" i="2"/>
  <c r="I56" i="2"/>
  <c r="I57" i="2"/>
  <c r="I58" i="2"/>
  <c r="M57" i="13" s="1"/>
  <c r="I59" i="2"/>
  <c r="I60" i="2"/>
  <c r="I61" i="2"/>
  <c r="I62" i="2"/>
  <c r="I63" i="2"/>
  <c r="I64" i="2"/>
  <c r="I65" i="2"/>
  <c r="M198" i="13" s="1"/>
  <c r="I66" i="2"/>
  <c r="M87" i="13" s="1"/>
  <c r="I67" i="2"/>
  <c r="I68" i="2"/>
  <c r="I69" i="2"/>
  <c r="I70" i="2"/>
  <c r="I71" i="2"/>
  <c r="I72" i="2"/>
  <c r="I73" i="2"/>
  <c r="I74" i="2"/>
  <c r="M76" i="13" s="1"/>
  <c r="I75" i="2"/>
  <c r="I76" i="2"/>
  <c r="I77" i="2"/>
  <c r="I78" i="2"/>
  <c r="I79" i="2"/>
  <c r="I80" i="2"/>
  <c r="I81" i="2"/>
  <c r="M195" i="13" s="1"/>
  <c r="I82" i="2"/>
  <c r="M192" i="13" s="1"/>
  <c r="I83" i="2"/>
  <c r="I84" i="2"/>
  <c r="I85" i="2"/>
  <c r="I86" i="2"/>
  <c r="I87" i="2"/>
  <c r="M183" i="13" s="1"/>
  <c r="I88" i="2"/>
  <c r="I89" i="2"/>
  <c r="I90" i="2"/>
  <c r="M214" i="13" s="1"/>
  <c r="I91" i="2"/>
  <c r="I92" i="2"/>
  <c r="I93" i="2"/>
  <c r="I94" i="2"/>
  <c r="I95" i="2"/>
  <c r="I96" i="2"/>
  <c r="I97" i="2"/>
  <c r="M141" i="13" s="1"/>
  <c r="I98" i="2"/>
  <c r="M216" i="13" s="1"/>
  <c r="I99" i="2"/>
  <c r="I100" i="2"/>
  <c r="I101" i="2"/>
  <c r="I102" i="2"/>
  <c r="I103" i="2"/>
  <c r="I104" i="2"/>
  <c r="I105" i="2"/>
  <c r="I106" i="2"/>
  <c r="M203" i="13" s="1"/>
  <c r="I107" i="2"/>
  <c r="I108" i="2"/>
  <c r="I109" i="2"/>
  <c r="I110" i="2"/>
  <c r="I111" i="2"/>
  <c r="I112" i="2"/>
  <c r="I113" i="2"/>
  <c r="I114" i="2"/>
  <c r="M31" i="13" s="1"/>
  <c r="I115" i="2"/>
  <c r="I116" i="2"/>
  <c r="I117" i="2"/>
  <c r="I118" i="2"/>
  <c r="I119" i="2"/>
  <c r="I120" i="2"/>
  <c r="I121" i="2"/>
  <c r="M51" i="13" s="1"/>
  <c r="I122" i="2"/>
  <c r="M92" i="13" s="1"/>
  <c r="I123" i="2"/>
  <c r="I124" i="2"/>
  <c r="I125" i="2"/>
  <c r="I126" i="2"/>
  <c r="I127" i="2"/>
  <c r="I128" i="2"/>
  <c r="I129" i="2"/>
  <c r="M97" i="13" s="1"/>
  <c r="I130" i="2"/>
  <c r="M94" i="13" s="1"/>
  <c r="I131" i="2"/>
  <c r="I132" i="2"/>
  <c r="I133" i="2"/>
  <c r="I134" i="2"/>
  <c r="I135" i="2"/>
  <c r="I136" i="2"/>
  <c r="I137" i="2"/>
  <c r="I138" i="2"/>
  <c r="M33" i="13" s="1"/>
  <c r="I139" i="2"/>
  <c r="I140" i="2"/>
  <c r="I141" i="2"/>
  <c r="I142" i="2"/>
  <c r="I143" i="2"/>
  <c r="I144" i="2"/>
  <c r="I145" i="2"/>
  <c r="M112" i="13" s="1"/>
  <c r="I146" i="2"/>
  <c r="M32" i="13" s="1"/>
  <c r="I147" i="2"/>
  <c r="I148" i="2"/>
  <c r="I149" i="2"/>
  <c r="I150" i="2"/>
  <c r="I151" i="2"/>
  <c r="I152" i="2"/>
  <c r="I153" i="2"/>
  <c r="M170" i="13" s="1"/>
  <c r="I154" i="2"/>
  <c r="M100" i="13" s="1"/>
  <c r="I155" i="2"/>
  <c r="I156" i="2"/>
  <c r="I157" i="2"/>
  <c r="I158" i="2"/>
  <c r="I159" i="2"/>
  <c r="I2" i="2"/>
  <c r="M164" i="13"/>
  <c r="M168" i="13"/>
  <c r="L168"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9" i="13"/>
  <c r="L170" i="13"/>
  <c r="L171" i="13"/>
  <c r="L172" i="13"/>
  <c r="L173" i="13"/>
  <c r="L174" i="13"/>
  <c r="L175" i="13"/>
  <c r="L176" i="13"/>
  <c r="L177" i="13"/>
  <c r="L178" i="13"/>
  <c r="L179" i="13"/>
  <c r="L180" i="13"/>
  <c r="L181" i="13"/>
  <c r="L182" i="13"/>
  <c r="L183" i="13"/>
  <c r="L184" i="13"/>
  <c r="L185" i="13"/>
  <c r="L186" i="13"/>
  <c r="L187" i="13"/>
  <c r="L188" i="13"/>
  <c r="L189" i="13"/>
  <c r="L190" i="13"/>
  <c r="L191" i="13"/>
  <c r="L192" i="13"/>
  <c r="L193" i="13"/>
  <c r="L194" i="13"/>
  <c r="L195" i="13"/>
  <c r="L196" i="13"/>
  <c r="L197" i="13"/>
  <c r="L198" i="13"/>
  <c r="L199" i="13"/>
  <c r="L200" i="13"/>
  <c r="L201" i="13"/>
  <c r="L202" i="13"/>
  <c r="L203" i="13"/>
  <c r="L204" i="13"/>
  <c r="L205" i="13"/>
  <c r="L206" i="13"/>
  <c r="L207" i="13"/>
  <c r="L208" i="13"/>
  <c r="L209" i="13"/>
  <c r="L210" i="13"/>
  <c r="L211" i="13"/>
  <c r="L212" i="13"/>
  <c r="L213" i="13"/>
  <c r="L214" i="13"/>
  <c r="L215" i="13"/>
  <c r="L216" i="13"/>
  <c r="L217" i="13"/>
  <c r="L218" i="13"/>
  <c r="L219" i="13"/>
  <c r="M122" i="13"/>
  <c r="M171" i="13"/>
  <c r="M160" i="13"/>
  <c r="M162" i="13"/>
  <c r="M135" i="13"/>
  <c r="M202" i="13"/>
  <c r="M205" i="13"/>
  <c r="M207" i="13"/>
  <c r="M138" i="13"/>
  <c r="M156" i="13"/>
  <c r="M81" i="13"/>
  <c r="M184" i="13"/>
  <c r="M177" i="13"/>
  <c r="M175" i="13"/>
  <c r="M115" i="13"/>
  <c r="M111" i="13"/>
  <c r="M55" i="13"/>
  <c r="M54" i="13"/>
  <c r="M69" i="13"/>
  <c r="M77" i="13"/>
  <c r="M61" i="13"/>
  <c r="M193" i="13"/>
  <c r="M182" i="13"/>
  <c r="M218" i="13"/>
  <c r="M179" i="13"/>
  <c r="M150" i="13"/>
  <c r="M146" i="13"/>
  <c r="M121" i="13"/>
  <c r="M85" i="13"/>
  <c r="M98" i="13"/>
  <c r="M18" i="13"/>
  <c r="M10" i="13"/>
  <c r="M6" i="13"/>
  <c r="M20" i="13"/>
  <c r="M35" i="13"/>
  <c r="M16" i="13"/>
  <c r="K191" i="13"/>
  <c r="K64" i="13"/>
  <c r="K163" i="13"/>
  <c r="K208" i="13"/>
  <c r="K204" i="13"/>
  <c r="K155" i="13"/>
  <c r="K80" i="13"/>
  <c r="K14" i="13"/>
  <c r="K40" i="13"/>
  <c r="K59" i="13"/>
  <c r="K75" i="13"/>
  <c r="K73" i="13"/>
  <c r="K129" i="13"/>
  <c r="K153" i="13"/>
  <c r="K123" i="13"/>
  <c r="K47" i="13"/>
  <c r="K17" i="13"/>
  <c r="K22" i="13"/>
  <c r="K34" i="13"/>
  <c r="K38" i="13"/>
  <c r="K118" i="13"/>
  <c r="K172" i="13"/>
  <c r="K196" i="13"/>
  <c r="K2" i="13"/>
  <c r="K42" i="13"/>
  <c r="K190" i="13"/>
  <c r="J159" i="13"/>
  <c r="J119" i="13"/>
  <c r="J64" i="13"/>
  <c r="J163" i="13"/>
  <c r="J204" i="13"/>
  <c r="J155" i="13"/>
  <c r="J14" i="13"/>
  <c r="J40" i="13"/>
  <c r="J50" i="13"/>
  <c r="J73" i="13"/>
  <c r="J129" i="13"/>
  <c r="J151" i="13"/>
  <c r="J144" i="13"/>
  <c r="J153" i="13"/>
  <c r="J123" i="13"/>
  <c r="J47" i="13"/>
  <c r="J43" i="13"/>
  <c r="J99" i="13"/>
  <c r="J22" i="13"/>
  <c r="J34" i="13"/>
  <c r="J38" i="13"/>
  <c r="J7" i="13"/>
  <c r="J118" i="13"/>
  <c r="J172" i="13"/>
  <c r="J158" i="13"/>
  <c r="J89" i="13"/>
  <c r="J58" i="13"/>
  <c r="J212" i="13"/>
  <c r="J26" i="13"/>
  <c r="J42" i="13"/>
  <c r="J190" i="13"/>
  <c r="D219" i="13"/>
  <c r="H219" i="13"/>
  <c r="G219" i="13" s="1"/>
  <c r="I219" i="13"/>
  <c r="J219" i="13"/>
  <c r="K219" i="13"/>
  <c r="M219" i="13"/>
  <c r="D218" i="13"/>
  <c r="H218" i="13"/>
  <c r="G218" i="13" s="1"/>
  <c r="I218" i="13"/>
  <c r="J218" i="13"/>
  <c r="K218" i="13"/>
  <c r="D217" i="13"/>
  <c r="H217" i="13"/>
  <c r="G217" i="13" s="1"/>
  <c r="I217" i="13"/>
  <c r="J217" i="13"/>
  <c r="K217" i="13"/>
  <c r="M217" i="13"/>
  <c r="D216" i="13"/>
  <c r="H216" i="13"/>
  <c r="G216" i="13" s="1"/>
  <c r="I216" i="13"/>
  <c r="J216" i="13"/>
  <c r="K216" i="13"/>
  <c r="D215" i="13"/>
  <c r="H215" i="13"/>
  <c r="G215" i="13" s="1"/>
  <c r="I215" i="13"/>
  <c r="J215" i="13"/>
  <c r="K215" i="13"/>
  <c r="M215" i="13"/>
  <c r="D214" i="13"/>
  <c r="H214" i="13"/>
  <c r="G214" i="13" s="1"/>
  <c r="I214" i="13"/>
  <c r="J214" i="13"/>
  <c r="K214" i="13"/>
  <c r="D213" i="13"/>
  <c r="F213" i="13"/>
  <c r="P213" i="13" s="1"/>
  <c r="Q213" i="13" s="1"/>
  <c r="H213" i="13"/>
  <c r="I213" i="13"/>
  <c r="J213" i="13"/>
  <c r="K213" i="13"/>
  <c r="M213" i="13"/>
  <c r="D212" i="13"/>
  <c r="F212" i="13"/>
  <c r="P212" i="13" s="1"/>
  <c r="Q212" i="13" s="1"/>
  <c r="H212" i="13"/>
  <c r="I212" i="13"/>
  <c r="K212" i="13"/>
  <c r="M212" i="13"/>
  <c r="D211" i="13"/>
  <c r="H211" i="13"/>
  <c r="G211" i="13" s="1"/>
  <c r="I211" i="13"/>
  <c r="J211" i="13"/>
  <c r="K211" i="13"/>
  <c r="M211" i="13"/>
  <c r="D210" i="13"/>
  <c r="H210" i="13"/>
  <c r="G210" i="13" s="1"/>
  <c r="I210" i="13"/>
  <c r="J210" i="13"/>
  <c r="K210" i="13"/>
  <c r="M210" i="13"/>
  <c r="D209" i="13"/>
  <c r="H209" i="13"/>
  <c r="G209" i="13" s="1"/>
  <c r="I209" i="13"/>
  <c r="J209" i="13"/>
  <c r="K209" i="13"/>
  <c r="M209" i="13"/>
  <c r="D208" i="13"/>
  <c r="F208" i="13"/>
  <c r="P208" i="13" s="1"/>
  <c r="Q208" i="13" s="1"/>
  <c r="H208" i="13"/>
  <c r="I208" i="13"/>
  <c r="J208" i="13"/>
  <c r="M208" i="13"/>
  <c r="D207" i="13"/>
  <c r="H207" i="13"/>
  <c r="G207" i="13" s="1"/>
  <c r="I207" i="13"/>
  <c r="J207" i="13"/>
  <c r="K207" i="13"/>
  <c r="D206" i="13"/>
  <c r="H206" i="13"/>
  <c r="G206" i="13" s="1"/>
  <c r="I206" i="13"/>
  <c r="J206" i="13"/>
  <c r="K206" i="13"/>
  <c r="M206" i="13"/>
  <c r="D205" i="13"/>
  <c r="H205" i="13"/>
  <c r="G205" i="13" s="1"/>
  <c r="I205" i="13"/>
  <c r="J205" i="13"/>
  <c r="K205" i="13"/>
  <c r="D204" i="13"/>
  <c r="F204" i="13"/>
  <c r="P204" i="13" s="1"/>
  <c r="Q204" i="13" s="1"/>
  <c r="H204" i="13"/>
  <c r="I204" i="13"/>
  <c r="M204" i="13"/>
  <c r="D203" i="13"/>
  <c r="H203" i="13"/>
  <c r="G203" i="13" s="1"/>
  <c r="I203" i="13"/>
  <c r="J203" i="13"/>
  <c r="K203" i="13"/>
  <c r="D202" i="13"/>
  <c r="H202" i="13"/>
  <c r="G202" i="13" s="1"/>
  <c r="I202" i="13"/>
  <c r="J202" i="13"/>
  <c r="K202" i="13"/>
  <c r="D201" i="13"/>
  <c r="H201" i="13"/>
  <c r="G201" i="13" s="1"/>
  <c r="I201" i="13"/>
  <c r="J201" i="13"/>
  <c r="K201" i="13"/>
  <c r="D200" i="13"/>
  <c r="H200" i="13"/>
  <c r="G200" i="13" s="1"/>
  <c r="I200" i="13"/>
  <c r="J200" i="13"/>
  <c r="K200" i="13"/>
  <c r="M200" i="13"/>
  <c r="D199" i="13"/>
  <c r="H199" i="13"/>
  <c r="G199" i="13" s="1"/>
  <c r="I199" i="13"/>
  <c r="J199" i="13"/>
  <c r="K199" i="13"/>
  <c r="M199" i="13"/>
  <c r="D198" i="13"/>
  <c r="H198" i="13"/>
  <c r="G198" i="13" s="1"/>
  <c r="I198" i="13"/>
  <c r="J198" i="13"/>
  <c r="K198" i="13"/>
  <c r="D197" i="13"/>
  <c r="F197" i="13"/>
  <c r="P197" i="13" s="1"/>
  <c r="Q197" i="13" s="1"/>
  <c r="H197" i="13"/>
  <c r="I197" i="13"/>
  <c r="J197" i="13"/>
  <c r="K197" i="13"/>
  <c r="M197" i="13"/>
  <c r="D196" i="13"/>
  <c r="F196" i="13"/>
  <c r="P196" i="13" s="1"/>
  <c r="Q196" i="13" s="1"/>
  <c r="H196" i="13"/>
  <c r="I196" i="13"/>
  <c r="J196" i="13"/>
  <c r="M196" i="13"/>
  <c r="D195" i="13"/>
  <c r="H195" i="13"/>
  <c r="G195" i="13" s="1"/>
  <c r="I195" i="13"/>
  <c r="J195" i="13"/>
  <c r="K195" i="13"/>
  <c r="D194" i="13"/>
  <c r="H194" i="13"/>
  <c r="G194" i="13" s="1"/>
  <c r="I194" i="13"/>
  <c r="J194" i="13"/>
  <c r="K194" i="13"/>
  <c r="M194" i="13"/>
  <c r="D193" i="13"/>
  <c r="H193" i="13"/>
  <c r="G193" i="13" s="1"/>
  <c r="I193" i="13"/>
  <c r="J193" i="13"/>
  <c r="K193" i="13"/>
  <c r="D192" i="13"/>
  <c r="H192" i="13"/>
  <c r="G192" i="13" s="1"/>
  <c r="I192" i="13"/>
  <c r="J192" i="13"/>
  <c r="K192" i="13"/>
  <c r="D191" i="13"/>
  <c r="F191" i="13"/>
  <c r="P191" i="13" s="1"/>
  <c r="Q191" i="13" s="1"/>
  <c r="H191" i="13"/>
  <c r="I191" i="13"/>
  <c r="J191" i="13"/>
  <c r="M191" i="13"/>
  <c r="D190" i="13"/>
  <c r="F190" i="13"/>
  <c r="P190" i="13" s="1"/>
  <c r="Q190" i="13" s="1"/>
  <c r="H190" i="13"/>
  <c r="I190" i="13"/>
  <c r="M190" i="13"/>
  <c r="D189" i="13"/>
  <c r="H189" i="13"/>
  <c r="G189" i="13" s="1"/>
  <c r="I189" i="13"/>
  <c r="J189" i="13"/>
  <c r="K189" i="13"/>
  <c r="M189" i="13"/>
  <c r="D188" i="13"/>
  <c r="H188" i="13"/>
  <c r="G188" i="13" s="1"/>
  <c r="I188" i="13"/>
  <c r="J188" i="13"/>
  <c r="K188" i="13"/>
  <c r="M188" i="13"/>
  <c r="D187" i="13"/>
  <c r="H187" i="13"/>
  <c r="G187" i="13" s="1"/>
  <c r="I187" i="13"/>
  <c r="J187" i="13"/>
  <c r="K187" i="13"/>
  <c r="M187" i="13"/>
  <c r="D186" i="13"/>
  <c r="H186" i="13"/>
  <c r="G186" i="13" s="1"/>
  <c r="I186" i="13"/>
  <c r="J186" i="13"/>
  <c r="K186" i="13"/>
  <c r="M186" i="13"/>
  <c r="D185" i="13"/>
  <c r="H185" i="13"/>
  <c r="G185" i="13" s="1"/>
  <c r="I185" i="13"/>
  <c r="J185" i="13"/>
  <c r="K185" i="13"/>
  <c r="M185" i="13"/>
  <c r="D184" i="13"/>
  <c r="H184" i="13"/>
  <c r="G184" i="13" s="1"/>
  <c r="I184" i="13"/>
  <c r="J184" i="13"/>
  <c r="K184" i="13"/>
  <c r="D183" i="13"/>
  <c r="H183" i="13"/>
  <c r="G183" i="13" s="1"/>
  <c r="I183" i="13"/>
  <c r="J183" i="13"/>
  <c r="K183" i="13"/>
  <c r="D182" i="13"/>
  <c r="H182" i="13"/>
  <c r="G182" i="13" s="1"/>
  <c r="I182" i="13"/>
  <c r="J182" i="13"/>
  <c r="K182" i="13"/>
  <c r="D181" i="13"/>
  <c r="F181" i="13"/>
  <c r="P181" i="13" s="1"/>
  <c r="Q181" i="13" s="1"/>
  <c r="H181" i="13"/>
  <c r="I181" i="13"/>
  <c r="J181" i="13"/>
  <c r="M181" i="13"/>
  <c r="D180" i="13"/>
  <c r="F180" i="13"/>
  <c r="P180" i="13" s="1"/>
  <c r="Q180" i="13" s="1"/>
  <c r="H180" i="13"/>
  <c r="I180" i="13"/>
  <c r="J180" i="13"/>
  <c r="K180" i="13"/>
  <c r="M180" i="13"/>
  <c r="D179" i="13"/>
  <c r="H179" i="13"/>
  <c r="G179" i="13" s="1"/>
  <c r="I179" i="13"/>
  <c r="J179" i="13"/>
  <c r="K179" i="13"/>
  <c r="D178" i="13"/>
  <c r="H178" i="13"/>
  <c r="G178" i="13" s="1"/>
  <c r="I178" i="13"/>
  <c r="J178" i="13"/>
  <c r="K178" i="13"/>
  <c r="M178" i="13"/>
  <c r="D177" i="13"/>
  <c r="H177" i="13"/>
  <c r="G177" i="13" s="1"/>
  <c r="I177" i="13"/>
  <c r="J177" i="13"/>
  <c r="K177" i="13"/>
  <c r="D176" i="13"/>
  <c r="H176" i="13"/>
  <c r="G176" i="13" s="1"/>
  <c r="I176" i="13"/>
  <c r="J176" i="13"/>
  <c r="K176" i="13"/>
  <c r="D175" i="13"/>
  <c r="H175" i="13"/>
  <c r="G175" i="13" s="1"/>
  <c r="I175" i="13"/>
  <c r="J175" i="13"/>
  <c r="K175" i="13"/>
  <c r="D174" i="13"/>
  <c r="H174" i="13"/>
  <c r="G174" i="13" s="1"/>
  <c r="I174" i="13"/>
  <c r="J174" i="13"/>
  <c r="K174" i="13"/>
  <c r="M174" i="13"/>
  <c r="D173" i="13"/>
  <c r="F173" i="13"/>
  <c r="P173" i="13" s="1"/>
  <c r="Q173" i="13" s="1"/>
  <c r="H173" i="13"/>
  <c r="I173" i="13"/>
  <c r="J173" i="13"/>
  <c r="M173" i="13"/>
  <c r="D172" i="13"/>
  <c r="F172" i="13"/>
  <c r="P172" i="13" s="1"/>
  <c r="Q172" i="13" s="1"/>
  <c r="H172" i="13"/>
  <c r="I172" i="13"/>
  <c r="M172" i="13"/>
  <c r="D171" i="13"/>
  <c r="H171" i="13"/>
  <c r="G171" i="13" s="1"/>
  <c r="I171" i="13"/>
  <c r="J171" i="13"/>
  <c r="K171" i="13"/>
  <c r="D170" i="13"/>
  <c r="H170" i="13"/>
  <c r="G170" i="13" s="1"/>
  <c r="I170" i="13"/>
  <c r="J170" i="13"/>
  <c r="K170" i="13"/>
  <c r="D169" i="13"/>
  <c r="H169" i="13"/>
  <c r="G169" i="13" s="1"/>
  <c r="I169" i="13"/>
  <c r="J169" i="13"/>
  <c r="K169" i="13"/>
  <c r="D168" i="13"/>
  <c r="H168" i="13"/>
  <c r="G168" i="13" s="1"/>
  <c r="I168" i="13"/>
  <c r="J168" i="13"/>
  <c r="K168" i="13"/>
  <c r="D167" i="13"/>
  <c r="H167" i="13"/>
  <c r="G167" i="13" s="1"/>
  <c r="I167" i="13"/>
  <c r="J167" i="13"/>
  <c r="K167" i="13"/>
  <c r="M167" i="13"/>
  <c r="D166" i="13"/>
  <c r="H166" i="13"/>
  <c r="G166" i="13" s="1"/>
  <c r="I166" i="13"/>
  <c r="J166" i="13"/>
  <c r="K166" i="13"/>
  <c r="M166" i="13"/>
  <c r="D165" i="13"/>
  <c r="H165" i="13"/>
  <c r="G165" i="13" s="1"/>
  <c r="I165" i="13"/>
  <c r="J165" i="13"/>
  <c r="K165" i="13"/>
  <c r="M165" i="13"/>
  <c r="D164" i="13"/>
  <c r="H164" i="13"/>
  <c r="G164" i="13" s="1"/>
  <c r="I164" i="13"/>
  <c r="J164" i="13"/>
  <c r="K164" i="13"/>
  <c r="D163" i="13"/>
  <c r="F163" i="13"/>
  <c r="P163" i="13" s="1"/>
  <c r="Q163" i="13" s="1"/>
  <c r="H163" i="13"/>
  <c r="I163" i="13"/>
  <c r="M163" i="13"/>
  <c r="D162" i="13"/>
  <c r="H162" i="13"/>
  <c r="G162" i="13" s="1"/>
  <c r="I162" i="13"/>
  <c r="J162" i="13"/>
  <c r="K162" i="13"/>
  <c r="D161" i="13"/>
  <c r="H161" i="13"/>
  <c r="G161" i="13" s="1"/>
  <c r="I161" i="13"/>
  <c r="J161" i="13"/>
  <c r="K161" i="13"/>
  <c r="M161" i="13"/>
  <c r="D160" i="13"/>
  <c r="H160" i="13"/>
  <c r="G160" i="13" s="1"/>
  <c r="I160" i="13"/>
  <c r="J160" i="13"/>
  <c r="K160" i="13"/>
  <c r="D159" i="13"/>
  <c r="F159" i="13"/>
  <c r="P159" i="13" s="1"/>
  <c r="Q159" i="13" s="1"/>
  <c r="H159" i="13"/>
  <c r="I159" i="13"/>
  <c r="K159" i="13"/>
  <c r="M159" i="13"/>
  <c r="D158" i="13"/>
  <c r="F158" i="13"/>
  <c r="P158" i="13" s="1"/>
  <c r="Q158" i="13" s="1"/>
  <c r="H158" i="13"/>
  <c r="I158" i="13"/>
  <c r="K158" i="13"/>
  <c r="M158" i="13"/>
  <c r="D157" i="13"/>
  <c r="H157" i="13"/>
  <c r="G157" i="13" s="1"/>
  <c r="I157" i="13"/>
  <c r="J157" i="13"/>
  <c r="K157" i="13"/>
  <c r="M157" i="13"/>
  <c r="D156" i="13"/>
  <c r="H156" i="13"/>
  <c r="G156" i="13" s="1"/>
  <c r="I156" i="13"/>
  <c r="J156" i="13"/>
  <c r="K156" i="13"/>
  <c r="D155" i="13"/>
  <c r="F155" i="13"/>
  <c r="P155" i="13" s="1"/>
  <c r="Q155" i="13" s="1"/>
  <c r="H155" i="13"/>
  <c r="I155" i="13"/>
  <c r="M155" i="13"/>
  <c r="D154" i="13"/>
  <c r="H154" i="13"/>
  <c r="G154" i="13" s="1"/>
  <c r="I154" i="13"/>
  <c r="J154" i="13"/>
  <c r="K154" i="13"/>
  <c r="M154" i="13"/>
  <c r="D153" i="13"/>
  <c r="F153" i="13"/>
  <c r="P153" i="13" s="1"/>
  <c r="Q153" i="13" s="1"/>
  <c r="H153" i="13"/>
  <c r="I153" i="13"/>
  <c r="M153" i="13"/>
  <c r="D152" i="13"/>
  <c r="H152" i="13"/>
  <c r="G152" i="13" s="1"/>
  <c r="I152" i="13"/>
  <c r="J152" i="13"/>
  <c r="K152" i="13"/>
  <c r="M152" i="13"/>
  <c r="D151" i="13"/>
  <c r="F151" i="13"/>
  <c r="P151" i="13" s="1"/>
  <c r="Q151" i="13" s="1"/>
  <c r="H151" i="13"/>
  <c r="I151" i="13"/>
  <c r="K151" i="13"/>
  <c r="M151" i="13"/>
  <c r="D150" i="13"/>
  <c r="H150" i="13"/>
  <c r="G150" i="13" s="1"/>
  <c r="I150" i="13"/>
  <c r="J150" i="13"/>
  <c r="K150" i="13"/>
  <c r="D149" i="13"/>
  <c r="H149" i="13"/>
  <c r="G149" i="13" s="1"/>
  <c r="I149" i="13"/>
  <c r="J149" i="13"/>
  <c r="K149" i="13"/>
  <c r="M149" i="13"/>
  <c r="D148" i="13"/>
  <c r="H148" i="13"/>
  <c r="G148" i="13" s="1"/>
  <c r="I148" i="13"/>
  <c r="J148" i="13"/>
  <c r="K148" i="13"/>
  <c r="M148" i="13"/>
  <c r="D147" i="13"/>
  <c r="H147" i="13"/>
  <c r="G147" i="13" s="1"/>
  <c r="I147" i="13"/>
  <c r="J147" i="13"/>
  <c r="K147" i="13"/>
  <c r="M147" i="13"/>
  <c r="D146" i="13"/>
  <c r="H146" i="13"/>
  <c r="G146" i="13" s="1"/>
  <c r="I146" i="13"/>
  <c r="J146" i="13"/>
  <c r="K146" i="13"/>
  <c r="D145" i="13"/>
  <c r="H145" i="13"/>
  <c r="G145" i="13" s="1"/>
  <c r="I145" i="13"/>
  <c r="J145" i="13"/>
  <c r="K145" i="13"/>
  <c r="D144" i="13"/>
  <c r="F144" i="13"/>
  <c r="P144" i="13" s="1"/>
  <c r="Q144" i="13" s="1"/>
  <c r="H144" i="13"/>
  <c r="I144" i="13"/>
  <c r="K144" i="13"/>
  <c r="M144" i="13"/>
  <c r="D143" i="13"/>
  <c r="H143" i="13"/>
  <c r="G143" i="13" s="1"/>
  <c r="I143" i="13"/>
  <c r="J143" i="13"/>
  <c r="K143" i="13"/>
  <c r="M143" i="13"/>
  <c r="D142" i="13"/>
  <c r="H142" i="13"/>
  <c r="G142" i="13" s="1"/>
  <c r="I142" i="13"/>
  <c r="J142" i="13"/>
  <c r="K142" i="13"/>
  <c r="M142" i="13"/>
  <c r="D141" i="13"/>
  <c r="H141" i="13"/>
  <c r="G141" i="13" s="1"/>
  <c r="I141" i="13"/>
  <c r="J141" i="13"/>
  <c r="K141" i="13"/>
  <c r="D140" i="13"/>
  <c r="H140" i="13"/>
  <c r="G140" i="13" s="1"/>
  <c r="I140" i="13"/>
  <c r="J140" i="13"/>
  <c r="K140" i="13"/>
  <c r="M140" i="13"/>
  <c r="D139" i="13"/>
  <c r="F139" i="13"/>
  <c r="P139" i="13" s="1"/>
  <c r="Q139" i="13" s="1"/>
  <c r="H139" i="13"/>
  <c r="I139" i="13"/>
  <c r="J139" i="13"/>
  <c r="K139" i="13"/>
  <c r="M139" i="13"/>
  <c r="D138" i="13"/>
  <c r="H138" i="13"/>
  <c r="G138" i="13" s="1"/>
  <c r="I138" i="13"/>
  <c r="J138" i="13"/>
  <c r="K138" i="13"/>
  <c r="D137" i="13"/>
  <c r="H137" i="13"/>
  <c r="G137" i="13" s="1"/>
  <c r="I137" i="13"/>
  <c r="J137" i="13"/>
  <c r="K137" i="13"/>
  <c r="M137" i="13"/>
  <c r="D136" i="13"/>
  <c r="H136" i="13"/>
  <c r="G136" i="13" s="1"/>
  <c r="I136" i="13"/>
  <c r="J136" i="13"/>
  <c r="K136" i="13"/>
  <c r="M136" i="13"/>
  <c r="D135" i="13"/>
  <c r="H135" i="13"/>
  <c r="G135" i="13" s="1"/>
  <c r="I135" i="13"/>
  <c r="J135" i="13"/>
  <c r="K135" i="13"/>
  <c r="D134" i="13"/>
  <c r="H134" i="13"/>
  <c r="G134" i="13" s="1"/>
  <c r="I134" i="13"/>
  <c r="J134" i="13"/>
  <c r="K134" i="13"/>
  <c r="D133" i="13"/>
  <c r="H133" i="13"/>
  <c r="G133" i="13" s="1"/>
  <c r="I133" i="13"/>
  <c r="J133" i="13"/>
  <c r="K133" i="13"/>
  <c r="M133" i="13"/>
  <c r="D132" i="13"/>
  <c r="H132" i="13"/>
  <c r="G132" i="13" s="1"/>
  <c r="I132" i="13"/>
  <c r="J132" i="13"/>
  <c r="K132" i="13"/>
  <c r="M132" i="13"/>
  <c r="D131" i="13"/>
  <c r="F131" i="13"/>
  <c r="P131" i="13" s="1"/>
  <c r="Q131" i="13" s="1"/>
  <c r="H131" i="13"/>
  <c r="I131" i="13"/>
  <c r="J131" i="13"/>
  <c r="K131" i="13"/>
  <c r="M131" i="13"/>
  <c r="D130" i="13"/>
  <c r="H130" i="13"/>
  <c r="G130" i="13" s="1"/>
  <c r="I130" i="13"/>
  <c r="J130" i="13"/>
  <c r="K130" i="13"/>
  <c r="M130" i="13"/>
  <c r="D129" i="13"/>
  <c r="F129" i="13"/>
  <c r="P129" i="13" s="1"/>
  <c r="Q129" i="13" s="1"/>
  <c r="H129" i="13"/>
  <c r="I129" i="13"/>
  <c r="M129" i="13"/>
  <c r="D128" i="13"/>
  <c r="H128" i="13"/>
  <c r="G128" i="13" s="1"/>
  <c r="I128" i="13"/>
  <c r="J128" i="13"/>
  <c r="K128" i="13"/>
  <c r="D127" i="13"/>
  <c r="H127" i="13"/>
  <c r="G127" i="13" s="1"/>
  <c r="I127" i="13"/>
  <c r="J127" i="13"/>
  <c r="K127" i="13"/>
  <c r="M127" i="13"/>
  <c r="D126" i="13"/>
  <c r="H126" i="13"/>
  <c r="G126" i="13" s="1"/>
  <c r="I126" i="13"/>
  <c r="J126" i="13"/>
  <c r="K126" i="13"/>
  <c r="M126" i="13"/>
  <c r="D125" i="13"/>
  <c r="H125" i="13"/>
  <c r="G125" i="13" s="1"/>
  <c r="I125" i="13"/>
  <c r="J125" i="13"/>
  <c r="K125" i="13"/>
  <c r="M125" i="13"/>
  <c r="D124" i="13"/>
  <c r="H124" i="13"/>
  <c r="G124" i="13" s="1"/>
  <c r="I124" i="13"/>
  <c r="J124" i="13"/>
  <c r="K124" i="13"/>
  <c r="M124" i="13"/>
  <c r="D123" i="13"/>
  <c r="F123" i="13"/>
  <c r="P123" i="13" s="1"/>
  <c r="Q123" i="13" s="1"/>
  <c r="H123" i="13"/>
  <c r="I123" i="13"/>
  <c r="M123" i="13"/>
  <c r="D122" i="13"/>
  <c r="H122" i="13"/>
  <c r="G122" i="13" s="1"/>
  <c r="I122" i="13"/>
  <c r="J122" i="13"/>
  <c r="K122" i="13"/>
  <c r="D121" i="13"/>
  <c r="H121" i="13"/>
  <c r="G121" i="13" s="1"/>
  <c r="I121" i="13"/>
  <c r="J121" i="13"/>
  <c r="K121" i="13"/>
  <c r="D120" i="13"/>
  <c r="H120" i="13"/>
  <c r="G120" i="13" s="1"/>
  <c r="I120" i="13"/>
  <c r="J120" i="13"/>
  <c r="K120" i="13"/>
  <c r="M120" i="13"/>
  <c r="D119" i="13"/>
  <c r="F119" i="13"/>
  <c r="P119" i="13" s="1"/>
  <c r="Q119" i="13" s="1"/>
  <c r="H119" i="13"/>
  <c r="I119" i="13"/>
  <c r="K119" i="13"/>
  <c r="M119" i="13"/>
  <c r="D118" i="13"/>
  <c r="F118" i="13"/>
  <c r="P118" i="13" s="1"/>
  <c r="Q118" i="13" s="1"/>
  <c r="H118" i="13"/>
  <c r="I118" i="13"/>
  <c r="M118" i="13"/>
  <c r="D117" i="13"/>
  <c r="H117" i="13"/>
  <c r="G117" i="13" s="1"/>
  <c r="I117" i="13"/>
  <c r="J117" i="13"/>
  <c r="K117" i="13"/>
  <c r="M117" i="13"/>
  <c r="D116" i="13"/>
  <c r="H116" i="13"/>
  <c r="G116" i="13" s="1"/>
  <c r="I116" i="13"/>
  <c r="J116" i="13"/>
  <c r="K116" i="13"/>
  <c r="M116" i="13"/>
  <c r="D115" i="13"/>
  <c r="H115" i="13"/>
  <c r="G115" i="13" s="1"/>
  <c r="I115" i="13"/>
  <c r="J115" i="13"/>
  <c r="K115" i="13"/>
  <c r="D114" i="13"/>
  <c r="H114" i="13"/>
  <c r="G114" i="13" s="1"/>
  <c r="I114" i="13"/>
  <c r="J114" i="13"/>
  <c r="K114" i="13"/>
  <c r="M114" i="13"/>
  <c r="D113" i="13"/>
  <c r="H113" i="13"/>
  <c r="G113" i="13" s="1"/>
  <c r="I113" i="13"/>
  <c r="J113" i="13"/>
  <c r="K113" i="13"/>
  <c r="M113" i="13"/>
  <c r="D112" i="13"/>
  <c r="H112" i="13"/>
  <c r="G112" i="13" s="1"/>
  <c r="I112" i="13"/>
  <c r="J112" i="13"/>
  <c r="K112" i="13"/>
  <c r="D111" i="13"/>
  <c r="H111" i="13"/>
  <c r="G111" i="13" s="1"/>
  <c r="I111" i="13"/>
  <c r="J111" i="13"/>
  <c r="K111" i="13"/>
  <c r="D110" i="13"/>
  <c r="H110" i="13"/>
  <c r="G110" i="13" s="1"/>
  <c r="I110" i="13"/>
  <c r="J110" i="13"/>
  <c r="K110" i="13"/>
  <c r="M110" i="13"/>
  <c r="D109" i="13"/>
  <c r="H109" i="13"/>
  <c r="G109" i="13" s="1"/>
  <c r="I109" i="13"/>
  <c r="J109" i="13"/>
  <c r="K109" i="13"/>
  <c r="M109" i="13"/>
  <c r="D108" i="13"/>
  <c r="F108" i="13"/>
  <c r="P108" i="13" s="1"/>
  <c r="Q108" i="13" s="1"/>
  <c r="H108" i="13"/>
  <c r="I108" i="13"/>
  <c r="J108" i="13"/>
  <c r="K108" i="13"/>
  <c r="M108" i="13"/>
  <c r="D107" i="13"/>
  <c r="F107" i="13"/>
  <c r="P107" i="13" s="1"/>
  <c r="Q107" i="13" s="1"/>
  <c r="H107" i="13"/>
  <c r="I107" i="13"/>
  <c r="J107" i="13"/>
  <c r="K107" i="13"/>
  <c r="M107" i="13"/>
  <c r="D106" i="13"/>
  <c r="H106" i="13"/>
  <c r="G106" i="13" s="1"/>
  <c r="I106" i="13"/>
  <c r="J106" i="13"/>
  <c r="K106" i="13"/>
  <c r="M106" i="13"/>
  <c r="D105" i="13"/>
  <c r="H105" i="13"/>
  <c r="G105" i="13" s="1"/>
  <c r="I105" i="13"/>
  <c r="J105" i="13"/>
  <c r="K105" i="13"/>
  <c r="M105" i="13"/>
  <c r="D104" i="13"/>
  <c r="H104" i="13"/>
  <c r="G104" i="13" s="1"/>
  <c r="I104" i="13"/>
  <c r="J104" i="13"/>
  <c r="K104" i="13"/>
  <c r="M104" i="13"/>
  <c r="D103" i="13"/>
  <c r="F103" i="13"/>
  <c r="P103" i="13" s="1"/>
  <c r="Q103" i="13" s="1"/>
  <c r="H103" i="13"/>
  <c r="I103" i="13"/>
  <c r="J103" i="13"/>
  <c r="K103" i="13"/>
  <c r="M103" i="13"/>
  <c r="D102" i="13"/>
  <c r="H102" i="13"/>
  <c r="G102" i="13" s="1"/>
  <c r="I102" i="13"/>
  <c r="J102" i="13"/>
  <c r="K102" i="13"/>
  <c r="M102" i="13"/>
  <c r="D101" i="13"/>
  <c r="H101" i="13"/>
  <c r="G101" i="13" s="1"/>
  <c r="I101" i="13"/>
  <c r="J101" i="13"/>
  <c r="K101" i="13"/>
  <c r="M101" i="13"/>
  <c r="D100" i="13"/>
  <c r="H100" i="13"/>
  <c r="G100" i="13" s="1"/>
  <c r="I100" i="13"/>
  <c r="J100" i="13"/>
  <c r="K100" i="13"/>
  <c r="D99" i="13"/>
  <c r="F99" i="13"/>
  <c r="P99" i="13" s="1"/>
  <c r="Q99" i="13" s="1"/>
  <c r="H99" i="13"/>
  <c r="I99" i="13"/>
  <c r="K99" i="13"/>
  <c r="M99" i="13"/>
  <c r="D98" i="13"/>
  <c r="H98" i="13"/>
  <c r="G98" i="13" s="1"/>
  <c r="I98" i="13"/>
  <c r="J98" i="13"/>
  <c r="K98" i="13"/>
  <c r="D97" i="13"/>
  <c r="H97" i="13"/>
  <c r="G97" i="13" s="1"/>
  <c r="I97" i="13"/>
  <c r="J97" i="13"/>
  <c r="K97" i="13"/>
  <c r="D96" i="13"/>
  <c r="H96" i="13"/>
  <c r="G96" i="13" s="1"/>
  <c r="I96" i="13"/>
  <c r="J96" i="13"/>
  <c r="K96" i="13"/>
  <c r="M96" i="13"/>
  <c r="D95" i="13"/>
  <c r="H95" i="13"/>
  <c r="G95" i="13" s="1"/>
  <c r="I95" i="13"/>
  <c r="J95" i="13"/>
  <c r="K95" i="13"/>
  <c r="M95" i="13"/>
  <c r="D94" i="13"/>
  <c r="H94" i="13"/>
  <c r="G94" i="13" s="1"/>
  <c r="I94" i="13"/>
  <c r="J94" i="13"/>
  <c r="K94" i="13"/>
  <c r="D93" i="13"/>
  <c r="F93" i="13"/>
  <c r="P93" i="13" s="1"/>
  <c r="Q93" i="13" s="1"/>
  <c r="H93" i="13"/>
  <c r="I93" i="13"/>
  <c r="J93" i="13"/>
  <c r="K93" i="13"/>
  <c r="M93" i="13"/>
  <c r="D92" i="13"/>
  <c r="H92" i="13"/>
  <c r="G92" i="13" s="1"/>
  <c r="I92" i="13"/>
  <c r="J92" i="13"/>
  <c r="K92" i="13"/>
  <c r="D91" i="13"/>
  <c r="H91" i="13"/>
  <c r="G91" i="13" s="1"/>
  <c r="I91" i="13"/>
  <c r="J91" i="13"/>
  <c r="K91" i="13"/>
  <c r="M91" i="13"/>
  <c r="D90" i="13"/>
  <c r="F90" i="13"/>
  <c r="P90" i="13" s="1"/>
  <c r="Q90" i="13" s="1"/>
  <c r="H90" i="13"/>
  <c r="I90" i="13"/>
  <c r="J90" i="13"/>
  <c r="K90" i="13"/>
  <c r="M90" i="13"/>
  <c r="D89" i="13"/>
  <c r="F89" i="13"/>
  <c r="P89" i="13" s="1"/>
  <c r="Q89" i="13" s="1"/>
  <c r="H89" i="13"/>
  <c r="I89" i="13"/>
  <c r="K89" i="13"/>
  <c r="M89" i="13"/>
  <c r="D88" i="13"/>
  <c r="H88" i="13"/>
  <c r="G88" i="13" s="1"/>
  <c r="I88" i="13"/>
  <c r="J88" i="13"/>
  <c r="K88" i="13"/>
  <c r="M88" i="13"/>
  <c r="D87" i="13"/>
  <c r="H87" i="13"/>
  <c r="G87" i="13" s="1"/>
  <c r="I87" i="13"/>
  <c r="J87" i="13"/>
  <c r="K87" i="13"/>
  <c r="D86" i="13"/>
  <c r="H86" i="13"/>
  <c r="G86" i="13" s="1"/>
  <c r="I86" i="13"/>
  <c r="J86" i="13"/>
  <c r="K86" i="13"/>
  <c r="M86" i="13"/>
  <c r="D85" i="13"/>
  <c r="H85" i="13"/>
  <c r="G85" i="13" s="1"/>
  <c r="I85" i="13"/>
  <c r="J85" i="13"/>
  <c r="K85" i="13"/>
  <c r="D84" i="13"/>
  <c r="H84" i="13"/>
  <c r="G84" i="13" s="1"/>
  <c r="I84" i="13"/>
  <c r="J84" i="13"/>
  <c r="K84" i="13"/>
  <c r="M84" i="13"/>
  <c r="D83" i="13"/>
  <c r="F83" i="13"/>
  <c r="P83" i="13" s="1"/>
  <c r="Q83" i="13" s="1"/>
  <c r="H83" i="13"/>
  <c r="I83" i="13"/>
  <c r="J83" i="13"/>
  <c r="K83" i="13"/>
  <c r="M83" i="13"/>
  <c r="D82" i="13"/>
  <c r="H82" i="13"/>
  <c r="G82" i="13" s="1"/>
  <c r="I82" i="13"/>
  <c r="J82" i="13"/>
  <c r="K82" i="13"/>
  <c r="M82" i="13"/>
  <c r="D81" i="13"/>
  <c r="H81" i="13"/>
  <c r="G81" i="13" s="1"/>
  <c r="I81" i="13"/>
  <c r="J81" i="13"/>
  <c r="K81" i="13"/>
  <c r="D80" i="13"/>
  <c r="F80" i="13"/>
  <c r="P80" i="13" s="1"/>
  <c r="Q80" i="13" s="1"/>
  <c r="H80" i="13"/>
  <c r="I80" i="13"/>
  <c r="J80" i="13"/>
  <c r="M80" i="13"/>
  <c r="D79" i="13"/>
  <c r="H79" i="13"/>
  <c r="G79" i="13" s="1"/>
  <c r="I79" i="13"/>
  <c r="J79" i="13"/>
  <c r="K79" i="13"/>
  <c r="M79" i="13"/>
  <c r="D78" i="13"/>
  <c r="H78" i="13"/>
  <c r="G78" i="13" s="1"/>
  <c r="I78" i="13"/>
  <c r="J78" i="13"/>
  <c r="K78" i="13"/>
  <c r="M78" i="13"/>
  <c r="D77" i="13"/>
  <c r="H77" i="13"/>
  <c r="G77" i="13" s="1"/>
  <c r="I77" i="13"/>
  <c r="J77" i="13"/>
  <c r="K77" i="13"/>
  <c r="D76" i="13"/>
  <c r="H76" i="13"/>
  <c r="G76" i="13" s="1"/>
  <c r="I76" i="13"/>
  <c r="J76" i="13"/>
  <c r="K76" i="13"/>
  <c r="D75" i="13"/>
  <c r="F75" i="13"/>
  <c r="P75" i="13" s="1"/>
  <c r="Q75" i="13" s="1"/>
  <c r="H75" i="13"/>
  <c r="I75" i="13"/>
  <c r="J75" i="13"/>
  <c r="M75" i="13"/>
  <c r="D74" i="13"/>
  <c r="H74" i="13"/>
  <c r="G74" i="13" s="1"/>
  <c r="I74" i="13"/>
  <c r="J74" i="13"/>
  <c r="K74" i="13"/>
  <c r="M74" i="13"/>
  <c r="D73" i="13"/>
  <c r="F73" i="13"/>
  <c r="P73" i="13" s="1"/>
  <c r="Q73" i="13" s="1"/>
  <c r="H73" i="13"/>
  <c r="I73" i="13"/>
  <c r="M73" i="13"/>
  <c r="D72" i="13"/>
  <c r="H72" i="13"/>
  <c r="G72" i="13" s="1"/>
  <c r="I72" i="13"/>
  <c r="J72" i="13"/>
  <c r="K72" i="13"/>
  <c r="M72" i="13"/>
  <c r="D71" i="13"/>
  <c r="H71" i="13"/>
  <c r="G71" i="13" s="1"/>
  <c r="I71" i="13"/>
  <c r="J71" i="13"/>
  <c r="K71" i="13"/>
  <c r="M71" i="13"/>
  <c r="D70" i="13"/>
  <c r="H70" i="13"/>
  <c r="G70" i="13" s="1"/>
  <c r="I70" i="13"/>
  <c r="J70" i="13"/>
  <c r="K70" i="13"/>
  <c r="M70" i="13"/>
  <c r="D69" i="13"/>
  <c r="H69" i="13"/>
  <c r="G69" i="13" s="1"/>
  <c r="I69" i="13"/>
  <c r="J69" i="13"/>
  <c r="K69" i="13"/>
  <c r="D68" i="13"/>
  <c r="F68" i="13"/>
  <c r="P68" i="13" s="1"/>
  <c r="Q68" i="13" s="1"/>
  <c r="H68" i="13"/>
  <c r="I68" i="13"/>
  <c r="J68" i="13"/>
  <c r="K68" i="13"/>
  <c r="M68" i="13"/>
  <c r="D67" i="13"/>
  <c r="H67" i="13"/>
  <c r="G67" i="13" s="1"/>
  <c r="I67" i="13"/>
  <c r="J67" i="13"/>
  <c r="K67" i="13"/>
  <c r="M67" i="13"/>
  <c r="D66" i="13"/>
  <c r="H66" i="13"/>
  <c r="G66" i="13" s="1"/>
  <c r="I66" i="13"/>
  <c r="J66" i="13"/>
  <c r="K66" i="13"/>
  <c r="M66" i="13"/>
  <c r="D65" i="13"/>
  <c r="H65" i="13"/>
  <c r="G65" i="13" s="1"/>
  <c r="I65" i="13"/>
  <c r="J65" i="13"/>
  <c r="K65" i="13"/>
  <c r="M65" i="13"/>
  <c r="D64" i="13"/>
  <c r="F64" i="13"/>
  <c r="P64" i="13" s="1"/>
  <c r="Q64" i="13" s="1"/>
  <c r="H64" i="13"/>
  <c r="I64" i="13"/>
  <c r="M64" i="13"/>
  <c r="D63" i="13"/>
  <c r="H63" i="13"/>
  <c r="G63" i="13" s="1"/>
  <c r="I63" i="13"/>
  <c r="J63" i="13"/>
  <c r="K63" i="13"/>
  <c r="M63" i="13"/>
  <c r="D62" i="13"/>
  <c r="H62" i="13"/>
  <c r="G62" i="13" s="1"/>
  <c r="I62" i="13"/>
  <c r="J62" i="13"/>
  <c r="K62" i="13"/>
  <c r="M62" i="13"/>
  <c r="D61" i="13"/>
  <c r="H61" i="13"/>
  <c r="G61" i="13" s="1"/>
  <c r="I61" i="13"/>
  <c r="J61" i="13"/>
  <c r="K61" i="13"/>
  <c r="D60" i="13"/>
  <c r="H60" i="13"/>
  <c r="G60" i="13" s="1"/>
  <c r="I60" i="13"/>
  <c r="J60" i="13"/>
  <c r="K60" i="13"/>
  <c r="M60" i="13"/>
  <c r="D59" i="13"/>
  <c r="F59" i="13"/>
  <c r="P59" i="13" s="1"/>
  <c r="Q59" i="13" s="1"/>
  <c r="H59" i="13"/>
  <c r="I59" i="13"/>
  <c r="J59" i="13"/>
  <c r="M59" i="13"/>
  <c r="D58" i="13"/>
  <c r="F58" i="13"/>
  <c r="P58" i="13" s="1"/>
  <c r="Q58" i="13" s="1"/>
  <c r="H58" i="13"/>
  <c r="I58" i="13"/>
  <c r="K58" i="13"/>
  <c r="M58" i="13"/>
  <c r="D57" i="13"/>
  <c r="H57" i="13"/>
  <c r="G57" i="13" s="1"/>
  <c r="I57" i="13"/>
  <c r="J57" i="13"/>
  <c r="K57" i="13"/>
  <c r="D56" i="13"/>
  <c r="F56" i="13"/>
  <c r="P56" i="13" s="1"/>
  <c r="Q56" i="13" s="1"/>
  <c r="H56" i="13"/>
  <c r="I56" i="13"/>
  <c r="J56" i="13"/>
  <c r="K56" i="13"/>
  <c r="M56" i="13"/>
  <c r="D55" i="13"/>
  <c r="H55" i="13"/>
  <c r="G55" i="13" s="1"/>
  <c r="I55" i="13"/>
  <c r="J55" i="13"/>
  <c r="K55" i="13"/>
  <c r="D54" i="13"/>
  <c r="H54" i="13"/>
  <c r="G54" i="13" s="1"/>
  <c r="I54" i="13"/>
  <c r="J54" i="13"/>
  <c r="K54" i="13"/>
  <c r="D53" i="13"/>
  <c r="H53" i="13"/>
  <c r="G53" i="13" s="1"/>
  <c r="I53" i="13"/>
  <c r="J53" i="13"/>
  <c r="K53" i="13"/>
  <c r="M53" i="13"/>
  <c r="D52" i="13"/>
  <c r="H52" i="13"/>
  <c r="G52" i="13" s="1"/>
  <c r="I52" i="13"/>
  <c r="J52" i="13"/>
  <c r="K52" i="13"/>
  <c r="M52" i="13"/>
  <c r="D51" i="13"/>
  <c r="H51" i="13"/>
  <c r="G51" i="13" s="1"/>
  <c r="I51" i="13"/>
  <c r="J51" i="13"/>
  <c r="K51" i="13"/>
  <c r="D50" i="13"/>
  <c r="F50" i="13"/>
  <c r="P50" i="13" s="1"/>
  <c r="Q50" i="13" s="1"/>
  <c r="H50" i="13"/>
  <c r="I50" i="13"/>
  <c r="K50" i="13"/>
  <c r="M50" i="13"/>
  <c r="D49" i="13"/>
  <c r="H49" i="13"/>
  <c r="G49" i="13" s="1"/>
  <c r="I49" i="13"/>
  <c r="J49" i="13"/>
  <c r="K49" i="13"/>
  <c r="M49" i="13"/>
  <c r="D48" i="13"/>
  <c r="H48" i="13"/>
  <c r="G48" i="13" s="1"/>
  <c r="I48" i="13"/>
  <c r="J48" i="13"/>
  <c r="K48" i="13"/>
  <c r="M48" i="13"/>
  <c r="D47" i="13"/>
  <c r="F47" i="13"/>
  <c r="P47" i="13" s="1"/>
  <c r="Q47" i="13" s="1"/>
  <c r="H47" i="13"/>
  <c r="I47" i="13"/>
  <c r="M47" i="13"/>
  <c r="D46" i="13"/>
  <c r="H46" i="13"/>
  <c r="G46" i="13" s="1"/>
  <c r="I46" i="13"/>
  <c r="J46" i="13"/>
  <c r="K46" i="13"/>
  <c r="M46" i="13"/>
  <c r="D45" i="13"/>
  <c r="H45" i="13"/>
  <c r="G45" i="13" s="1"/>
  <c r="I45" i="13"/>
  <c r="J45" i="13"/>
  <c r="K45" i="13"/>
  <c r="M45" i="13"/>
  <c r="D44" i="13"/>
  <c r="H44" i="13"/>
  <c r="G44" i="13" s="1"/>
  <c r="I44" i="13"/>
  <c r="J44" i="13"/>
  <c r="K44" i="13"/>
  <c r="M44" i="13"/>
  <c r="D43" i="13"/>
  <c r="F43" i="13"/>
  <c r="P43" i="13" s="1"/>
  <c r="Q43" i="13" s="1"/>
  <c r="H43" i="13"/>
  <c r="I43" i="13"/>
  <c r="K43" i="13"/>
  <c r="M43" i="13"/>
  <c r="D42" i="13"/>
  <c r="F42" i="13"/>
  <c r="P42" i="13" s="1"/>
  <c r="Q42" i="13" s="1"/>
  <c r="H42" i="13"/>
  <c r="I42" i="13"/>
  <c r="M42" i="13"/>
  <c r="D41" i="13"/>
  <c r="H41" i="13"/>
  <c r="G41" i="13" s="1"/>
  <c r="I41" i="13"/>
  <c r="J41" i="13"/>
  <c r="K41" i="13"/>
  <c r="M41" i="13"/>
  <c r="D40" i="13"/>
  <c r="F40" i="13"/>
  <c r="P40" i="13" s="1"/>
  <c r="Q40" i="13" s="1"/>
  <c r="H40" i="13"/>
  <c r="I40" i="13"/>
  <c r="M40" i="13"/>
  <c r="D39" i="13"/>
  <c r="H39" i="13"/>
  <c r="G39" i="13" s="1"/>
  <c r="I39" i="13"/>
  <c r="J39" i="13"/>
  <c r="K39" i="13"/>
  <c r="M39" i="13"/>
  <c r="D38" i="13"/>
  <c r="F38" i="13"/>
  <c r="P38" i="13" s="1"/>
  <c r="Q38" i="13" s="1"/>
  <c r="H38" i="13"/>
  <c r="I38" i="13"/>
  <c r="M38" i="13"/>
  <c r="D37" i="13"/>
  <c r="H37" i="13"/>
  <c r="G37" i="13" s="1"/>
  <c r="I37" i="13"/>
  <c r="J37" i="13"/>
  <c r="K37" i="13"/>
  <c r="M37" i="13"/>
  <c r="D36" i="13"/>
  <c r="H36" i="13"/>
  <c r="G36" i="13" s="1"/>
  <c r="I36" i="13"/>
  <c r="J36" i="13"/>
  <c r="K36" i="13"/>
  <c r="M36" i="13"/>
  <c r="D35" i="13"/>
  <c r="H35" i="13"/>
  <c r="G35" i="13" s="1"/>
  <c r="I35" i="13"/>
  <c r="J35" i="13"/>
  <c r="K35" i="13"/>
  <c r="D34" i="13"/>
  <c r="F34" i="13"/>
  <c r="P34" i="13" s="1"/>
  <c r="Q34" i="13" s="1"/>
  <c r="H34" i="13"/>
  <c r="I34" i="13"/>
  <c r="M34" i="13"/>
  <c r="D33" i="13"/>
  <c r="H33" i="13"/>
  <c r="G33" i="13" s="1"/>
  <c r="I33" i="13"/>
  <c r="J33" i="13"/>
  <c r="K33" i="13"/>
  <c r="D32" i="13"/>
  <c r="H32" i="13"/>
  <c r="G32" i="13" s="1"/>
  <c r="I32" i="13"/>
  <c r="J32" i="13"/>
  <c r="K32" i="13"/>
  <c r="D31" i="13"/>
  <c r="H31" i="13"/>
  <c r="G31" i="13" s="1"/>
  <c r="I31" i="13"/>
  <c r="J31" i="13"/>
  <c r="K31" i="13"/>
  <c r="D30" i="13"/>
  <c r="H30" i="13"/>
  <c r="G30" i="13" s="1"/>
  <c r="I30" i="13"/>
  <c r="J30" i="13"/>
  <c r="K30" i="13"/>
  <c r="M30" i="13"/>
  <c r="D29" i="13"/>
  <c r="F29" i="13"/>
  <c r="P29" i="13" s="1"/>
  <c r="Q29" i="13" s="1"/>
  <c r="H29" i="13"/>
  <c r="I29" i="13"/>
  <c r="J29" i="13"/>
  <c r="K29" i="13"/>
  <c r="M29" i="13"/>
  <c r="D28" i="13"/>
  <c r="H28" i="13"/>
  <c r="G28" i="13" s="1"/>
  <c r="I28" i="13"/>
  <c r="J28" i="13"/>
  <c r="K28" i="13"/>
  <c r="M28" i="13"/>
  <c r="D27" i="13"/>
  <c r="F27" i="13"/>
  <c r="P27" i="13" s="1"/>
  <c r="Q27" i="13" s="1"/>
  <c r="H27" i="13"/>
  <c r="I27" i="13"/>
  <c r="J27" i="13"/>
  <c r="K27" i="13"/>
  <c r="M27" i="13"/>
  <c r="D26" i="13"/>
  <c r="F26" i="13"/>
  <c r="P26" i="13" s="1"/>
  <c r="Q26" i="13" s="1"/>
  <c r="H26" i="13"/>
  <c r="I26" i="13"/>
  <c r="K26" i="13"/>
  <c r="M26" i="13"/>
  <c r="D25" i="13"/>
  <c r="H25" i="13"/>
  <c r="G25" i="13" s="1"/>
  <c r="I25" i="13"/>
  <c r="J25" i="13"/>
  <c r="K25" i="13"/>
  <c r="M25" i="13"/>
  <c r="D24" i="13"/>
  <c r="F24" i="13"/>
  <c r="P24" i="13" s="1"/>
  <c r="Q24" i="13" s="1"/>
  <c r="H24" i="13"/>
  <c r="I24" i="13"/>
  <c r="J24" i="13"/>
  <c r="K24" i="13"/>
  <c r="M24" i="13"/>
  <c r="D23" i="13"/>
  <c r="H23" i="13"/>
  <c r="G23" i="13" s="1"/>
  <c r="I23" i="13"/>
  <c r="J23" i="13"/>
  <c r="K23" i="13"/>
  <c r="M23" i="13"/>
  <c r="D22" i="13"/>
  <c r="F22" i="13"/>
  <c r="P22" i="13" s="1"/>
  <c r="Q22" i="13" s="1"/>
  <c r="H22" i="13"/>
  <c r="I22" i="13"/>
  <c r="M22" i="13"/>
  <c r="D21" i="13"/>
  <c r="H21" i="13"/>
  <c r="G21" i="13" s="1"/>
  <c r="I21" i="13"/>
  <c r="J21" i="13"/>
  <c r="K21" i="13"/>
  <c r="M21" i="13"/>
  <c r="D20" i="13"/>
  <c r="H20" i="13"/>
  <c r="G20" i="13" s="1"/>
  <c r="I20" i="13"/>
  <c r="J20" i="13"/>
  <c r="K20" i="13"/>
  <c r="D19" i="13"/>
  <c r="F19" i="13"/>
  <c r="P19" i="13" s="1"/>
  <c r="Q19" i="13" s="1"/>
  <c r="H19" i="13"/>
  <c r="I19" i="13"/>
  <c r="J19" i="13"/>
  <c r="K19" i="13"/>
  <c r="M19" i="13"/>
  <c r="D18" i="13"/>
  <c r="H18" i="13"/>
  <c r="G18" i="13" s="1"/>
  <c r="I18" i="13"/>
  <c r="J18" i="13"/>
  <c r="K18" i="13"/>
  <c r="D17" i="13"/>
  <c r="F17" i="13"/>
  <c r="P17" i="13" s="1"/>
  <c r="Q17" i="13" s="1"/>
  <c r="H17" i="13"/>
  <c r="I17" i="13"/>
  <c r="J17" i="13"/>
  <c r="M17" i="13"/>
  <c r="D16" i="13"/>
  <c r="H16" i="13"/>
  <c r="G16" i="13" s="1"/>
  <c r="I16" i="13"/>
  <c r="J16" i="13"/>
  <c r="K16" i="13"/>
  <c r="D15" i="13"/>
  <c r="H15" i="13"/>
  <c r="G15" i="13" s="1"/>
  <c r="I15" i="13"/>
  <c r="J15" i="13"/>
  <c r="K15" i="13"/>
  <c r="M15" i="13"/>
  <c r="D14" i="13"/>
  <c r="F14" i="13"/>
  <c r="P14" i="13" s="1"/>
  <c r="Q14" i="13" s="1"/>
  <c r="H14" i="13"/>
  <c r="I14" i="13"/>
  <c r="M14" i="13"/>
  <c r="D13" i="13"/>
  <c r="H13" i="13"/>
  <c r="G13" i="13" s="1"/>
  <c r="I13" i="13"/>
  <c r="J13" i="13"/>
  <c r="K13" i="13"/>
  <c r="M13" i="13"/>
  <c r="D12" i="13"/>
  <c r="H12" i="13"/>
  <c r="G12" i="13" s="1"/>
  <c r="I12" i="13"/>
  <c r="J12" i="13"/>
  <c r="K12" i="13"/>
  <c r="M12" i="13"/>
  <c r="D11" i="13"/>
  <c r="H11" i="13"/>
  <c r="G11" i="13" s="1"/>
  <c r="I11" i="13"/>
  <c r="J11" i="13"/>
  <c r="K11" i="13"/>
  <c r="D10" i="13"/>
  <c r="H10" i="13"/>
  <c r="G10" i="13" s="1"/>
  <c r="I10" i="13"/>
  <c r="J10" i="13"/>
  <c r="K10" i="13"/>
  <c r="D9" i="13"/>
  <c r="F9" i="13"/>
  <c r="P9" i="13" s="1"/>
  <c r="Q9" i="13" s="1"/>
  <c r="H9" i="13"/>
  <c r="I9" i="13"/>
  <c r="J9" i="13"/>
  <c r="K9" i="13"/>
  <c r="M9" i="13"/>
  <c r="D8" i="13"/>
  <c r="H8" i="13"/>
  <c r="G8" i="13" s="1"/>
  <c r="I8" i="13"/>
  <c r="J8" i="13"/>
  <c r="K8" i="13"/>
  <c r="M8" i="13"/>
  <c r="D7" i="13"/>
  <c r="F7" i="13"/>
  <c r="P7" i="13" s="1"/>
  <c r="Q7" i="13" s="1"/>
  <c r="H7" i="13"/>
  <c r="I7" i="13"/>
  <c r="K7" i="13"/>
  <c r="M7" i="13"/>
  <c r="D6" i="13"/>
  <c r="H6" i="13"/>
  <c r="G6" i="13" s="1"/>
  <c r="I6" i="13"/>
  <c r="J6" i="13"/>
  <c r="K6" i="13"/>
  <c r="D5" i="13"/>
  <c r="H5" i="13"/>
  <c r="G5" i="13" s="1"/>
  <c r="I5" i="13"/>
  <c r="J5" i="13"/>
  <c r="K5" i="13"/>
  <c r="M5" i="13"/>
  <c r="D4" i="13"/>
  <c r="H4" i="13"/>
  <c r="G4" i="13" s="1"/>
  <c r="I4" i="13"/>
  <c r="J4" i="13"/>
  <c r="K4" i="13"/>
  <c r="D3" i="13"/>
  <c r="F3" i="13"/>
  <c r="P3" i="13" s="1"/>
  <c r="Q3" i="13" s="1"/>
  <c r="H3" i="13"/>
  <c r="I3" i="13"/>
  <c r="J3" i="13"/>
  <c r="K3" i="13"/>
  <c r="M3" i="13"/>
  <c r="D2" i="13"/>
  <c r="F2" i="13"/>
  <c r="P2" i="13" s="1"/>
  <c r="Q2" i="13" s="1"/>
  <c r="H2" i="13"/>
  <c r="I2" i="13"/>
  <c r="M2" i="13"/>
  <c r="AJ3" i="3"/>
  <c r="AI3" i="3"/>
  <c r="AH3" i="3"/>
  <c r="R32" i="3"/>
  <c r="V32" i="3" s="1"/>
  <c r="U32" i="3" s="1"/>
  <c r="R33" i="3"/>
  <c r="V33" i="3" s="1"/>
  <c r="U33" i="3" s="1"/>
  <c r="S32" i="3"/>
  <c r="S33" i="3"/>
  <c r="T32" i="3"/>
  <c r="T33" i="3"/>
  <c r="R25" i="3"/>
  <c r="V25" i="3" s="1"/>
  <c r="U25" i="3" s="1"/>
  <c r="R26" i="3"/>
  <c r="V26" i="3" s="1"/>
  <c r="U26" i="3" s="1"/>
  <c r="R27" i="3"/>
  <c r="V27" i="3" s="1"/>
  <c r="U27" i="3" s="1"/>
  <c r="R28" i="3"/>
  <c r="V28" i="3" s="1"/>
  <c r="U28" i="3" s="1"/>
  <c r="R29" i="3"/>
  <c r="V29" i="3" s="1"/>
  <c r="U29" i="3" s="1"/>
  <c r="R30" i="3"/>
  <c r="V30" i="3" s="1"/>
  <c r="U30" i="3" s="1"/>
  <c r="R31" i="3"/>
  <c r="V31" i="3" s="1"/>
  <c r="U31" i="3" s="1"/>
  <c r="S25" i="3"/>
  <c r="S26" i="3"/>
  <c r="S27" i="3"/>
  <c r="S28" i="3"/>
  <c r="S29" i="3"/>
  <c r="S30" i="3"/>
  <c r="S31" i="3"/>
  <c r="T25" i="3"/>
  <c r="T26" i="3"/>
  <c r="T27" i="3"/>
  <c r="T28" i="3"/>
  <c r="T29" i="3"/>
  <c r="T30" i="3"/>
  <c r="T31" i="3"/>
  <c r="R24" i="3"/>
  <c r="V24" i="3" s="1"/>
  <c r="U24" i="3" s="1"/>
  <c r="S24" i="3"/>
  <c r="T24" i="3"/>
  <c r="R23" i="3"/>
  <c r="V23" i="3" s="1"/>
  <c r="U23" i="3" s="1"/>
  <c r="S23" i="3"/>
  <c r="T23" i="3"/>
  <c r="R21" i="3"/>
  <c r="V21" i="3" s="1"/>
  <c r="U21" i="3" s="1"/>
  <c r="R22" i="3"/>
  <c r="V22" i="3" s="1"/>
  <c r="U22" i="3" s="1"/>
  <c r="S21" i="3"/>
  <c r="S22" i="3"/>
  <c r="T21" i="3"/>
  <c r="T22" i="3"/>
  <c r="R19" i="3"/>
  <c r="V19" i="3" s="1"/>
  <c r="U19" i="3" s="1"/>
  <c r="R20" i="3"/>
  <c r="V20" i="3" s="1"/>
  <c r="U20" i="3" s="1"/>
  <c r="S19" i="3"/>
  <c r="S20" i="3"/>
  <c r="T19" i="3"/>
  <c r="T20" i="3"/>
  <c r="R18" i="3"/>
  <c r="V18" i="3" s="1"/>
  <c r="U18" i="3" s="1"/>
  <c r="S18" i="3"/>
  <c r="T18" i="3"/>
  <c r="R17" i="3"/>
  <c r="V17" i="3" s="1"/>
  <c r="U17" i="3" s="1"/>
  <c r="S17" i="3"/>
  <c r="T17" i="3"/>
  <c r="R16" i="3"/>
  <c r="V16" i="3" s="1"/>
  <c r="U16" i="3" s="1"/>
  <c r="S16" i="3"/>
  <c r="T16" i="3"/>
  <c r="R14" i="3"/>
  <c r="V14" i="3" s="1"/>
  <c r="U14" i="3" s="1"/>
  <c r="R15" i="3"/>
  <c r="V15" i="3" s="1"/>
  <c r="U15" i="3" s="1"/>
  <c r="S14" i="3"/>
  <c r="S15" i="3"/>
  <c r="T14" i="3"/>
  <c r="T15" i="3"/>
  <c r="R12" i="3"/>
  <c r="V12" i="3" s="1"/>
  <c r="U12" i="3" s="1"/>
  <c r="R13" i="3"/>
  <c r="V13" i="3" s="1"/>
  <c r="U13" i="3" s="1"/>
  <c r="S12" i="3"/>
  <c r="S13" i="3"/>
  <c r="T12" i="3"/>
  <c r="T13" i="3"/>
  <c r="R10" i="3"/>
  <c r="V10" i="3" s="1"/>
  <c r="U10" i="3" s="1"/>
  <c r="R11" i="3"/>
  <c r="V11" i="3" s="1"/>
  <c r="S10" i="3"/>
  <c r="S11" i="3"/>
  <c r="T10" i="3"/>
  <c r="T11" i="3"/>
  <c r="R9" i="3"/>
  <c r="V9" i="3" s="1"/>
  <c r="U9" i="3" s="1"/>
  <c r="S9" i="3"/>
  <c r="T9" i="3"/>
  <c r="R6" i="3"/>
  <c r="V6" i="3" s="1"/>
  <c r="U6" i="3" s="1"/>
  <c r="R7" i="3"/>
  <c r="V7" i="3" s="1"/>
  <c r="U7" i="3" s="1"/>
  <c r="R8" i="3"/>
  <c r="V8" i="3" s="1"/>
  <c r="U8" i="3" s="1"/>
  <c r="S6" i="3"/>
  <c r="S7" i="3"/>
  <c r="S8" i="3"/>
  <c r="T6" i="3"/>
  <c r="T7" i="3"/>
  <c r="T8" i="3"/>
  <c r="R4" i="3"/>
  <c r="V4" i="3" s="1"/>
  <c r="U4" i="3" s="1"/>
  <c r="R5" i="3"/>
  <c r="V5" i="3" s="1"/>
  <c r="U5" i="3" s="1"/>
  <c r="S4" i="3"/>
  <c r="S5" i="3"/>
  <c r="T4" i="3"/>
  <c r="T5" i="3"/>
  <c r="R3" i="3"/>
  <c r="V3" i="3" s="1"/>
  <c r="U3" i="3" s="1"/>
  <c r="S3" i="3"/>
  <c r="T3" i="3"/>
  <c r="L28" i="3"/>
  <c r="L29" i="3"/>
  <c r="M28" i="3"/>
  <c r="M29" i="3"/>
  <c r="N28" i="3"/>
  <c r="N29" i="3"/>
  <c r="L21" i="3"/>
  <c r="L22" i="3"/>
  <c r="L23" i="3"/>
  <c r="L24" i="3"/>
  <c r="L25" i="3"/>
  <c r="L26" i="3"/>
  <c r="L27" i="3"/>
  <c r="M21" i="3"/>
  <c r="M22" i="3"/>
  <c r="M23" i="3"/>
  <c r="M24" i="3"/>
  <c r="M25" i="3"/>
  <c r="M26" i="3"/>
  <c r="M27" i="3"/>
  <c r="N21" i="3"/>
  <c r="N22" i="3"/>
  <c r="N23" i="3"/>
  <c r="N24" i="3"/>
  <c r="N25" i="3"/>
  <c r="N26" i="3"/>
  <c r="N27" i="3"/>
  <c r="L20" i="3"/>
  <c r="M20" i="3"/>
  <c r="N20" i="3"/>
  <c r="L19" i="3"/>
  <c r="M19" i="3"/>
  <c r="N19" i="3"/>
  <c r="L17" i="3"/>
  <c r="L18" i="3"/>
  <c r="M17" i="3"/>
  <c r="M18" i="3"/>
  <c r="N17" i="3"/>
  <c r="N18" i="3"/>
  <c r="L15" i="3"/>
  <c r="L16" i="3"/>
  <c r="M15" i="3"/>
  <c r="M16" i="3"/>
  <c r="N15" i="3"/>
  <c r="N16" i="3"/>
  <c r="L14" i="3"/>
  <c r="M14" i="3"/>
  <c r="N14" i="3"/>
  <c r="L13" i="3"/>
  <c r="M13" i="3"/>
  <c r="N13" i="3"/>
  <c r="L12" i="3"/>
  <c r="M12" i="3"/>
  <c r="N12" i="3"/>
  <c r="L10" i="3"/>
  <c r="L11" i="3"/>
  <c r="M10" i="3"/>
  <c r="M11" i="3"/>
  <c r="N10" i="3"/>
  <c r="N11" i="3"/>
  <c r="L9" i="3"/>
  <c r="M9" i="3"/>
  <c r="N9" i="3"/>
  <c r="L8" i="3"/>
  <c r="M8" i="3"/>
  <c r="N8" i="3"/>
  <c r="L5" i="3"/>
  <c r="L6" i="3"/>
  <c r="L7" i="3"/>
  <c r="M5" i="3"/>
  <c r="M6" i="3"/>
  <c r="M7" i="3"/>
  <c r="N5" i="3"/>
  <c r="N6" i="3"/>
  <c r="N7" i="3"/>
  <c r="L4" i="3"/>
  <c r="M4" i="3"/>
  <c r="N4" i="3"/>
  <c r="L3" i="3"/>
  <c r="M3" i="3"/>
  <c r="N3" i="3"/>
  <c r="G7" i="3"/>
  <c r="H7" i="3"/>
  <c r="I7" i="3"/>
  <c r="G5" i="3"/>
  <c r="H5" i="3"/>
  <c r="I5" i="3"/>
  <c r="G13" i="3"/>
  <c r="H13" i="3"/>
  <c r="I13" i="3"/>
  <c r="G6" i="3"/>
  <c r="H6" i="3"/>
  <c r="I6" i="3"/>
  <c r="G4" i="3"/>
  <c r="G8" i="3"/>
  <c r="H4" i="3"/>
  <c r="H8" i="3"/>
  <c r="I4" i="3"/>
  <c r="I8" i="3"/>
  <c r="G3" i="3"/>
  <c r="H3" i="3"/>
  <c r="I3" i="3"/>
  <c r="G15" i="3"/>
  <c r="G9" i="3"/>
  <c r="H15" i="3"/>
  <c r="H9" i="3"/>
  <c r="I15" i="3"/>
  <c r="I9" i="3"/>
  <c r="G14" i="3"/>
  <c r="H14" i="3"/>
  <c r="I14" i="3"/>
  <c r="G11" i="3"/>
  <c r="G10" i="3"/>
  <c r="H11" i="3"/>
  <c r="H10" i="3"/>
  <c r="I11" i="3"/>
  <c r="I10" i="3"/>
  <c r="G12" i="3"/>
  <c r="H12" i="3"/>
  <c r="I12" i="3"/>
  <c r="G1" i="5"/>
  <c r="H1" i="5"/>
  <c r="I1" i="5"/>
  <c r="C1" i="5"/>
  <c r="K181" i="13" l="1"/>
  <c r="K173" i="13"/>
  <c r="F136" i="13"/>
  <c r="P136" i="13" s="1"/>
  <c r="Q136" i="13" s="1"/>
  <c r="F137" i="13"/>
  <c r="P137" i="13" s="1"/>
  <c r="Q137" i="13" s="1"/>
  <c r="F11" i="13"/>
  <c r="P11" i="13" s="1"/>
  <c r="Q11" i="13" s="1"/>
  <c r="F143" i="13"/>
  <c r="P143" i="13" s="1"/>
  <c r="Q143" i="13" s="1"/>
  <c r="F162" i="13"/>
  <c r="P162" i="13" s="1"/>
  <c r="Q162" i="13" s="1"/>
  <c r="F8" i="13"/>
  <c r="P8" i="13" s="1"/>
  <c r="Q8" i="13" s="1"/>
  <c r="F44" i="13"/>
  <c r="P44" i="13" s="1"/>
  <c r="Q44" i="13" s="1"/>
  <c r="F82" i="13"/>
  <c r="P82" i="13" s="1"/>
  <c r="Q82" i="13" s="1"/>
  <c r="F106" i="13"/>
  <c r="P106" i="13" s="1"/>
  <c r="Q106" i="13" s="1"/>
  <c r="F170" i="13"/>
  <c r="P170" i="13" s="1"/>
  <c r="Q170" i="13" s="1"/>
  <c r="F187" i="13"/>
  <c r="P187" i="13" s="1"/>
  <c r="Q187" i="13" s="1"/>
  <c r="F152" i="13"/>
  <c r="P152" i="13" s="1"/>
  <c r="Q152" i="13" s="1"/>
  <c r="F169" i="13"/>
  <c r="P169" i="13" s="1"/>
  <c r="Q169" i="13" s="1"/>
  <c r="F138" i="13"/>
  <c r="P138" i="13" s="1"/>
  <c r="Q138" i="13" s="1"/>
  <c r="F188" i="13"/>
  <c r="P188" i="13" s="1"/>
  <c r="Q188" i="13" s="1"/>
  <c r="F104" i="13"/>
  <c r="P104" i="13" s="1"/>
  <c r="Q104" i="13" s="1"/>
  <c r="F61" i="13"/>
  <c r="P61" i="13" s="1"/>
  <c r="Q61" i="13" s="1"/>
  <c r="F194" i="13"/>
  <c r="P194" i="13" s="1"/>
  <c r="Q194" i="13" s="1"/>
  <c r="F205" i="13"/>
  <c r="P205" i="13" s="1"/>
  <c r="Q205" i="13" s="1"/>
  <c r="F48" i="13"/>
  <c r="P48" i="13" s="1"/>
  <c r="Q48" i="13" s="1"/>
  <c r="F175" i="13"/>
  <c r="P175" i="13" s="1"/>
  <c r="Q175" i="13" s="1"/>
  <c r="F52" i="13"/>
  <c r="P52" i="13" s="1"/>
  <c r="Q52" i="13" s="1"/>
  <c r="F193" i="13"/>
  <c r="P193" i="13" s="1"/>
  <c r="Q193" i="13" s="1"/>
  <c r="F15" i="13"/>
  <c r="P15" i="13" s="1"/>
  <c r="Q15" i="13" s="1"/>
  <c r="F16" i="13"/>
  <c r="P16" i="13" s="1"/>
  <c r="Q16" i="13" s="1"/>
  <c r="F28" i="13"/>
  <c r="P28" i="13" s="1"/>
  <c r="Q28" i="13" s="1"/>
  <c r="F39" i="13"/>
  <c r="P39" i="13" s="1"/>
  <c r="Q39" i="13" s="1"/>
  <c r="F85" i="13"/>
  <c r="P85" i="13" s="1"/>
  <c r="Q85" i="13" s="1"/>
  <c r="F86" i="13"/>
  <c r="P86" i="13" s="1"/>
  <c r="Q86" i="13" s="1"/>
  <c r="F110" i="13"/>
  <c r="P110" i="13" s="1"/>
  <c r="Q110" i="13" s="1"/>
  <c r="F111" i="13"/>
  <c r="P111" i="13" s="1"/>
  <c r="Q111" i="13" s="1"/>
  <c r="F145" i="13"/>
  <c r="P145" i="13" s="1"/>
  <c r="Q145" i="13" s="1"/>
  <c r="F199" i="13"/>
  <c r="P199" i="13" s="1"/>
  <c r="Q199" i="13" s="1"/>
  <c r="F211" i="13"/>
  <c r="P211" i="13" s="1"/>
  <c r="Q211" i="13" s="1"/>
  <c r="F37" i="13"/>
  <c r="P37" i="13" s="1"/>
  <c r="Q37" i="13" s="1"/>
  <c r="F81" i="13"/>
  <c r="P81" i="13" s="1"/>
  <c r="Q81" i="13" s="1"/>
  <c r="F87" i="13"/>
  <c r="P87" i="13" s="1"/>
  <c r="Q87" i="13" s="1"/>
  <c r="F55" i="13"/>
  <c r="P55" i="13" s="1"/>
  <c r="Q55" i="13" s="1"/>
  <c r="F91" i="13"/>
  <c r="P91" i="13" s="1"/>
  <c r="Q91" i="13" s="1"/>
  <c r="F92" i="13"/>
  <c r="P92" i="13" s="1"/>
  <c r="Q92" i="13" s="1"/>
  <c r="F156" i="13"/>
  <c r="P156" i="13" s="1"/>
  <c r="Q156" i="13" s="1"/>
  <c r="F157" i="13"/>
  <c r="P157" i="13" s="1"/>
  <c r="Q157" i="13" s="1"/>
  <c r="F198" i="13"/>
  <c r="P198" i="13" s="1"/>
  <c r="Q198" i="13" s="1"/>
  <c r="F105" i="13"/>
  <c r="P105" i="13" s="1"/>
  <c r="Q105" i="13" s="1"/>
  <c r="F195" i="13"/>
  <c r="P195" i="13" s="1"/>
  <c r="Q195" i="13" s="1"/>
  <c r="F62" i="13"/>
  <c r="P62" i="13" s="1"/>
  <c r="Q62" i="13" s="1"/>
  <c r="F109" i="13"/>
  <c r="P109" i="13" s="1"/>
  <c r="Q109" i="13" s="1"/>
  <c r="F25" i="13"/>
  <c r="P25" i="13" s="1"/>
  <c r="Q25" i="13" s="1"/>
  <c r="F60" i="13"/>
  <c r="P60" i="13" s="1"/>
  <c r="Q60" i="13" s="1"/>
  <c r="F49" i="13"/>
  <c r="P49" i="13" s="1"/>
  <c r="Q49" i="13" s="1"/>
  <c r="F63" i="13"/>
  <c r="P63" i="13" s="1"/>
  <c r="Q63" i="13" s="1"/>
  <c r="F84" i="13"/>
  <c r="P84" i="13" s="1"/>
  <c r="Q84" i="13" s="1"/>
  <c r="F112" i="13"/>
  <c r="P112" i="13" s="1"/>
  <c r="Q112" i="13" s="1"/>
  <c r="F5" i="13"/>
  <c r="P5" i="13" s="1"/>
  <c r="Q5" i="13" s="1"/>
  <c r="F31" i="13"/>
  <c r="P31" i="13" s="1"/>
  <c r="Q31" i="13" s="1"/>
  <c r="F32" i="13"/>
  <c r="P32" i="13" s="1"/>
  <c r="Q32" i="13" s="1"/>
  <c r="F33" i="13"/>
  <c r="P33" i="13" s="1"/>
  <c r="Q33" i="13" s="1"/>
  <c r="F57" i="13"/>
  <c r="P57" i="13" s="1"/>
  <c r="Q57" i="13" s="1"/>
  <c r="F69" i="13"/>
  <c r="P69" i="13" s="1"/>
  <c r="Q69" i="13" s="1"/>
  <c r="F97" i="13"/>
  <c r="P97" i="13" s="1"/>
  <c r="Q97" i="13" s="1"/>
  <c r="F125" i="13"/>
  <c r="P125" i="13" s="1"/>
  <c r="Q125" i="13" s="1"/>
  <c r="F217" i="13"/>
  <c r="P217" i="13" s="1"/>
  <c r="Q217" i="13" s="1"/>
  <c r="F206" i="13"/>
  <c r="P206" i="13" s="1"/>
  <c r="Q206" i="13" s="1"/>
  <c r="F117" i="13"/>
  <c r="P117" i="13" s="1"/>
  <c r="Q117" i="13" s="1"/>
  <c r="F174" i="13"/>
  <c r="P174" i="13" s="1"/>
  <c r="Q174" i="13" s="1"/>
  <c r="F30" i="13"/>
  <c r="P30" i="13" s="1"/>
  <c r="Q30" i="13" s="1"/>
  <c r="F67" i="13"/>
  <c r="P67" i="13" s="1"/>
  <c r="Q67" i="13" s="1"/>
  <c r="F20" i="13"/>
  <c r="P20" i="13" s="1"/>
  <c r="Q20" i="13" s="1"/>
  <c r="F21" i="13"/>
  <c r="P21" i="13" s="1"/>
  <c r="Q21" i="13" s="1"/>
  <c r="F23" i="13"/>
  <c r="P23" i="13" s="1"/>
  <c r="Q23" i="13" s="1"/>
  <c r="F46" i="13"/>
  <c r="P46" i="13" s="1"/>
  <c r="Q46" i="13" s="1"/>
  <c r="F74" i="13"/>
  <c r="P74" i="13" s="1"/>
  <c r="Q74" i="13" s="1"/>
  <c r="F98" i="13"/>
  <c r="P98" i="13" s="1"/>
  <c r="Q98" i="13" s="1"/>
  <c r="F124" i="13"/>
  <c r="P124" i="13" s="1"/>
  <c r="Q124" i="13" s="1"/>
  <c r="F130" i="13"/>
  <c r="P130" i="13" s="1"/>
  <c r="Q130" i="13" s="1"/>
  <c r="F171" i="13"/>
  <c r="P171" i="13" s="1"/>
  <c r="Q171" i="13" s="1"/>
  <c r="F189" i="13"/>
  <c r="P189" i="13" s="1"/>
  <c r="Q189" i="13" s="1"/>
  <c r="F215" i="13"/>
  <c r="P215" i="13" s="1"/>
  <c r="Q215" i="13" s="1"/>
  <c r="F216" i="13"/>
  <c r="P216" i="13" s="1"/>
  <c r="Q216" i="13" s="1"/>
  <c r="F4" i="13"/>
  <c r="P4" i="13" s="1"/>
  <c r="Q4" i="13" s="1"/>
  <c r="F10" i="13"/>
  <c r="P10" i="13" s="1"/>
  <c r="Q10" i="13" s="1"/>
  <c r="F45" i="13"/>
  <c r="P45" i="13" s="1"/>
  <c r="Q45" i="13" s="1"/>
  <c r="F51" i="13"/>
  <c r="P51" i="13" s="1"/>
  <c r="Q51" i="13" s="1"/>
  <c r="F70" i="13"/>
  <c r="P70" i="13" s="1"/>
  <c r="Q70" i="13" s="1"/>
  <c r="F76" i="13"/>
  <c r="P76" i="13" s="1"/>
  <c r="Q76" i="13" s="1"/>
  <c r="F88" i="13"/>
  <c r="P88" i="13" s="1"/>
  <c r="Q88" i="13" s="1"/>
  <c r="F100" i="13"/>
  <c r="P100" i="13" s="1"/>
  <c r="Q100" i="13" s="1"/>
  <c r="F113" i="13"/>
  <c r="P113" i="13" s="1"/>
  <c r="Q113" i="13" s="1"/>
  <c r="F126" i="13"/>
  <c r="P126" i="13" s="1"/>
  <c r="Q126" i="13" s="1"/>
  <c r="F132" i="13"/>
  <c r="P132" i="13" s="1"/>
  <c r="Q132" i="13" s="1"/>
  <c r="F146" i="13"/>
  <c r="P146" i="13" s="1"/>
  <c r="Q146" i="13" s="1"/>
  <c r="F164" i="13"/>
  <c r="P164" i="13" s="1"/>
  <c r="Q164" i="13" s="1"/>
  <c r="F176" i="13"/>
  <c r="P176" i="13" s="1"/>
  <c r="Q176" i="13" s="1"/>
  <c r="F182" i="13"/>
  <c r="P182" i="13" s="1"/>
  <c r="Q182" i="13" s="1"/>
  <c r="F200" i="13"/>
  <c r="P200" i="13" s="1"/>
  <c r="Q200" i="13" s="1"/>
  <c r="F207" i="13"/>
  <c r="P207" i="13" s="1"/>
  <c r="Q207" i="13" s="1"/>
  <c r="F218" i="13"/>
  <c r="P218" i="13" s="1"/>
  <c r="Q218" i="13" s="1"/>
  <c r="F133" i="13"/>
  <c r="P133" i="13" s="1"/>
  <c r="Q133" i="13" s="1"/>
  <c r="F140" i="13"/>
  <c r="P140" i="13" s="1"/>
  <c r="Q140" i="13" s="1"/>
  <c r="F147" i="13"/>
  <c r="P147" i="13" s="1"/>
  <c r="Q147" i="13" s="1"/>
  <c r="F165" i="13"/>
  <c r="P165" i="13" s="1"/>
  <c r="Q165" i="13" s="1"/>
  <c r="F177" i="13"/>
  <c r="P177" i="13" s="1"/>
  <c r="Q177" i="13" s="1"/>
  <c r="F183" i="13"/>
  <c r="P183" i="13" s="1"/>
  <c r="Q183" i="13" s="1"/>
  <c r="F201" i="13"/>
  <c r="P201" i="13" s="1"/>
  <c r="Q201" i="13" s="1"/>
  <c r="F219" i="13"/>
  <c r="P219" i="13" s="1"/>
  <c r="Q219" i="13" s="1"/>
  <c r="F77" i="13"/>
  <c r="P77" i="13" s="1"/>
  <c r="Q77" i="13" s="1"/>
  <c r="F101" i="13"/>
  <c r="P101" i="13" s="1"/>
  <c r="Q101" i="13" s="1"/>
  <c r="F114" i="13"/>
  <c r="P114" i="13" s="1"/>
  <c r="Q114" i="13" s="1"/>
  <c r="F120" i="13"/>
  <c r="P120" i="13" s="1"/>
  <c r="Q120" i="13" s="1"/>
  <c r="F127" i="13"/>
  <c r="P127" i="13" s="1"/>
  <c r="Q127" i="13" s="1"/>
  <c r="F6" i="13"/>
  <c r="P6" i="13" s="1"/>
  <c r="Q6" i="13" s="1"/>
  <c r="F12" i="13"/>
  <c r="P12" i="13" s="1"/>
  <c r="Q12" i="13" s="1"/>
  <c r="F18" i="13"/>
  <c r="P18" i="13" s="1"/>
  <c r="Q18" i="13" s="1"/>
  <c r="F35" i="13"/>
  <c r="P35" i="13" s="1"/>
  <c r="Q35" i="13" s="1"/>
  <c r="F41" i="13"/>
  <c r="P41" i="13" s="1"/>
  <c r="Q41" i="13" s="1"/>
  <c r="F53" i="13"/>
  <c r="P53" i="13" s="1"/>
  <c r="Q53" i="13" s="1"/>
  <c r="F65" i="13"/>
  <c r="P65" i="13" s="1"/>
  <c r="Q65" i="13" s="1"/>
  <c r="F72" i="13"/>
  <c r="P72" i="13" s="1"/>
  <c r="Q72" i="13" s="1"/>
  <c r="F78" i="13"/>
  <c r="P78" i="13" s="1"/>
  <c r="Q78" i="13" s="1"/>
  <c r="F95" i="13"/>
  <c r="P95" i="13" s="1"/>
  <c r="Q95" i="13" s="1"/>
  <c r="F102" i="13"/>
  <c r="P102" i="13" s="1"/>
  <c r="Q102" i="13" s="1"/>
  <c r="F115" i="13"/>
  <c r="P115" i="13" s="1"/>
  <c r="Q115" i="13" s="1"/>
  <c r="F121" i="13"/>
  <c r="P121" i="13" s="1"/>
  <c r="Q121" i="13" s="1"/>
  <c r="F128" i="13"/>
  <c r="P128" i="13" s="1"/>
  <c r="Q128" i="13" s="1"/>
  <c r="F134" i="13"/>
  <c r="P134" i="13" s="1"/>
  <c r="Q134" i="13" s="1"/>
  <c r="F141" i="13"/>
  <c r="P141" i="13" s="1"/>
  <c r="Q141" i="13" s="1"/>
  <c r="F148" i="13"/>
  <c r="P148" i="13" s="1"/>
  <c r="Q148" i="13" s="1"/>
  <c r="F154" i="13"/>
  <c r="P154" i="13" s="1"/>
  <c r="Q154" i="13" s="1"/>
  <c r="F166" i="13"/>
  <c r="P166" i="13" s="1"/>
  <c r="Q166" i="13" s="1"/>
  <c r="F178" i="13"/>
  <c r="P178" i="13" s="1"/>
  <c r="Q178" i="13" s="1"/>
  <c r="F184" i="13"/>
  <c r="P184" i="13" s="1"/>
  <c r="Q184" i="13" s="1"/>
  <c r="F202" i="13"/>
  <c r="P202" i="13" s="1"/>
  <c r="Q202" i="13" s="1"/>
  <c r="F71" i="13"/>
  <c r="P71" i="13" s="1"/>
  <c r="Q71" i="13" s="1"/>
  <c r="F94" i="13"/>
  <c r="P94" i="13" s="1"/>
  <c r="Q94" i="13" s="1"/>
  <c r="F13" i="13"/>
  <c r="P13" i="13" s="1"/>
  <c r="Q13" i="13" s="1"/>
  <c r="F36" i="13"/>
  <c r="P36" i="13" s="1"/>
  <c r="Q36" i="13" s="1"/>
  <c r="F54" i="13"/>
  <c r="P54" i="13" s="1"/>
  <c r="Q54" i="13" s="1"/>
  <c r="F66" i="13"/>
  <c r="P66" i="13" s="1"/>
  <c r="Q66" i="13" s="1"/>
  <c r="F79" i="13"/>
  <c r="P79" i="13" s="1"/>
  <c r="Q79" i="13" s="1"/>
  <c r="F96" i="13"/>
  <c r="P96" i="13" s="1"/>
  <c r="Q96" i="13" s="1"/>
  <c r="F116" i="13"/>
  <c r="P116" i="13" s="1"/>
  <c r="Q116" i="13" s="1"/>
  <c r="F122" i="13"/>
  <c r="P122" i="13" s="1"/>
  <c r="Q122" i="13" s="1"/>
  <c r="F135" i="13"/>
  <c r="P135" i="13" s="1"/>
  <c r="Q135" i="13" s="1"/>
  <c r="F142" i="13"/>
  <c r="P142" i="13" s="1"/>
  <c r="Q142" i="13" s="1"/>
  <c r="F149" i="13"/>
  <c r="P149" i="13" s="1"/>
  <c r="Q149" i="13" s="1"/>
  <c r="F160" i="13"/>
  <c r="P160" i="13" s="1"/>
  <c r="Q160" i="13" s="1"/>
  <c r="F167" i="13"/>
  <c r="P167" i="13" s="1"/>
  <c r="Q167" i="13" s="1"/>
  <c r="F179" i="13"/>
  <c r="P179" i="13" s="1"/>
  <c r="Q179" i="13" s="1"/>
  <c r="F185" i="13"/>
  <c r="P185" i="13" s="1"/>
  <c r="Q185" i="13" s="1"/>
  <c r="F203" i="13"/>
  <c r="P203" i="13" s="1"/>
  <c r="Q203" i="13" s="1"/>
  <c r="F209" i="13"/>
  <c r="P209" i="13" s="1"/>
  <c r="Q209" i="13" s="1"/>
  <c r="F150" i="13"/>
  <c r="P150" i="13" s="1"/>
  <c r="Q150" i="13" s="1"/>
  <c r="F161" i="13"/>
  <c r="P161" i="13" s="1"/>
  <c r="Q161" i="13" s="1"/>
  <c r="F168" i="13"/>
  <c r="P168" i="13" s="1"/>
  <c r="Q168" i="13" s="1"/>
  <c r="F186" i="13"/>
  <c r="P186" i="13" s="1"/>
  <c r="Q186" i="13" s="1"/>
  <c r="F192" i="13"/>
  <c r="P192" i="13" s="1"/>
  <c r="Q192" i="13" s="1"/>
  <c r="F210" i="13"/>
  <c r="P210" i="13" s="1"/>
  <c r="Q210" i="13" s="1"/>
  <c r="F214" i="13"/>
  <c r="P214" i="13" s="1"/>
  <c r="Q214" i="13" s="1"/>
  <c r="U11" i="3"/>
</calcChain>
</file>

<file path=xl/sharedStrings.xml><?xml version="1.0" encoding="utf-8"?>
<sst xmlns="http://schemas.openxmlformats.org/spreadsheetml/2006/main" count="3813" uniqueCount="2392">
  <si>
    <t>Preparatory Steps:</t>
  </si>
  <si>
    <t>Additional notes</t>
  </si>
  <si>
    <t>i</t>
  </si>
  <si>
    <t>Run Get Sections flow</t>
  </si>
  <si>
    <t>only necessary if sections have been updated since last run</t>
  </si>
  <si>
    <t>ii</t>
  </si>
  <si>
    <t>Run Get Sections:Subsections Flow</t>
  </si>
  <si>
    <t>not necessary for new checklists (checklists that have already been run once will already have existing Section:Subsection relationships)</t>
  </si>
  <si>
    <t>iii</t>
  </si>
  <si>
    <t>Save document as YYMMDD_PC_FAP_Interim</t>
  </si>
  <si>
    <t>Process Run:</t>
  </si>
  <si>
    <t>Run Get P&amp;Cs flow with correct HTTPS filter</t>
  </si>
  <si>
    <t>Copy section guids from PI table to unique sections table, remove duplicates, and organize by order</t>
  </si>
  <si>
    <t>Copy subsection guids from PI table to unique subsections table, remove duplicates</t>
  </si>
  <si>
    <t>Copy subsection AND section guids from PI table and paste into Section:Subsection table, remove duplicates based on Title column</t>
  </si>
  <si>
    <t>Run Section:Subsection Flow</t>
  </si>
  <si>
    <t>run PQ flow</t>
  </si>
  <si>
    <t>add P&amp;C guids that didn't get retrieved from PQ flow run to the bottom of the table on Sheet "PQ"</t>
  </si>
  <si>
    <t>run build flow</t>
  </si>
  <si>
    <t>GUID</t>
  </si>
  <si>
    <t>Column1</t>
  </si>
  <si>
    <t>Number</t>
  </si>
  <si>
    <t>PGUID</t>
  </si>
  <si>
    <t>P</t>
  </si>
  <si>
    <t>CGUID</t>
  </si>
  <si>
    <t>C</t>
  </si>
  <si>
    <t>L</t>
  </si>
  <si>
    <t>LGUID</t>
  </si>
  <si>
    <t>MGUID</t>
  </si>
  <si>
    <t>M</t>
  </si>
  <si>
    <t>JG</t>
  </si>
  <si>
    <t>GG</t>
  </si>
  <si>
    <t>SGUID</t>
  </si>
  <si>
    <t>S</t>
  </si>
  <si>
    <t>Sbody</t>
  </si>
  <si>
    <t>Order</t>
  </si>
  <si>
    <t>SSGUID</t>
  </si>
  <si>
    <t>SS</t>
  </si>
  <si>
    <t>Ssbody</t>
  </si>
  <si>
    <t>Column2</t>
  </si>
  <si>
    <t>NA Exempt</t>
  </si>
  <si>
    <t>PHU</t>
  </si>
  <si>
    <t>47LLsY1Etev0B76kN1bdxj</t>
  </si>
  <si>
    <t>FO 01.03.01</t>
  </si>
  <si>
    <t>7uLCD1w7xxo7pAa1DrKAro</t>
  </si>
  <si>
    <t>The producer completes a minimum of one self-assessment/internal audit annually to the standard.</t>
  </si>
  <si>
    <t>4KDg9JPCULytE3veGgNkzP</t>
  </si>
  <si>
    <t xml:space="preserve">The self-assessment/internal audit shall evaluate compliance, review implementation, and support identification of improvement opportunities. 
A documented self-assessment for individual producers or an internal farm and quality management system (QMS) audit for multisite producers with QMS and producer groups shall:
- Occur at least once a year and before the certification body (CB) audit
- Be completed by the producer, assigned worker, or consultant, and/or as part of a QMS
- Include all applicable topics covered by the standard/scope, even those addressed using subcontractors (including harvest and postharvest handling)
- Assess all applicable sites and products
Self-assessments shall contain comments regarding the evidence observed for all not applicable and non-compliant Major Must and Minor Must principles and criteria. For internal farm audits, comments shall follow “GLOBALG.A.P. general regulations – Rules for producer groups and multisite producers with QMS.”
</t>
  </si>
  <si>
    <t>5nISxpmIvwZJyExTIGOvlS</t>
  </si>
  <si>
    <t>3YIgWsy9P8ND3BJPQGnD0j</t>
  </si>
  <si>
    <t>6OqbxahSFlVeKhLRgYFytR</t>
  </si>
  <si>
    <t>4bwMg6Z6zSH5FhEBjItEWf</t>
  </si>
  <si>
    <t>FO 10.05</t>
  </si>
  <si>
    <t>2ryA6AstSbqoGNATvL8Peo</t>
  </si>
  <si>
    <t>On the farm (within the farm boundaries), no areas with legally recognized conservation value (or effectively protected by other means) have been converted into agricultural areas or into other uses since 1 January 2014.</t>
  </si>
  <si>
    <t>2EFug76TYcSalp7kov5geN</t>
  </si>
  <si>
    <t>Available evidence, such as maps, aerial photos, or documents issued by local or national authorities or authorized service providers, shall indicate that since 1 January 2014, no conversion into agricultural area or into other uses has occurred in parts of the farm (within the farm boundaries) that fulfils the following characteristic:
- Areas where legal protection prevents such conversions (protected areas recognized by national or local legislation, areas with relevant categories of the International Union for Conservation of Nature (IUCN), areas that are protected via other effective means, etc.)</t>
  </si>
  <si>
    <t>5ZjwAiDPYbGvURtwoHF4gM</t>
  </si>
  <si>
    <t>5TvyR0UgB0EOmnMkFaZftX</t>
  </si>
  <si>
    <t>3F5wfmk1zAArbWYWlPKu9R</t>
  </si>
  <si>
    <t>FO 07.05.01</t>
  </si>
  <si>
    <t>4VsmQP4659lNGyD6CqhATp</t>
  </si>
  <si>
    <t>Access to health checks is available to workers with exposure to applicable plant protection products (PPPs) according to the risk assessment or exposure and toxicity of products.</t>
  </si>
  <si>
    <t>2y57Vlf9a1KjeA7SIjREBl</t>
  </si>
  <si>
    <t>The producer shall provide workers who come into contact with PPPs the option of receiving health checks annually or according to the workers’ health and safety risk assessment. The health checks shall honor the privacy of personal information. The risk assessment shall identify the specific chemical exposure that would warrant the health check. Where health checks exist through government farm worker programs or other systems, these may be used as justification in the risk assessment that health care for high-exposure workers is readily available. Workers shall be informed of how to access these health services.</t>
  </si>
  <si>
    <t>2BGuoLOuGR86Am1Hf7hCiG</t>
  </si>
  <si>
    <t>6OVfMLlOhjDUtTGVH4d1tI</t>
  </si>
  <si>
    <t>2S4QgEIMvlaGVW97plBT6D</t>
  </si>
  <si>
    <t>FO 01.03.04</t>
  </si>
  <si>
    <t>3OZLsO9DAYxKGcvrOxyVOP</t>
  </si>
  <si>
    <t>There is evidence that a continuous improvement plan is implemented.</t>
  </si>
  <si>
    <t>3sW7JKgwjNIzBs35KbvLiP</t>
  </si>
  <si>
    <t>The implementation of identified points in the continuous improvement plan shall be supported by evidence.
Evidence may include new procedures or policies, data sharing (to quantify changes), training, etc.
The continuous improvement plan shall be supported by documented evidence. The evidence kept on file may include:
- Actual outcome of efforts, with date of evaluation
- Comments on why the effort was successful or not successful
- If one or more of the goals are not reached, justification and description of further action
- Sharing of relevant data with the GLOBALG.A.P. Secretariat</t>
  </si>
  <si>
    <t>oOfpsr1EZQ6CxCOIvBlFe</t>
  </si>
  <si>
    <t>7u1GYXAF1eveuvMCIJeAUr</t>
  </si>
  <si>
    <t>FO 01.03.03</t>
  </si>
  <si>
    <t>1FM5VpOQt13eRbCUpAUyuD</t>
  </si>
  <si>
    <t>A continuous improvement plan is documented.</t>
  </si>
  <si>
    <t>3DOe60VwvHCofivpsEOcd3</t>
  </si>
  <si>
    <t>The producer shall evaluate the farming operation and identify improvements to be undertaken as assessed by the standard. These improvements shall be included in a longer-term plan covering up to three years.
The continuous improvement plan shall consist of relevant self-defined targets and describe how progress toward each target will be monitored. The plan may include:
- Description of improvement objective
- Current status, with date of initial target establishment
- Planned activity
- Target outcome with estimated date of achievement</t>
  </si>
  <si>
    <t>5JXZdBMfmVkAfoCajirt54</t>
  </si>
  <si>
    <t>FO 05.04.01</t>
  </si>
  <si>
    <t>5WvxoIYsE15AcbJZyj8KaP</t>
  </si>
  <si>
    <t>The use of treated sewage water during preharvest is justified according to a risk assessment.</t>
  </si>
  <si>
    <t>6YXoJ8THmPm1gme54UWIGB</t>
  </si>
  <si>
    <t>Treated sewage water shall be used only if the risks have been identified and effectively mitigated.
Where treated sewage or reclaimed water is used, water quality shall comply with prevailing regulations or the World Health Organization (WHO-)published “Guidelines for the safe use of wastewater, excreta and greywater” (2006) where no prevailing regulations exist.
If water has the potential to be polluted (e.g., upstream contamination source), the producer shall demonstrate through analysis that the water complies with prevailing regulations and requirements, or with the WHO guideline requirements where no prevailing regulations exist.
Untreated sewage water shall never be used on crops.</t>
  </si>
  <si>
    <t>1TyGiQcuRVxqRPsWm6pYn7</t>
  </si>
  <si>
    <t>25itD9t3AKPNN1d0JIB5bx</t>
  </si>
  <si>
    <t>5dQa9J4w5GSDY03rp98Igs</t>
  </si>
  <si>
    <t>FO 06.07</t>
  </si>
  <si>
    <t>44u8SvW6a3oynh8PYg1iN1</t>
  </si>
  <si>
    <t>The producer makes interventions to manage pests.</t>
  </si>
  <si>
    <t>6kf2SdiObS6TJjr9w172vt</t>
  </si>
  <si>
    <t>The producer shall show evidence for situations in which specific interventions were made against pests adversely affecting the economic value of a crop. Where plant protection products (PPPs) are used as an intervention, the producer shall demonstrate a risk-based approach for the selection of the PPPs considering hazards (e.g., toxicity). The producer may elect to take no action against the pest and incur the economic loss. Where possible, nonchemical approaches shall be considered.
“N/A” if the producer did not intervene.</t>
  </si>
  <si>
    <t>6sAnZuzrLy7KwfabltbVL2</t>
  </si>
  <si>
    <t>5mxAkMujWS06e0rBkNSLyE</t>
  </si>
  <si>
    <t>FO 02.04.01</t>
  </si>
  <si>
    <t>7oBdmWvOyn4XGWulMPeIw2</t>
  </si>
  <si>
    <t>Transaction documentation includes reference to the GLOBALG.A.P. status and the GLOBALG.A.P. Number (GGN).</t>
  </si>
  <si>
    <t>6zQWEmzGwuWY0e8ywxB8H5</t>
  </si>
  <si>
    <t>Delivery notes, sales invoices, and, where appropriate, other documentation related to sales of materials and products originating from certified production processes shall include the GGN of the certificate holder and a reference to the GLOBALG.A.P. certification status. This is not obligatory in internal documentation.
Where the producer has a Global Location Number (GLN), this shall replace the GGN issued by the GLOBALG.A.P. Secretariat during the registration process.
Positive identification of the certification status is sufficient on transaction documentation (e.g., “GLOBALG.A.P. certified [product name]”). Products originating from noncertified production processes do not need to be identified as “noncertified.”
Indication of the certification status is obligatory regardless of whether the product originating from a certified production process was sold as such or not. This cannot be checked during the initial (first ever) certification body (CB) audit because the producer does not yet have certification and the producer cannot reference the GLOBALG.A.P. certification status before the first positive certification decision.
“N/A” only if there is an up-to-date and documented bilateral agreement available between the certificate holder and their direct buyer that all shipments contain only products originating from certified production processes.</t>
  </si>
  <si>
    <t>3labXsBTDnp2nMlbS2V5AI</t>
  </si>
  <si>
    <t>412fDoNkTQzvavcR1yffoS</t>
  </si>
  <si>
    <t>4umDfDJkEjqGqjJDMoV29Q</t>
  </si>
  <si>
    <t>FO 01.03.02</t>
  </si>
  <si>
    <t>20kofxmNsdnDzAoAJXjvuw</t>
  </si>
  <si>
    <t>Effective corrective actions are taken to address non-conformances detected during the self-assessments/internal audits.</t>
  </si>
  <si>
    <t>wflw0fDpXIDUNyPyjSkfM</t>
  </si>
  <si>
    <t>Corrective actions shall be documented. Any necessary changes shall be implemented.
Compliance with all applicable Major Musts and at least 95% of applicable Minor Musts is required.
“N/A” only if no non-conformances are detected during self-assessments/internal audits.</t>
  </si>
  <si>
    <t>2PJJrwtoO00cfWO9E07WHW</t>
  </si>
  <si>
    <t>FO 07.06.03</t>
  </si>
  <si>
    <t>5lRWgG7KkhszBVxkVUZJ2p</t>
  </si>
  <si>
    <t>Empty containers are kept secure until disposal is possible.</t>
  </si>
  <si>
    <t>17Pz8FThpvTT6hnihbotXx</t>
  </si>
  <si>
    <t>There shall be a designated secure storage point for all empty plant protection product (PPP) containers prior to disposal that is isolated from the crop and packaging materials (e.g., permanently marked via signage) with physically restricted access for persons and fauna.</t>
  </si>
  <si>
    <t>5VavlH2MeUS17rVAik4joc</t>
  </si>
  <si>
    <t>6KbD6879hABZJ3an6pDIYW</t>
  </si>
  <si>
    <t>FO 02.03.03</t>
  </si>
  <si>
    <t>2mQa7I6sS89QbOiTxo5tLZ</t>
  </si>
  <si>
    <t>Product lost or discarded during handling is recorded.</t>
  </si>
  <si>
    <t>7H4QvFE2qATQ7fpKCM82B0</t>
  </si>
  <si>
    <t>Conversion ratios shall be calculated and available for each relevant handling process (during planting seedlings, harvesting, etc.). All generated product waste quantities shall be estimated and/or recorded.</t>
  </si>
  <si>
    <t>3bNRfY2TpP6vkYKG0u4wwr</t>
  </si>
  <si>
    <t>46qsMfFP8U3f3SeCtMqwbs</t>
  </si>
  <si>
    <t>FO 09.02</t>
  </si>
  <si>
    <t>ily1MiOK7DV4fkP2TtcVo</t>
  </si>
  <si>
    <t>A waste management system is implemented.</t>
  </si>
  <si>
    <t>7xdU1zbjkS2FNkh0Nj4XPw</t>
  </si>
  <si>
    <t>A system shall be in place that manages waste (reduction and recycling) and potential sources of pollution.
The system shall be based on an assessment of the company’s activities and their potential impact on the environment.
There shall be evidence of waste separation, including plastic waste, and appropriate methods of disposal, including recycling.
Staff shall be trained in waste disposal, including ensuring minimum release of plastics into the environment.
Air, soil, noise, light and water pollution shall be considered where relevant along with potential sources of pollution.
Methods used to minimize any contamination risks shall be documented.
There shall be evidence that methods are used to prevent fuel and oil spillages and guidelines and tools in place to clear up any spillages should they occur.</t>
  </si>
  <si>
    <t>6MLbOSTUhL6svPsQwb6NH6</t>
  </si>
  <si>
    <t>4ehRyfZGJ8yRKC06TlByyA</t>
  </si>
  <si>
    <t>FO 01.01.01</t>
  </si>
  <si>
    <t>3SLVc6uhoH8cxv2hXUrIXn</t>
  </si>
  <si>
    <t>The producer has a system for identifying sites and facilities used for production.</t>
  </si>
  <si>
    <t>7z6MdDF000k9po1VsbT3au</t>
  </si>
  <si>
    <t>The producer shall have a system to identify:
- All fields, greenhouses, and other production areas
- All water sources, storage and handling facilities, agrochemical storages, buildings, and any features that may pose a workers’ health and safety, or environmental risk
Identification may be on a map or through the use of signs at each site.</t>
  </si>
  <si>
    <t>3Fg5RTdQ7a6O2THEvpVWrG</t>
  </si>
  <si>
    <t>7xTQzRaVHaOEDU6vQRTZOM</t>
  </si>
  <si>
    <t>FO 09.04</t>
  </si>
  <si>
    <t>7InTBgaYjVicQ9fsUsPn9</t>
  </si>
  <si>
    <t>Holding areas for diesel and other fuel oil tanks are environmentally safe.</t>
  </si>
  <si>
    <t>29JM7K9y4Gggb36X9SzfeK</t>
  </si>
  <si>
    <t>Holding areas shall be maintained in a manner that mitigates risks to the environment. Their location shall take into consideration the risk of polluting water sources. The minimum requirement is a bunded, impervious area able to contain at least 110% of the volume of the largest tank stored within it. In an environmentally sensitive area, the capacity shall be 165% of the volume of the largest tank.</t>
  </si>
  <si>
    <t>70ituY5kK8xZxfD3tPVp7o</t>
  </si>
  <si>
    <t>FO 01.01.02</t>
  </si>
  <si>
    <t>1lj8YCFuZOsIXUhRDxHhDs</t>
  </si>
  <si>
    <t>A recording system is established for each production unit to provide a record of the production activities undertaken.</t>
  </si>
  <si>
    <t>21lyLIp3ZsS0EdyM3fKhQw</t>
  </si>
  <si>
    <t>Current records shall provide a history of GLOBALG.A.P. certified production in all production units. This shall be done either digitally or on paper.</t>
  </si>
  <si>
    <t>4Rqz2SsWsAEexq0xe2ogOW</t>
  </si>
  <si>
    <t>FO 09.01</t>
  </si>
  <si>
    <t>3kDaxX0MiR53pKqsg1Php4</t>
  </si>
  <si>
    <t>Waste products and sources of pollution are identified in all areas of the farm.</t>
  </si>
  <si>
    <t>133QVNFGIAOCOVh8aLHYt6</t>
  </si>
  <si>
    <t>Possible waste products (paper, cardboard, plastic, oil, etc.) and sources of pollution (fertilizer excess, exhaust smoke, oil, fuel, noise, effluent, chemicals, etc.) associated with farm processes shall be identified.
Plastics used shall be identified and the method of disposal documented, where applicable.
In Option 2 producer groups, evidence at quality management system (QMS) level is acceptable.</t>
  </si>
  <si>
    <t>5RaDqaMrVYsz5XQYKz8nR8</t>
  </si>
  <si>
    <t>FO 09.03</t>
  </si>
  <si>
    <t>3wH0YB0VFcy9b6e1T8GiUt</t>
  </si>
  <si>
    <t>The site is kept in a tidy and orderly condition.</t>
  </si>
  <si>
    <t>4OLrNTXpuyHWlAEzNfW0sx</t>
  </si>
  <si>
    <t>Visual assessment shall show that there is no waste or litter in the immediate vicinity of the production site(s) or storage buildings. Incidental and insignificant litter and waste in the designated areas are acceptable, as is the waste from the current day’s work. All other waste shall be cleaned up.</t>
  </si>
  <si>
    <t>6agNB6KtK3MjTVsJYdiMIR</t>
  </si>
  <si>
    <t>FO 07.06.06</t>
  </si>
  <si>
    <t>5WLEtX7QiNW6SDwBEimFVJ</t>
  </si>
  <si>
    <t>All local regulations regarding disposal or destruction of plant protection product (PPP) containers are complied with.</t>
  </si>
  <si>
    <t>5kzyuOo9LdXNKPlN6rxghy</t>
  </si>
  <si>
    <t>All the relevant national, regional, and local regulations and legislation, if such exist, shall have been complied with regarding the disposal of empty PPP containers.</t>
  </si>
  <si>
    <t>4S15CjGWCE6DFL1Z55lwrB</t>
  </si>
  <si>
    <t>FO 02.05.01</t>
  </si>
  <si>
    <t>4tpjuwuFFKp70mzeaXNL3g</t>
  </si>
  <si>
    <t>The GLOBALG.A.P. word, trademark, and QR code or logo, as well as the GLOBALG.A.P. Number (GGN) are used according to “GLOBALG.A.P. trademarks use: Policy and guidelines.”</t>
  </si>
  <si>
    <t>6W8GaZNAX9bQ6tqNCUIgCf</t>
  </si>
  <si>
    <t>The producer shall use the GLOBALG.A.P. word, trademark, and QR code or logo, as well as the GGN, Global Location Number (GLN), or sub-GLN according to “GLOBALG.A.P. trademarks use: Policy and guidelines.” The GLOBALG.A.P. word, trademark, or logo shall never appear on the final product, on the consumer packaging, or at the point of sale. However, the certificate holder can use any and/or all in business-to-business communications.
The GLOBALG.A.P. word, trademark, or logo cannot be in use during the initial (first ever) certification body (CB) audit because the producer does not yet have certification, and the producer cannot refer to GLOBALG.A.P. certification status before the first positive certification decision.
“N/A” only when there is a documented agreement available between the producer and the client not to identify the GLOBALG.A.P. status of the product and/or the GGN on the transaction documents.
“N/A” for plant propagation material (PPM), seedlings originating from IFA certified production processes, and when the products originating from certified production processes are input products not intended for sale to final consumers and will definitely not appear at the point of sale to final consumers.</t>
  </si>
  <si>
    <t>3IMlwAGWtNQ8ZjIBrbKwsL</t>
  </si>
  <si>
    <t>1AKLtGWPk4MxsQKNPVPnHd</t>
  </si>
  <si>
    <t>FO 09.05</t>
  </si>
  <si>
    <t>ALXlQhjTkaKjluQ4DiAGg</t>
  </si>
  <si>
    <t>Organic waste is managed in an appropriate manner to reduce the risk of contamination of the environment.</t>
  </si>
  <si>
    <t>2JJ7vkoqqGyESChWDMH4yf</t>
  </si>
  <si>
    <t>Organic waste material shall be either composted and used for soil conditioning and the composting method shall mitigate the risk of pest, disease, or weed carryover; or it is recycled (or disposed of) in another location where risks of pollution to the environment are managed.</t>
  </si>
  <si>
    <t>5SBH4UVkiiyFpOPmsDBTJW</t>
  </si>
  <si>
    <t>FO 07.03.01</t>
  </si>
  <si>
    <t>72RYOVVMi8cr4hQRCzJ9w</t>
  </si>
  <si>
    <t>Surplus application mixes or tank washings are disposed of responsibly.</t>
  </si>
  <si>
    <t>6oxl3Y2jJst6uvb84GLZYJ</t>
  </si>
  <si>
    <t>Applying surplus spray and tank washings to the crop shall be the first method of disposal, providing that the overall label dose rate is not exceeded. Disposal shall compromise neither workers’ safety nor the environment. No agrochemical wastewater shall be released into the open environment.</t>
  </si>
  <si>
    <t>r4Wl5viNqALmYQehnJigP</t>
  </si>
  <si>
    <t>1WNmWLNaDCwYc8SL3uiN9E</t>
  </si>
  <si>
    <t>FO 03.01.01</t>
  </si>
  <si>
    <t>5yg7CLRLmojtiH6r81Tcsj</t>
  </si>
  <si>
    <t>Propagation materials are obtained in compliance with variety registration laws, where applicable.</t>
  </si>
  <si>
    <t>1ed2nYvARhUQANL8yckTmH</t>
  </si>
  <si>
    <t>There shall be available documentation (empty seed package, plant passport, packing list, invoice, etc.) that states, at minimum, the variety name, batch number, propagation material vendor, and, where available, additional information on seed quality (germination, genetic purity, physical purity, seed health, etc.).
Material coming from nurseries that have GLOBALG.A.P. certification for plant propagation material is considered compliant.</t>
  </si>
  <si>
    <t>5g1godsQJRqbjZxI603Etm</t>
  </si>
  <si>
    <t>2ea1rhckQVrSaK28J1Se0f</t>
  </si>
  <si>
    <t>4elU6YivpDUP8Zg3hYzRUR</t>
  </si>
  <si>
    <t>FO 08.02.01</t>
  </si>
  <si>
    <t>4iqjXPSE8lvJDiV9GMQ6ec</t>
  </si>
  <si>
    <t>The producer uses postharvest treatments if and only if there are no existing alternatives to ensure maintenance of good quality.</t>
  </si>
  <si>
    <t>7t05lm8Lw4XLnWo0hhxAUR</t>
  </si>
  <si>
    <t>All possible alternatives for the use of postharvest treatments shall have been considered and evaluated, and chemicals shall be used only where there is no technically accepted alternative.
Postharvest treatments may include plant protection products (PPPs), inks to color flowers, and other treatments.</t>
  </si>
  <si>
    <t>5JIgB3UDpDaQaRmTmuUpoo</t>
  </si>
  <si>
    <t>64wGe3MdQzgQigsw2nGTdA</t>
  </si>
  <si>
    <t>4Z90n5MuwIly9eLPYBpn4i</t>
  </si>
  <si>
    <t>FO 08.02.02</t>
  </si>
  <si>
    <t>20MaVDaLckKttoSfeos3Pl</t>
  </si>
  <si>
    <t>All label instructions are complied with.</t>
  </si>
  <si>
    <t>7jG7jvrxakwo1mvta4fOxx</t>
  </si>
  <si>
    <t>Clear procedures shall be in place and documentation (postharvest protection product (PPP) application records, packaging/delivery dates of treated products, etc.) shall be available demonstrating that the label instructions for chemicals applied to the harvested products have been complied with.</t>
  </si>
  <si>
    <t>3l0dwSvlQzWoa2ucOBwHyF</t>
  </si>
  <si>
    <t>FO 12.01.04</t>
  </si>
  <si>
    <t>6J45yjzESm5pfHDhgPHRn6</t>
  </si>
  <si>
    <t>Workers handling hazardous substances and operating dangerous or complex equipment have evidence of competence.</t>
  </si>
  <si>
    <t>L0KUtBt6svByvlm6SUKGh</t>
  </si>
  <si>
    <t>Records shall identify all workers:
- Handling and/or administering chemicals, disinfectants, plant protection products (PPPs), biocides, and/or other hazardous substances
- Operating dangerous or complex equipment as defined in the risk assessment
- Working at heights
For each such worker, there shall be evidence of competence (e.g., certificate of training and/or records of training with evidence of attendance).
Workers under 18 years of age and pregnant or lactating workers shall not handle PPPs.
Compliance with this principle and the respective criteria shall include compliance with applicable legislation.</t>
  </si>
  <si>
    <t>4a4Qd6ndeeA7u3kN8ZP1We</t>
  </si>
  <si>
    <t>7e2OTmZvHrA9xmbHveLBmp</t>
  </si>
  <si>
    <t>GrWM6LSjdibnpeJcmYNl8</t>
  </si>
  <si>
    <t>FO 07.07.01</t>
  </si>
  <si>
    <t>4fWTkwYNixkmwSzb4mDCxq</t>
  </si>
  <si>
    <t>Obsolete plant protection products (PPPs) are securely maintained, identified, and disposed of via authorized or approved channels.</t>
  </si>
  <si>
    <t>4SPuqtLOzLqv732TYjULaN</t>
  </si>
  <si>
    <t>There shall be records indicating that obsolete PPPs have been disposed of via officially authorized channels. If this is not possible, obsolete PPPs shall be securely maintained and identifiable.</t>
  </si>
  <si>
    <t>aJyo4GEfHW26SGyqyk8my</t>
  </si>
  <si>
    <t>7B88XM07CTRiUy0OoP9p3S</t>
  </si>
  <si>
    <t>FO 07.06.04</t>
  </si>
  <si>
    <t>3aVyz322Y7flQVshYm72hn</t>
  </si>
  <si>
    <t>Empty plant protection product (PPP) containers are disposed of in such a way as to mitigate the risk to humans and the environment.</t>
  </si>
  <si>
    <t>50zFAyXuxmpe9Cup8pqmMS</t>
  </si>
  <si>
    <t>The producer shall dispose of empty PPP containers using a safe handling system prior to the disposal, and a disposal method that avoids exposing people to the contents and avoids contamination of the environment (watercourses, flora, and fauna).</t>
  </si>
  <si>
    <t>46SFKyIYeUQ3Fa48McaHks</t>
  </si>
  <si>
    <t>FO 08.02.04</t>
  </si>
  <si>
    <t>5UfC91ojx59R3i7Cj04r2n</t>
  </si>
  <si>
    <t>The producer keeps an up-to-date list of postharvest plant protection products (PPPs) that are used, and approved for use, on crops being grown.</t>
  </si>
  <si>
    <t>1xqjVh92cDMZp806ExzRff</t>
  </si>
  <si>
    <t>An up-to-date documented list shall be available that takes into account any changes in local and national PPP legislation. The list shall contain the commercial brand names of PPPs (including their active ingredient composition or beneficial organisms) that have been or are being used on registered crops grown on the farm within the last 12 months.</t>
  </si>
  <si>
    <t>1pZB76SwBalQpUvgXPZztD</t>
  </si>
  <si>
    <t>FO 08.02.05</t>
  </si>
  <si>
    <t>7GoZUgg0eg8p1SJerSnZ2e</t>
  </si>
  <si>
    <t>The producer and/or packer has consulted their customers to determine whether there are restrictions on specific postharvest treatments or any additional commercial restrictions.</t>
  </si>
  <si>
    <t>6hFMEdTjDE21sghao4Q0Us</t>
  </si>
  <si>
    <t>There shall be documentation confirming the request from the producer and/or packer for information on additional restrictions.</t>
  </si>
  <si>
    <t>6EMafRe3t5Y3mnMxnrbv8F</t>
  </si>
  <si>
    <t>FO 07.06.05</t>
  </si>
  <si>
    <t>55I6tOkcT1Y4mxJKto8VQR</t>
  </si>
  <si>
    <t>Official collection and disposal systems are used, when available, and the empty containers are then adequately stored, labeled, and handled according to the rules of that collection system.</t>
  </si>
  <si>
    <t>K2Xt0dGxhn2EH1PIf1kLn</t>
  </si>
  <si>
    <t>Where official collection and disposal systems exist, there shall be records of participation by the producer. All empty plant protection product (PPP) containers, once emptied, shall be adequately stored, labeled, handled, and disposed of according to the requirements of the official collection and disposal schemes, where applicable.</t>
  </si>
  <si>
    <t>2E31HogXiNAaKumLlYx7hA</t>
  </si>
  <si>
    <t>FO 01.04.01</t>
  </si>
  <si>
    <t>6artiq6umsab9a5DNLfUrl</t>
  </si>
  <si>
    <t>Records of all training activities are kept.</t>
  </si>
  <si>
    <t>1jmTefPVICHv3u6t79jKHW</t>
  </si>
  <si>
    <t>Training records shall include:
- Topic(s) covered
- Names of trainer(s) or training provider(s)
- Names of trainee(s) (e.g., attendance list(s))
- Date of training
- Evidence of attendance (e.g., trainee signature)</t>
  </si>
  <si>
    <t>2pCca0Upzl3Nn66JUNHXeF</t>
  </si>
  <si>
    <t>6WR3u7wtuJvfHf6Z9rNIg</t>
  </si>
  <si>
    <t>FO 07.06.01</t>
  </si>
  <si>
    <t>nEqOpm2AIf8QElQWdkqM8</t>
  </si>
  <si>
    <t>Empty plant protection product (PPP) containers are triple rinsed with water before storage and disposal, and the rinsate is disposed of in such a way as to mitigate the risk to the environment.</t>
  </si>
  <si>
    <t>13ORc2C8tq9MAecH5vOKTV</t>
  </si>
  <si>
    <t>Pressure-rinsing equipment for PPP containers shall be installed on the PPP application machinery, or there shall be documented instructions to rinse each container at least three times prior to its disposal.
Either via the use of a container-handling device or according to a documented procedure for the application equipment operators, the rinsate from the empty PPP containers shall always be put back into the application equipment tank when mixing or disposed of in a manner that compromises neither workers’ safety nor the environment.</t>
  </si>
  <si>
    <t>62F1Dtyjl91QqbBkoZ49Ap</t>
  </si>
  <si>
    <t>FO 07.04.03</t>
  </si>
  <si>
    <t>5crGAMurW9LztWwSz5BWcT</t>
  </si>
  <si>
    <t>Plant protection product (PPP) storage is illuminated.</t>
  </si>
  <si>
    <t>4Eak4bqMEpPm96eAUPSpCh</t>
  </si>
  <si>
    <t>The storage shall be sufficiently illuminated by natural or artificial lighting to ensure that all product labels can be easily read.</t>
  </si>
  <si>
    <t>3W7dGcEqSrkGPLpK2FPpjb</t>
  </si>
  <si>
    <t>2FULGeBZj6LWC8nczRT4rt</t>
  </si>
  <si>
    <t>FO 07.08.01</t>
  </si>
  <si>
    <t>4V8968gotwCyqeEwW5U7os</t>
  </si>
  <si>
    <t>Up-to-date application records are kept of all other substances not covered under any of the sections.</t>
  </si>
  <si>
    <t>6IcSj735Z0CwpUhE88KcKB</t>
  </si>
  <si>
    <t>If preparations such as plant strengtheners, soil conditioners, or any other such substances, whether homemade or purchased, are used on registered crops, records shall be available. Records shall contain the name of the substance (e.g., plant from which it derives), the crop, the field, and the date. In the case of purchased products, the trade or commercial name, where applicable, and the active substance or ingredient, or the main source (plant, algae, mineral, etc.) shall be recorded.
The producer shall ensure that the use does not compromise workers’ health or the environment.</t>
  </si>
  <si>
    <t>3JTeuQtOc1OKqfRNulIqvM</t>
  </si>
  <si>
    <t>7KHGFzghP0Xmjm0ttH5hdv</t>
  </si>
  <si>
    <t>FO 07.04.04</t>
  </si>
  <si>
    <t>5iOjWWmKebvWXCNY1lb7Pn</t>
  </si>
  <si>
    <t>The plant protection product (PPP) storage is able to retain and manage spillage.</t>
  </si>
  <si>
    <t>2pgZ240zfjI0uCK1ntEVh8</t>
  </si>
  <si>
    <t>The PPP storage shall have retaining tanks or shall be bunded to 110% of the volume of the largest container of stored liquid to ensure that there cannot be any leakage, seepage, or contamination to the exterior of the storage. Materials and tools such as sand, floor brush and dustpan, and plastic bags shall be available and in a fixed location to be used exclusively in case of spillage of PPPs.</t>
  </si>
  <si>
    <t>3ToajmpVrhj5TXiCLEnKzd</t>
  </si>
  <si>
    <t>FO 07.06.02</t>
  </si>
  <si>
    <t>4vLz4NZcWSGs71wJQnqitL</t>
  </si>
  <si>
    <t>The reuse of empty plant protection product (PPP) containers for purposes other than containing and transporting identical products is avoided.</t>
  </si>
  <si>
    <t>4EmyWAplyJW8kpoK68i9Cx</t>
  </si>
  <si>
    <t>There shall be evidence that empty PPP containers have not been and currently are not being reused for anything other than containing and transporting identical products as stated on the original label. In regions where there is a risk that the container could be used to carry drinking water, containers shall be punctured prior to disposal.</t>
  </si>
  <si>
    <t>10CP51JRtCxtSJ8KB5UYB5</t>
  </si>
  <si>
    <t>FO 07.02.04</t>
  </si>
  <si>
    <t>3XMyMaIDlzmH4u5i3DAIwf</t>
  </si>
  <si>
    <t>The producer takes active measures to prevent plant protection product (PPP) drift from neighboring plots.</t>
  </si>
  <si>
    <t>33XyRLtJc6SqB84UYNYBlp</t>
  </si>
  <si>
    <t>The producer should take active measures to avoid the risk of PPP drift from adjacent plots e.g., by making agreements and organizing communication with producers from neighboring plots in order to eliminate the risk of undesired PPP drift and by planting vegetative buffers at the edges of cropped fields.
“N/A” if not identified as a risk.</t>
  </si>
  <si>
    <t>3h3x9CFhwi5CfLaTiL0cuk</t>
  </si>
  <si>
    <t>Cnld8x4oHlmExTFHGeLjj</t>
  </si>
  <si>
    <t>55ugPmyn6XaTaK8oSmHrV9</t>
  </si>
  <si>
    <t>FO 07.04.02</t>
  </si>
  <si>
    <t>5guVjIEHKfGiQci4B9i1so</t>
  </si>
  <si>
    <t>The plant protection product (PPP) storage is structurally sound and robust.</t>
  </si>
  <si>
    <t>1fqIvEZuXdqJzf1z0ToNmy</t>
  </si>
  <si>
    <t>Storage capacity shall be sufficient to contain all PPPs and postharvest treatment products during the peak application season. The storage space shall be sturdy.
The PPPs and postharvest treatment product storage shall mitigate health and safety risks to workers and the risk of cross contamination. between the PPPs and postharvest products or with other products.
Where shelving is used, it shall be made of nonabsorbent material, and liquids shall never be stored above powders or granular formulations.</t>
  </si>
  <si>
    <t>4aPDoeTyqlNVgH7Oxvt5MN</t>
  </si>
  <si>
    <t>FO 07.02.03</t>
  </si>
  <si>
    <t>4yNkHoRkNQ2KWeVtaZU9Pf</t>
  </si>
  <si>
    <t>The producer takes active measures to prevent plant protection product (PPP) drift to neighboring plots.</t>
  </si>
  <si>
    <t>2zNHONKzxETi3BbIX6s645</t>
  </si>
  <si>
    <t>The producer shall take active measures to avoid the risk of PPP drift from own plots to neighboring production areas. This may include, but is not limited to, knowledge of what neighbors are growing, planting living fences, maintenance of spray equipment, etc.</t>
  </si>
  <si>
    <t>4EifHPT6iAprFqaYjJcXPx</t>
  </si>
  <si>
    <t>FO 07.02.05</t>
  </si>
  <si>
    <t>1R7EwVRah5G1jhskea8SV2</t>
  </si>
  <si>
    <t>Management of plant protection products (PPPs) is supported with metrics.</t>
  </si>
  <si>
    <t>5l93DtjFoXqz0JAA6QL7sA</t>
  </si>
  <si>
    <t>Recommended metrics are: kg of active ingredient of PPP used/crop/ha/month.
In Option 2 producer groups, evidence at quality management system (QMS) level is acceptable. Results (data) on metrics at producer group and farm level should be available to indicate compliance.</t>
  </si>
  <si>
    <t>bGUOIClk5fJfkQ2PSC5Yo</t>
  </si>
  <si>
    <t>FO 08.02.06</t>
  </si>
  <si>
    <t>5U8Vx9MpsJygYG01oH1KVV</t>
  </si>
  <si>
    <t>Records of postharvest treatment applications are kept.</t>
  </si>
  <si>
    <t>2u8pRcgSaYvwrYZN2DuKe1</t>
  </si>
  <si>
    <t>The following information shall be included in all records of postharvest plant protection product (PPP) applications:
- The lot or batch of harvested product treated
- The name or reference of the farm or harvested product-handling site where the treatment was undertaken
- The exact dates (day/month/year) of the applications
- The type of treatment used for PPP application (spraying, drenching, gassing, etc.)
- The justification for the application (i.e., common name of pest to be treated)
- The complete trade name and active ingredient (including formulation) or beneficial organism with scientific name
- The amount of PPP applied in weight or volume per liter of water or other carrier medium
- The name of the person who has applied the PPP to the harvested product</t>
  </si>
  <si>
    <t>zTeiFZvpwcYT8I0X4LGjd</t>
  </si>
  <si>
    <t>FO 07.02.02</t>
  </si>
  <si>
    <t>ESMl2rsHwSsDjgIOJPzsb</t>
  </si>
  <si>
    <t>Additional records of all plant protection product (PPP) applications are kept.</t>
  </si>
  <si>
    <t>3bv58dsNmSqipeoICDQp3</t>
  </si>
  <si>
    <t>Additional records shall include:
- Name of applicator: The full name and/or signature of the responsible person(s) applying the PPPs shall be recorded. For electronic software systems, measures shall be in place to ensure authenticity of records. If there is a team of workers doing the application, all workers shall be listed in the records.
- Technical authorization for the application: The technically responsible person making the decision on the use and the doses of the PPP(s) being applied shall be identified in the records.
- Type of machinery or application equipment/method used (backpack sprayer, high-volume, U.L.V., irrigation system, dusting, fogger, aerial, or another method) for all the PPPs applied shall be detailed in all PPP application records (if there are various units, these are identified individually).
- Weather conditions at time of application: The local weather conditions (wind, sunny/overcast, humidity, etc.) affecting effectiveness of treatment or drift to neighboring crops shall be recorded for each application. This may be in the form of pictograms with tick boxes, text information, or another viable system on the record.
“N/A” for covered crops.</t>
  </si>
  <si>
    <t>53cLJ9maGxLIO7jJOMikQa</t>
  </si>
  <si>
    <t>FO 07.02.01</t>
  </si>
  <si>
    <t>6mcPz7oiGiYrYac6mw0PKv</t>
  </si>
  <si>
    <t>Records of plant protection product (PPP) applications are kept.</t>
  </si>
  <si>
    <t>574GrQ03QNPOZSjdb0z8ka</t>
  </si>
  <si>
    <t>All PPP application records shall specify the following information:
- Crop
- Field or greenhouse
- Area of application (m2 or ha)
- Date (day/month/year) and end time of application
- Justification (e.g., name of the pest(s) treated)
- Complete product trade name of the PPP (including formulation)
- Name of active ingredient and concentration in commercial product (g/kg or g/l)
- PPP quantity applied (i.e., quantity of commercial concentrated product): Amount of PPP to be applied expressed in weight or volume, or the total quantity of water (or other carrier medium)
- Total spray volume applied (quantity of water or other carrier medium)</t>
  </si>
  <si>
    <t>iHndUfPyGPYoulIuDy0lW</t>
  </si>
  <si>
    <t>FO 08.02.03</t>
  </si>
  <si>
    <t>678lNGAFWVAd6zYC06Hdxm</t>
  </si>
  <si>
    <t>The producer uses only those plant protection products (PPPs) that are officially registered in the country of use and approved for postharvest use.</t>
  </si>
  <si>
    <t>7ildka7gc2HYQQALZvZURx</t>
  </si>
  <si>
    <t>All postharvest PPPs or any other postharvest treatments used on the harvested products shall be officially registered or permitted by the appropriate governmental organization in the country of application, approved for use in the country of application, and approved for postharvest use as indicated on the biocide and PPP labels. Where no official registration scheme exists, refer to the GLOBALG.A.P. guideline on this subject and to “International Code of Conduct on the Distribution and Use of Pesticides” of the Food and Agriculture Organization (FAO).</t>
  </si>
  <si>
    <t>5QyCDmg1wno1ftPKe7flLi</t>
  </si>
  <si>
    <t>FO 04.07.03</t>
  </si>
  <si>
    <t>5FgeUo6lbxWEXyLXK0k6iY</t>
  </si>
  <si>
    <t>Fertilizers and biostimulants are stored in an appropriate manner that reduces the risk of environmental contamination.</t>
  </si>
  <si>
    <t>1UKtiHNZKo2wfTeOGYsq3j</t>
  </si>
  <si>
    <t>Fertilizers (organic and inorganic) and biostimulants shall be stored in a manner that poses minimum risk of contamination to water sources.
In the absence of other applicable legislation, liquid fertilizer stores/tanks shall be surrounded by an impermeable barrier able to contain a capacity of 110% of the volume of the largest container.</t>
  </si>
  <si>
    <t>IKtB5yVMmBF7k4LaDgUZw</t>
  </si>
  <si>
    <t>3yiRDwLwt1Ow5dQeFJqM2k</t>
  </si>
  <si>
    <t>5KIEflmEkRab02DSZ7tcaP</t>
  </si>
  <si>
    <t>FO 07.04.01</t>
  </si>
  <si>
    <t>3aQOEnj8eAzLTpikWEqcUk</t>
  </si>
  <si>
    <t>Plant protection products (PPPs), biocontrol agents and/or postharvest treatment products are stored in accordance with basic rules to ensure safe storage and use.</t>
  </si>
  <si>
    <t>2uFRUr6M245qtEQLJx3MZc</t>
  </si>
  <si>
    <t>The PPP storage shall:
- Comply with all the appropriate current national, regional, and local legislation and regulations
- Be kept secure and locked when not in use
- Be accessible only to people with formal training in handling PPPs
- Be properly ventilated
- Have measuring equipment to support the accuracy of mixtures, including containers with graduation demarcations and calibrated scales
- Be equipped with utensils (buckets, water supply point, etc.), which shall be kept clean for the safe and efficient handling of all PPPs that can be applied (This last also applies to the filling/mixing area, if this is different.)
- Prevent cross contamination between PPPs and harvested products and other materials by the use of a physical barrier (wall, sheeting, etc.)
- Ensure all PPPs used on registered crops are stored separately from those used on nonregistered crops (e.g., garden chemicals)
- Contain the PPPs in their original containers and packages (In the case of breakage only, the new package shall contain all the information of the original label.)</t>
  </si>
  <si>
    <t>7Y4CA7DOpZiZGcCS2TsFB</t>
  </si>
  <si>
    <t>FO 04.07.05</t>
  </si>
  <si>
    <t>6IKBjVwScW5tZXiQMMoM3p</t>
  </si>
  <si>
    <t>Concentrated acids are stored safely.</t>
  </si>
  <si>
    <t>2VuZYDj7GWlhIN9HavLIpS</t>
  </si>
  <si>
    <t>Concentrated acids shall be stored separately from any other materials, in a separate, lockable room, unless stored according to the requirements for plant protection product (PPP) storage.</t>
  </si>
  <si>
    <t>3vCxH2ZLcwjwO6MVABDrBg</t>
  </si>
  <si>
    <t>FO 04.07.02</t>
  </si>
  <si>
    <t>DvlfGfgDhtpFiguyfsg7s</t>
  </si>
  <si>
    <t>Fertilizers and biostimulants are stored in a covered, clean, and dry area.</t>
  </si>
  <si>
    <t>6EUWaH1oYYCSInaXNrAPGS</t>
  </si>
  <si>
    <t>The storage area for inorganic fertilizers shall be:
- Well ventilated and free from rainwater or heavy condensation
- Free from waste, not constituting a breeding place for rodents, and allowing easy clearing of spillage and leakage
- Protected from atmospheric influences (sunlight, frost and rain, high temperatures, etc.)
Based on a risk assessment (fertilizer type, weather conditions, storage duration and location), plastic coverage may be acceptable.
It is permitted to store lime and gypsum in the field.
As long as the storage requirements on the safety data sheet (SDS) are complied with, bulk liquid fertilizers can be stored outside in containers.</t>
  </si>
  <si>
    <t>66qErdVVkFZQdnuAWgf1Ft</t>
  </si>
  <si>
    <t>FO 04.06.02</t>
  </si>
  <si>
    <t>587smrh9ckYOVC2Ik4U72x</t>
  </si>
  <si>
    <t>Management of fertilizers is supported with metrics.</t>
  </si>
  <si>
    <t>SBDi16gZyUYDsYVLf6LGK</t>
  </si>
  <si>
    <t>Acceptable metrics allow calculating the following:
- Kg of nitrogen (in organic and inorganic fertilizers) used/ha/month
- Kg of phosphorus (in organic and inorganic fertilizers) used/ha/month
Metrics should refer to inorganic and organic fertilizers, units of time (e.g., growing cycle), and amounts of fertilizer per ha of production.
In Option 2 producer groups, evidence at quality management system (QMS) level is acceptable. Results (data) on metrics at producer group and farm level should be available to indicate compliance.</t>
  </si>
  <si>
    <t>4lUZQXD5tjtX2glVe4lraA</t>
  </si>
  <si>
    <t>5DS7FHDtDqEaVYAUQwziPe</t>
  </si>
  <si>
    <t>FO 07.01.02</t>
  </si>
  <si>
    <t>2WDxttFeQcR5YMRMS7TDSj</t>
  </si>
  <si>
    <t>Plant protection products (PPPs) applied are appropriate for the crop/use site and target – either specifically or generally – as recommended on the product label or through other approvals.</t>
  </si>
  <si>
    <t>6GtuXmPqQVBKuDM7TakKVo</t>
  </si>
  <si>
    <t>A system shall be in place to ensure that PPPs are used as authorized for the crop – either specifically or generally – or authorized for the use site and intended purpose (i.e., for the pest or target of the intervention), as per label recommendations or official registration body publication.
If the producer uses PPPs that are currently authorized for use on greenhouse ornamental nonfood or terrestrial ornamental nonfood sites, there shall be evidence of official approval for use of that PPP on that crop in that country (where such an official registration scheme exists). All PPPs shall be correctly and properly labeled.
Examples of registrations that are meant generally for ornamentals: “Flowering ornamentals like roses, daisies;” “Flowers such as roses and daises;” “Ornamentals;” “Bulbs;” “Potted and bedding plants.”
Examples of registrations that are meant generally for targets: One product label may specifically and exclusively refer to “green aphids,” while a different product label may mention green aphids but also mention “piercing and sucking insects” in general.</t>
  </si>
  <si>
    <t>1WOpilQQJvvs3HIzyLlTD7</t>
  </si>
  <si>
    <t>GUdCaPaR66EtZcJlULth2</t>
  </si>
  <si>
    <t>FO 04.07.01</t>
  </si>
  <si>
    <t>46jU0oWVCbq2AnWSJ4dZo1</t>
  </si>
  <si>
    <t>Fertilizers and biostimulants are stored in an appropriate manner to avoid cross contamination.</t>
  </si>
  <si>
    <t>7aXxQwlv6K6KxcO6gZJQWm</t>
  </si>
  <si>
    <t>Fertilizers and biostimulants shall be stored in a designated area separate from plant protection products (PPPs) and harvested or packed products.
Cross contamination between fertilizers (organic and inorganic), biostimulants, and PPPs shall be prevented. Use of a physical barrier (wall, sheeting, etc.) may be based upon defined risk.
Fertilizers and biostimulants that are applied together with PPPs (micronutrients, foliar fertilizers, etc.) can be stored with PPPs if both are kept in closed containers.</t>
  </si>
  <si>
    <t>hRD9LVRWdv0Xjfts40xHo</t>
  </si>
  <si>
    <t>FO 07.01.01</t>
  </si>
  <si>
    <t>1Z7FitepGC9URTjFiOHfEO</t>
  </si>
  <si>
    <t>Only treatments with plant protection products (PPPs) authorized for the country of production are used.</t>
  </si>
  <si>
    <t>2adxv8PVWEoHu4efa5Ir70</t>
  </si>
  <si>
    <t>A system shall be in place to ensure that PPPs are used as authorized for the country where the crop is grown.
Evidence may take the form of reference lists (online acceptable), product labels, or descriptions of prevailing regulations properly referenced to the source regulation(s).
Where no official registration scheme exists in the country of production, the producer shall refer to “International Code of Conduct on the Distribution and Use of Pesticides” of the Food and Agriculture Organization (FAO).
Extrapolated PPP use is allowed as per local registration scheme (see guideline).
An up-to-date documented list that takes into account any changes in local and national legislation for PPPs shall be available for all commercial brand products (including any active ingredient compositions) used.
It shall be possible to identify in the list whether a PPP has an active ingredient that is listed by the World Health Organization (WHO) as “Extremely Hazardous (Class Ia)” (see “The WHO recommended classification of pesticides by hazard and guidelines to classification,” 2019).</t>
  </si>
  <si>
    <t>1JT3rh2ZAKh85BfXXhPzg9</t>
  </si>
  <si>
    <t>FO 04.05.04</t>
  </si>
  <si>
    <t>2KTMgQcCqZhtUkGASryB8m</t>
  </si>
  <si>
    <t>The use of human sewage sludge is prohibited on the farm.</t>
  </si>
  <si>
    <t>2zFLwe1nGYErNd1lixBwcM</t>
  </si>
  <si>
    <t>Human sewage sludge shall never be used in the production of registered crops. The use of human sewage sludge that has been composted or incorporated into a commercially available product is not permitted, regardless of lawful use according to prevailing regulations.</t>
  </si>
  <si>
    <t>7o4R1VJX1KXn6Y2mK3KBnX</t>
  </si>
  <si>
    <t>4EKmI6V90BbBRZN1zYfwg6</t>
  </si>
  <si>
    <t>FO 04.05.03</t>
  </si>
  <si>
    <t>5prhapjRdOGrMLZiOeUTBs</t>
  </si>
  <si>
    <t>A risk assessment for organic fertilizer is conducted as per intended use.</t>
  </si>
  <si>
    <t>1IKN3K9YwKL6XTA5elx0Om</t>
  </si>
  <si>
    <t>A risk assessment for organic fertilizer shall be conducted, covering the crop, the workers’ health, and the environment. It shall consider the following:
- Type of organic fertilizer
- Method of treatment to obtain (stabilize) the organic fertilizer
- Microbial contamination (plant and human pathogens)
- Weed/Seed content
- Heavy metal content
This also applies to substrates from biogas plants.
For commercially available organic fertilizers, accompanying documentation and certifications of quality and content may be substituted for a risk assessment.</t>
  </si>
  <si>
    <t>6zj2erHsaBPCe0HuXQW3S1</t>
  </si>
  <si>
    <t>FO 04.06.01</t>
  </si>
  <si>
    <t>2Davy1tIJGEmHWnOvxBUzI</t>
  </si>
  <si>
    <t>Up-to-date records of all fertilizer and biostimulant applications are kept.</t>
  </si>
  <si>
    <t>5gpocTCS8uBPSmPWCgfLDx</t>
  </si>
  <si>
    <t>Records shall be kept of each fertilizer (organic and inorganic) and biostimulant application, including in hydroponic and fertigation systems. The records shall include:
- Name or reference of the field or greenhouse
- Name of the crop
- Application date (day, month, and year)
- Name and concentration of fertilizer applied
- Applied quantities
- Name of the applicator(s)
- Method of application</t>
  </si>
  <si>
    <t>yYfmpzUcjVrVUpET9puir</t>
  </si>
  <si>
    <t>FO 03.02.01</t>
  </si>
  <si>
    <t>5JICZ11hYtcuntJVXL8dZq</t>
  </si>
  <si>
    <t>Information on chemical treatments is available for purchased propagation materials.</t>
  </si>
  <si>
    <t>1S9d8dJkFbTycsuJ9rGRVT</t>
  </si>
  <si>
    <t>Records with the name(s) of chemical product(s) applied on propagation materials by the supplier shall be available on request. This can be in the form of:
- Application records maintained by the supplier
- Information on seed packages
- List with names of plant protection products applied
Producers sourcing from suppliers who have GLOBALG.A.P. certification for plant propagation material, or for an equivalent or GLOBALG.A.P. recognized certification is considered compliant.
“N/A” for perennial crops.</t>
  </si>
  <si>
    <t>AsizSx9djd7Hn9BlLrbya</t>
  </si>
  <si>
    <t>5fY0dHHsLorXcZmofemIZE</t>
  </si>
  <si>
    <t>FO 03.04.01</t>
  </si>
  <si>
    <t>4zEpxwe9BwgbVB9SWKQU05</t>
  </si>
  <si>
    <t>Propagation material sourced from suppliers who do not have GLOBALG.A.P. certification for plant propagation material, flowers and ornamentals, or an equivalent need to complete a transition period.</t>
  </si>
  <si>
    <t>484LY2hRCRJOR2L4mRy7l3</t>
  </si>
  <si>
    <t>Crops shall be grown under the ownership of the producer with GLOBALG.A.P. certification for flowers and ornamentals at least three months before being sold as coming from certified production processes.
In the case where the growing cycle is shorter than three months, the crops shall be grown by the producer for at least two thirds of the growing cycle, and in the case of flowers, growing under the standard’s conditions shall also start before the flower has opened.
The beginning of the growing period is measured from sowing, when the cuttings are planted, or when the plant propagation materials are put in water.
In the case of flower bulbs:
- If flower bulbs are bought to be sold as bulbs, they shall have GLOBALG.A.P. certification for flowers and ornamentals or plant propagation material, or equivalent benchmarked scheme.
- If flower bulbs are bought to produce more bulbs (multiplication), they do not need to have a certification.
- If flower bulbs are bought to produce cut flowers or flowering bulbs (potted plants), they shall be with the producer during the transition period (three months or two thirds of the growing cycle), which in the case of flowering bulbs includes bulb preparation (warm and cold rooms) and greenhouses.
Note: This situation is not considered parallel ownership, and producers do not need to register for it in the GLOBALG.A.P. IT systems.</t>
  </si>
  <si>
    <t>4CTLgpMoXEpcE8tXLndCGp</t>
  </si>
  <si>
    <t>3RDU80FZodR5KDkY5DZdlS</t>
  </si>
  <si>
    <t>FO 03.02.02</t>
  </si>
  <si>
    <t>1p0Cq2A27CySkwm1RrB4CI</t>
  </si>
  <si>
    <t>Up-to-date records on all chemical treatments applied on in-house propagation materials are available.</t>
  </si>
  <si>
    <t>4WlfaS6rmgWvPMSYrh9mZ8</t>
  </si>
  <si>
    <t>Records of all plant protection product (PPP) treatments applied during the plant propagation period for in-house plant nursery propagation shall be available and include:
- Location
- Date
- Trade name and active ingredient of each product
- Name of applicator
- Justification for application
- Quantity
- Machinery used
This principle and the respective criteria apply primarily to short cycle crops and would not apply to most trees, where propagation and active production are separated by longer periods of time.</t>
  </si>
  <si>
    <t>5upjI0ZtTQomHG812FtHPb</t>
  </si>
  <si>
    <t>FO 03.01.02</t>
  </si>
  <si>
    <t>7eeTsAvbjZiwKsadKbm4h9</t>
  </si>
  <si>
    <t>Propagation materials are obtained in compliance with intellectual property laws.</t>
  </si>
  <si>
    <t>7x2vmH9vjrZUXmgBj8UR3k</t>
  </si>
  <si>
    <t>Where the producer uses registered varieties or rootstock, documents shall be available on request that prove that the propagation materials have been purchased or otherwise obtained in accordance with applicable intellectual property rights regulations. The documents may be the license contract (for starting materials that do not originate from seed, but from vegetative origin), a document or empty seed package that states the variety name, batch number, propagation material vendor, and packing list/delivery note or invoice to demonstrate the amount obtained and identity of all propagation materials used in the last 24 months.
Note: The PLUTO database of UPOV (http://www.upov.int/pluto/en) and the Variety Finder on the website of CPVO (https://cpvoextranet.cpvo.europa.eu/) list all varieties in the world, providing their registration details and the intellectual property protection details for each variety and country.</t>
  </si>
  <si>
    <t>3iN0dj8MxhwAmPvSDUtPip</t>
  </si>
  <si>
    <t>FO 03.01.03</t>
  </si>
  <si>
    <t>1vfR7mPzpgsEuOzxYQSVpX</t>
  </si>
  <si>
    <t>Plant health quality control systems are implemented and recorded for in-house propagation materials.</t>
  </si>
  <si>
    <t>1ZM8ezuRzhI0wZlFFX22LM</t>
  </si>
  <si>
    <t>A quality control system that contains a monitoring system for visible signs of pests and diseases shall be in place and current records of the monitoring system shall be available. The term “nursery” shall refer to any place where propagation materials are produced, including in-house selection of grafting materials.
The monitoring system shall include the recording and identification of the mother plant or field of origin crop, as applicable. Recording shall occur at regular, established intervals. If the cultivated trees or plants are intended for own use only (i.e., not sold), in-house records for monitoring and propagation activities shall suffice. Where rootstocks are used, special attention shall be paid to the origin of the rootstocks through documentation.</t>
  </si>
  <si>
    <t>2yjAJyULi3j37ZPavtL4qj</t>
  </si>
  <si>
    <t>FO 07.09.01</t>
  </si>
  <si>
    <t>7cV2OU4CTleRSpdlVRd15P</t>
  </si>
  <si>
    <t>Equipment, tools, and devices are fit for purpose and maintained.</t>
  </si>
  <si>
    <t>5XHQSfRkpyXmYdb8NPbdrt</t>
  </si>
  <si>
    <t>Equipment, tools, and devices (scales, plant protection product (PPP) or fertilizer application equipment, thermometers, pH meters, etc.) shall be maintained and, where applicable, calibrated at least annually.
Equipment maintenance, calibration (where applicable), and repairs shall be documented. Maintenance activities shall not present risks to the environment or workers.
PPP sprayers: The calibration of PPP application machinery (automatic and nonautomatic) shall have been verified for correct operation within the last 12 months, and this verification shall be certified or documented either by participation in an official scheme (where it exists) or by having been carried out by a person who can demonstrate their competence.
Irrigation/Fertigation equipment: At a minimum, annual maintenance records shall be kept for all methods of irrigation/fertigation machinery/techniques used.</t>
  </si>
  <si>
    <t>1zDGYHavQ1Y1HUI9R90OOZ</t>
  </si>
  <si>
    <t>1NFjOpRSK9GSK6XEPeZpKu</t>
  </si>
  <si>
    <t>FO 07.04.05</t>
  </si>
  <si>
    <t>SzQhXhqkQR4W5vaIC4hJb</t>
  </si>
  <si>
    <t>The purchase and use of plant protection products (PPPs) are tracked at appropriate intervals.</t>
  </si>
  <si>
    <t>2UrfPnwdfZn55S5UlEdeKC</t>
  </si>
  <si>
    <t>The stock inventory (type and amount of PPPs stored; number of units, e.g., bottles, is allowed) shall be updated within an appropriate interval (season, every two months, etc.) after there is movement of the stock (in and out). The stock update can be calculated by registration of supply (invoices or other records of incoming PPPs) and use (treatments/applications), but there shall be regular checks of the actual content to avoid deviations with calculations.</t>
  </si>
  <si>
    <t>2VUUTTg4oJ8LFPhvu4fC44</t>
  </si>
  <si>
    <t>FO 12.01.03</t>
  </si>
  <si>
    <t>s8kTetx6ljCGPmRufBYbw</t>
  </si>
  <si>
    <t>All staff have received health and safety training according to the risk assessment.</t>
  </si>
  <si>
    <t>15FcMYvTOwqB6CogF9CAOc</t>
  </si>
  <si>
    <t>Basic training on workers’ health and safety shall:
- Be provided annually to staff including owners and managers
- Be provided to new staff and to established staff whenever they are reassigned to tasks requiring additional knowledge
- Cover all necessary instructions
- Be given in a format, either written or verbal, that ensures understanding (may only be in verbal and pictorial form without written explanatory content, where appropriate)
- Include training on safety procedures for equipment, products, or new activities
- Include training on topics related to accident response, natural disasters, and workers’ health, including illnesses, exposure to chemicals, emergency response procedures, fire safety, and rights and responsibilities associated with workers’ health protection
- Include specialized training for workers in accordance with assigned tasks (control atmosphere storages, limited ventilation areas, fertilizer and chemical handling, machine operation, etc.)</t>
  </si>
  <si>
    <t>78zLnHv198GlquhgE5Xnsy</t>
  </si>
  <si>
    <t>FO 12.01.01</t>
  </si>
  <si>
    <t>15OCmlUeCg0DEG1iJX3h5T</t>
  </si>
  <si>
    <t>There is a documented risk assessment for workers’ health and safety.</t>
  </si>
  <si>
    <t>6ZkFbMfvjyEjtDSLAD31d4</t>
  </si>
  <si>
    <t>The documented risk assessment shall reflect conditions on the farm, including worker facilities and any on-farm worker housing. The risk assessment shall be reviewed and updated annually and when changes occur that impact workers’ health and safety (changes in local authority sanitary rules on infectious diseases, new machinery, new buildings, new plant protection products (PPPs), modified cultivation practices, new health risks, etc.). Incidents and accidents shall be recorded.
Examples of hazards may include moving machine parts, electricity, vehicle traffic, flammable substances, fertilizer, chemical exposure, excessive noise, dust, vibrations, extreme temperatures, ladders, fuel storage, slurry tanks, working at heights, etc.</t>
  </si>
  <si>
    <t>7aUlOywhjzxAWEsbUXrmz2</t>
  </si>
  <si>
    <t>FO 04.07.04</t>
  </si>
  <si>
    <t>7eiLgdfjn8noxDdtSndXxB</t>
  </si>
  <si>
    <t>The purchase and use of fertilizers and/or biostimulants are tracked at appropriate intervals.</t>
  </si>
  <si>
    <t>2ovyYKAj81rirA5MhoKgBc</t>
  </si>
  <si>
    <t>The producer shall track fertilizer and/or biostimulant purchases and use by means of invoices, beginning and end of season or growing cycle reconciling, or other systematic methods. The stock does not need to be inventoried monthly. Whatever tracking and reconciliation process is used shall allow for identification of loss of fertilizer and/or biostimulant through theft or overapplication.</t>
  </si>
  <si>
    <t>d2dn4gZTWN0Vd33TcLQqM</t>
  </si>
  <si>
    <t>FO 07.01.03</t>
  </si>
  <si>
    <t>7qzhmlNm19Esa9lDhWWWsw</t>
  </si>
  <si>
    <t>Invoices and/or procurement documentation of plant protection products (PPPs) and postharvest treatments are kept.</t>
  </si>
  <si>
    <t>5xBGoKWWDIW4UQEp7CnzhZ</t>
  </si>
  <si>
    <t>Efforts shall be made to avoid illegal and counterfeit PPPs.
Invoices, procurement documentation, or packing slips of all PPPs used and/or stored shall be retained.</t>
  </si>
  <si>
    <t>1Bx9mR3IRQHnLgvz9dTa3R</t>
  </si>
  <si>
    <t>FO 12.01.05</t>
  </si>
  <si>
    <t>JSULzDRw35fo2HnkfN2m3</t>
  </si>
  <si>
    <t>Accident and emergency procedures are displayed and communicated.</t>
  </si>
  <si>
    <t>75t3ovHTSpQAsXHyd1vA6S</t>
  </si>
  <si>
    <t>Instructions based on the accident and emergency procedures shall be clearly displayed in accessible and visible location(s) for workers, visitors, and subcontractors. These instructions shall be available in the predominant language(s) of the workforce and/or in pictograms. The procedures shall cover/identify the following:
- The farm address, map, or other location information (e.g., GPS coordinates)
- Contact person(s)
- An up-to-date list of relevant telephone numbers (i.e., police, ambulance, hospital, fire brigade, access to emergency healthcare on site or by means of transport, and suppliers of electricity, water, and gas)
- Emergency evacuation procedures, where applicable</t>
  </si>
  <si>
    <t>1r6kK9pNHq0v9ShCqpGho2</t>
  </si>
  <si>
    <t>FO 07.09.02</t>
  </si>
  <si>
    <t>c8OPl8ooOiF4dZxF7mnR7</t>
  </si>
  <si>
    <t>The plant protection product (PPP) and fertilizer equipment is stored in such a way as to prevent risks to people’s health or the environment.</t>
  </si>
  <si>
    <t>3YtAzNNz2ht9B0PRX7evre</t>
  </si>
  <si>
    <t>The equipment used in the application of PPPs (spray tanks, backpack sprayers, etc.) shall be stored in a secure way that prevents risks to people’s health, environmental pollution and/or contamination of the harvested products.</t>
  </si>
  <si>
    <t>7rqNxZDAwppf7YGipvTAOy</t>
  </si>
  <si>
    <t>FO 12.01.02</t>
  </si>
  <si>
    <t>27vur6cdy1u2hxPpsrVkb1</t>
  </si>
  <si>
    <t>The farm has health and safety procedures.</t>
  </si>
  <si>
    <t>2U59hoAGEWFr2fRSKmhHg6</t>
  </si>
  <si>
    <t>The health and safety procedures shall address the points identified in the risk assessment and be appropriate to the farming operations. The procedures shall include hygiene instructions. The health and safety procedures, including hygiene instructions, shall be reviewed annually and updated when the risk assessment changes.
The farm infrastructure, facilities, on-farm worker housing, and equipment shall be constructed and maintained to minimize health and safety hazards for workers. Compliance with prevailing regulations shall be required.
Accident and emergency procedures shall address work areas, worker facilities, and on-farm worker housing and include contingency plans, i.e., the ability of workers to remove themselves from unsafe situations. Where required by the risk assessment, emergency equipment shall be accessible and maintained. The procedures shall be visibly displayed for workers (including subcontractors) and visitors by way of clear signs (pictures) and/or in the predominant language(s) of the workforce.
The hygiene instructions shall include, at a minimum:
- Requirement to wash hands
- Limitation on smoking, eating, and drinking to designated areas
Consideration shall be given to workers at greater risk, including workers under 18 years of age, and pregnant or lactating women.
Whenever accidents occur, the cause shall be reviewed and appropriate preventive actions included in revised health and safety procedures.</t>
  </si>
  <si>
    <t>5XDFB6E14Zya6OHP12zx4G</t>
  </si>
  <si>
    <t>FO 01.04.02</t>
  </si>
  <si>
    <t>3eUC55MeR7j4tJb4uAMWfa</t>
  </si>
  <si>
    <t>Individuals responsible for technical decision-making on inputs can demonstrate competence.</t>
  </si>
  <si>
    <t>6fhVpSmHvNaSXIkmAJAKNk</t>
  </si>
  <si>
    <t>Individuals responsible for technical decisions such as:
- Determining quantity and type of fertilizer (organic or inorganic)
- Choosing plant protection products (PPPs)
- Making decisions on PPP applications (at propagation, preharvest, and/or postharvest)
shall be able to demonstrate sufficient technical competence.
If the individual responsible for technical decisions is the producer, a designated worker, or a technical expert, their experience shall be complemented by current technical knowledge (access to technical literature, specific training attendance, active PPP applicator license, etc.).
If the individual responsible for technical decisions is an external qualified adviser, technical competence shall be demonstrated by official qualifications or specific training attendance certificates.</t>
  </si>
  <si>
    <t>3k15VkplHGX2PgLKNCmrCz</t>
  </si>
  <si>
    <t>FO 11.03</t>
  </si>
  <si>
    <t>7totwDd9gWGmkequsaXWYR</t>
  </si>
  <si>
    <t>The plan to improve energy efficiency considers minimizing the use of nonrenewable energy.</t>
  </si>
  <si>
    <t>5AtxuNFwxpH35RV2aMmGgK</t>
  </si>
  <si>
    <t>The producer shall consider reducing the use of nonrenewable energy to the lowest possible and using renewable energy instead.
One example of a metric which can be used to follow on the use of nonrenewable energy is: proportion of renewable/nonrenewable sources as percentage (%) of the total</t>
  </si>
  <si>
    <t>4d9ucNGdAsunr2tbELZ2oO</t>
  </si>
  <si>
    <t>3JRs9sAPxoXUahQZyIHx5j</t>
  </si>
  <si>
    <t>FO 11.02</t>
  </si>
  <si>
    <t>724J7qC3cZvLDK75pEhuKu</t>
  </si>
  <si>
    <t>Based on the results of the monitoring, there is a plan to improve energy efficiency on the farm.</t>
  </si>
  <si>
    <t>z9B9w7A2V6PtOI0rxms5a</t>
  </si>
  <si>
    <t>There shall be evidence that energy records are analyzed at least annually to:
- Identify opportunities to improve energy efficiency
- Establish self-defined targets
Acceptable metrics can include, for example: the total amount of energy used on the farm per month.
Farming equipment shall be selected and maintained for optimum energy consumption.</t>
  </si>
  <si>
    <t>6PgJUOQP7XxD6372lBM8lX</t>
  </si>
  <si>
    <t>FO 04.05.01</t>
  </si>
  <si>
    <t>5hk2Xwp40fHNApJclVmm6S</t>
  </si>
  <si>
    <t>The content of major nutrients (nitrogen, phosphorus, potassium) in applied fertilizers is known.</t>
  </si>
  <si>
    <t>PnXKCWiJP3JSwxaq5sIw5</t>
  </si>
  <si>
    <t>Documented evidence/labels detailing major nutrient content (or recognized standard values) shall be available for all fertilizers (organic and inorganic) used on registered crops within the last 24 months. In the case of the first audit, records for the last three months should be available.</t>
  </si>
  <si>
    <t>7hMevDUzptlKptbCXwxgER</t>
  </si>
  <si>
    <t>FO 04.04.01</t>
  </si>
  <si>
    <t>4CJA1bTPWTaL67RQvEF1ua</t>
  </si>
  <si>
    <t>The application of fertilizers considers crop needs and the nutrient contribution of fertilizers, aiming to minimize nutrient loss.</t>
  </si>
  <si>
    <t>2I0rxthUS40IF40FF6Ech5</t>
  </si>
  <si>
    <t>The producer shall make a fertilizer application program (time, frequency, and quantity), to minimize nutrient loss. The program shall take into consideration:
- The nutritional needs of the crop
- The nutrient contribution of fertilizer applications including organic amendments and water used in irrigation
- Maintaining soil fertility
Records of analyses and/or crop-specific literature shall be available as evidence.
The producer shall perform calculations at least once for every single crop harvested and on a justified regular basis (e.g., every two weeks in closed systems) for continuously harvested product. (The analysis may be conducted with on-farm equipment or mobile kits).</t>
  </si>
  <si>
    <t>3R84nmeK4iATbuwZ2gsDsb</t>
  </si>
  <si>
    <t>2AkWRCSbZwSgg3JGSyni9q</t>
  </si>
  <si>
    <t>FO 04.01.03</t>
  </si>
  <si>
    <t>52qPpkstBpYpRFeBckj96R</t>
  </si>
  <si>
    <t>The producer uses techniques to reduce the possibility of soil erosion.</t>
  </si>
  <si>
    <t>5IJBYr8bZODD3BxhUSqqyO</t>
  </si>
  <si>
    <t>There shall be evidence of control practices and remedial measures (mulching, crossline techniques on slopes, drains, sowing grass or green fertilizers, trees and shrubs on the borders of sites, etc.) to minimize soil erosion (from water, wind, etc.).</t>
  </si>
  <si>
    <t>6GGR163KNx1sTit3j0ivMP</t>
  </si>
  <si>
    <t>6A3ffduopCYBDPs2ia3uU2</t>
  </si>
  <si>
    <t>FO 04.01.02</t>
  </si>
  <si>
    <t>39xZjmLqFSsQLcx4jxucfr</t>
  </si>
  <si>
    <t>Techniques have been used to improve or maintain soil structure and avoid soil compaction.</t>
  </si>
  <si>
    <t>4AQrfhuw1XUq5syMhe9slM</t>
  </si>
  <si>
    <t>There shall be evidence of the application of techniques (use of deep-rooting green crops, drainage, subsoiling, use of low-pressure tires, tramlines, permanent row marking, etc.) that are suitable for use on the land and, where possible, minimize, isolate, or eliminate soil compaction.</t>
  </si>
  <si>
    <t>2VjbjKk5ZqRQIy6Ryw04qk</t>
  </si>
  <si>
    <t>FO 02.02.01</t>
  </si>
  <si>
    <t>3Yat03GoAbPwA2OY4OQIae</t>
  </si>
  <si>
    <t>An effective system is in place to identify all products originating from GLOBALG.A.P. certified processes and segregate them from products originating from noncertified processes.</t>
  </si>
  <si>
    <t>7HpRGU2C5UYrKq7iYxFAgT</t>
  </si>
  <si>
    <t>It shall be possible to identify all products originating from GLOBALG.A.P. certified production processes and to keep them separate from products originating from noncertified production processes.</t>
  </si>
  <si>
    <t>1WLl5crwUtAKu9uhWYEzsL</t>
  </si>
  <si>
    <t>51dEJevgLccjgMv2X3yorp</t>
  </si>
  <si>
    <t>FO 02.01.01</t>
  </si>
  <si>
    <t>2RGt3WXChRG9iwAqcBYvLg</t>
  </si>
  <si>
    <t>All registered products are traceable back to and from the registered farm where they were produced and handled (where applicable).</t>
  </si>
  <si>
    <t>5INJbIfIWDA06PlCdtRcBg</t>
  </si>
  <si>
    <t>A documented identification and traceability system shall allow registered products to be traced back to the registered farm or supplier, or to the registered farms or suppliers of the Option 2 producer group, and traced forward to the immediate customer (one step forward and one step back).
Harvest information shall link a batch or lot to the production records or the farms of specific producers. Product handling shall also be covered, where applicable.</t>
  </si>
  <si>
    <t>2PabgCVl2axbE6gvoMhnNb</t>
  </si>
  <si>
    <t>7i5C0hXneQ9Ts42qUlx9bT</t>
  </si>
  <si>
    <t>FO 04.01.01</t>
  </si>
  <si>
    <t>8q0QyJe8VQ0q31RTbRIoF</t>
  </si>
  <si>
    <t>Crop rotation for annual crops is implemented, where feasible.</t>
  </si>
  <si>
    <t>0YSzElRiDaTUIYsJUtNFw</t>
  </si>
  <si>
    <t>When rotations of annual crops to improve soil structure and minimize soil-borne pests and diseases are carried out, this shall be verifiable from planting dates or crop or field records. Records shall exist for the previous two-year rotation.</t>
  </si>
  <si>
    <t>7hKDqZkTX1Q5kvgZ0W5O7M</t>
  </si>
  <si>
    <t>FO 11.04</t>
  </si>
  <si>
    <t>56MlIoiVhpqDAX4I6SzR3S</t>
  </si>
  <si>
    <t>The farm contributes to reducing GHG* emissions and removing them from the atmosphere.
*Greenhouse gas (GHG) emissions refer to carbon dioxide (CO₂), methane (CH₄), nitrous oxide (N₂O), and fluorinated gases. Due to their varying potential to contribute to global warming, they are sometimes calculated as CO₂ equivalents (CO₂e).</t>
  </si>
  <si>
    <t>4pSbVhVwAMWiQWAwG4IutM</t>
  </si>
  <si>
    <t>Available evidence should indicate that the producer:
- Has awareness and knowledge of how on-farm practices can contribute to reducing GHG emissions and removing them from the atmosphere, for example in connection to energy, soil health, fertilizers, and organic waste
- Is preparing to implement or already implementing agricultural practices that enable the formation of organic carbon in soils and in biomass, for example:
- Crop residue management (burying residues, seeding on residues)
- Use of cover crops in crop rotation, diversification of crop rotation, minimum or no tillage
- Reduction of nutrient release in fertilizer management
- Restoration of ecosystems
In Option 2 producer groups, evidence at quality management system (QMS) level is acceptable.</t>
  </si>
  <si>
    <t>27FMOAVaX4IEkKoIk7PSnI</t>
  </si>
  <si>
    <t>FO 11.01</t>
  </si>
  <si>
    <t>ZpMtnUrfTULrcW8ukgaKU</t>
  </si>
  <si>
    <t>On-farm energy use is monitored.</t>
  </si>
  <si>
    <t>6SKD08l7RitlmvQU66c0zQ</t>
  </si>
  <si>
    <t>There shall be records of on-farm energy use (e.g., invoices detailing energy consumption). The producer (or, where applicable, the quality management system (QMS) manager) shall be aware of:
- Where and how energy is consumed (process, machinery, other)
- Amounts of energy used per source (electricity, fuels, other)
- Proportion of renewable vs. nonrenewable energy used, where such information is available
In the absence of energy meters (e.g., for small producers), estimations are acceptable.
In Option 2 producer groups, evidence at QMS level is acceptable.</t>
  </si>
  <si>
    <t>51s66F4cAuh8nQZEHezyxl</t>
  </si>
  <si>
    <t>FO 10.08</t>
  </si>
  <si>
    <t>7aamMu8P6Yc8FsFHl0QR6f</t>
  </si>
  <si>
    <t>The producer takes action to avoid introducing or releasing invasive alien plant species in the production system and neighboring ecosystem.</t>
  </si>
  <si>
    <t>2qOynEWWQqGM6buo9SqYYP</t>
  </si>
  <si>
    <t>The producer should be aware of a list of invasive alien species considered as such by the country of production, if such a list exists.
The producer should demonstrate that actions have been taken to avoid production, marketing, introduction, or release of these species in the farm and/or the neighboring ecosystem.</t>
  </si>
  <si>
    <t>2DznCTtvpRiz2P1ZGSQpKJ</t>
  </si>
  <si>
    <t>FO 10.07</t>
  </si>
  <si>
    <t>1ICrH0w21rXPvo7FoetNwo</t>
  </si>
  <si>
    <t>The producer is aware of the country of production’s and intended destination market’s regulations, if existing, on invasive alien species.</t>
  </si>
  <si>
    <t>3DNF6X193tXoykMO0eysg9</t>
  </si>
  <si>
    <t>The producer or the producer’s customer should have available information on the regulations on invasive alien species for all countries in which products are intended to be produced or traded (domestic and/or international). A list of invasive alien species should exist for the country of production and for each intended country of destination.
Not applicable if there is no list specifying the invasive alien species for the country of production or destination.
Not applicable if the producer does not know to the country of destination of the product.</t>
  </si>
  <si>
    <t>3egXBnPjG5Gj9vM0NuVcFb</t>
  </si>
  <si>
    <t>FO 10.06</t>
  </si>
  <si>
    <t>4GposK99TclzOvqOh2oArq</t>
  </si>
  <si>
    <t>On the farm (within the farm boundaries), areas with legally recognized conservation value (or effectively protected by other means) which had been converted into agricultural areas or into other uses between 1 January 2008 and 1 January 2014 are already restored, under restoration, or will enter binding restoration.</t>
  </si>
  <si>
    <t>1UXhkrmigkMT0g7jWbEBXb</t>
  </si>
  <si>
    <t>Available evidence, such as maps, aerial photos, or documents issued by local or national authorities or authorized service providers, shall indicate that restoration has been completed, or is in implementation or under planning for binding implementation, to recover the entire extent of the parts of the farm (within the farm boundaries) that fulfils the characteristic below, where those parts of the farm had been converted into agricultural area or into other uses between 1 January 2008 and 1 January 2014:
- Areas where legal protection prevents such conversions (protected areas recognized by national or local legislation, areas with relevant categories of the International Union for Conservation of Nature (IUCN), areas that are protected via other effective means, etc.)</t>
  </si>
  <si>
    <t>13DK8cGOKR657oSzxiJAq8</t>
  </si>
  <si>
    <t>FO 10.01</t>
  </si>
  <si>
    <t>4fnqIMWfGwkynwIHdmWyjG</t>
  </si>
  <si>
    <t>The producer recognizes the farm as an agricultural ecosystem that interacts with neighboring landscapes (while the legal scope of the producer is on the farm).</t>
  </si>
  <si>
    <t>66fXk9LEp0e5jHU8fsaPzA</t>
  </si>
  <si>
    <t>Available evidence should indicate, for example, that:
- In water management, the producer knows where the water for the farm comes from and where the water that leaves the farm goes to.
- In biodiversity management, the producer knows how the farm can contribute to protecting and enhancing biodiversity via biotope corridors (e.g., trees) that connect habitats on the farm with the landscapes beyond the farm.
- The producer shows awareness of or participation in projects, joint action, or collaboration with other producers or stakeholders in sector- or crop-specific initiatives, etc.</t>
  </si>
  <si>
    <t>2yjQxyZbyorYnlPl4Lo6Zk</t>
  </si>
  <si>
    <t>FO 10.02</t>
  </si>
  <si>
    <t>1d6Vr8TQDjfly4xH7qvw8Z</t>
  </si>
  <si>
    <t>Unproductive sites are used as ecological focus area to protect and enhance biodiversity.</t>
  </si>
  <si>
    <t>TI9tFfXtdhpVkFIeTb8sn</t>
  </si>
  <si>
    <t>Available evidence shall indicate that there are tangible actions to convert unproductive sites and identified areas that give priority to ecology into conservation areas, where viable.
The term “unproductive sites” refers to areas where production is impossible or areas not related to production, such as low-lying wet areas, woodlands, headland strips, or areas of impoverished soil.
Areas between greenhouses are not necessarily considered unproductive sites, since these areas may be required to be kept with minimum vegetation for pest management or for maintenance.
“N/A” on farms where there are no unproductive sites.</t>
  </si>
  <si>
    <t>4g9WUt3YDw3iakobiLOURW</t>
  </si>
  <si>
    <t>FO 10.03</t>
  </si>
  <si>
    <t>neNILlGoONw6f2nAsNTVi</t>
  </si>
  <si>
    <t>Biodiversity is protected.</t>
  </si>
  <si>
    <t>2McGy4VUV69iDWN6BprehL</t>
  </si>
  <si>
    <t>Available evidence shall indicate that actions to protect and enhance biodiversity are implemented, for example via one or more of the following practices:
- Integrated pest management (IPM)
- Implementing measures to mitigate potential negative impact of artificial illumination on biodiversity, especially during the night (e.g., screens or painted glass that helps mitigate potential impacts on migratory birds or other nocturnal biodiversity)
- Implementing measures which help to mitigate the visual impact of glass/plastic greenhouses as non-natural elements of the landscape (e.g., living fences/hedges)
- Allowing for seasonal fallow
- Creating shelters for beneficial predators
- Leaving areas for habitat near fields or greenhouses
- Creating buffer zones along aquatic ecosystems and between production areas or implementing other water management practices
- Enabling soil health and soil biodiversity via crop rotation, reduced or no-tillage farming, erosion control, and/or other soil management practices
- Optimizing and, if possible, reducing the use of agrochemicals and fertilizers
- Implementing measures to protect species
With regard to protection of biodiversity, the guideline provides reference.
In Option 2 producer groups, evidence at quality management system (QMS) level is acceptable.</t>
  </si>
  <si>
    <t>5PxgCdqFWPbg4qcza8rlb8</t>
  </si>
  <si>
    <t>FO 13.04</t>
  </si>
  <si>
    <t>5G82ymFkJiE369GF5aEALy</t>
  </si>
  <si>
    <t>On-site living quarters are compliant with applicable local regulations, habitable, and equipped with basic services and facilities.</t>
  </si>
  <si>
    <t>2RcfiFknczD4q5NiZyMWIj</t>
  </si>
  <si>
    <t>The on-site living quarters for the workers shall be habitable and have a sound roof, windows and doors, hygiene and safe food preparation areas, and the basic services of drinking water, toilets, and drains. At a minimum, the quarters shall comply with the local health and safety regulations.
Living quarters shall be away from any chemical hazards (including fire hazards, inflammable substances or hazards, etc.), biological hazards (mold, sewage, etc.), and physical hazards (noise, radiation, poor ventilation, extreme temperatures, etc.) identified in the risk assessment.
If there are no drains, septic pits may be acceptable if compliant with prevailing regulations.</t>
  </si>
  <si>
    <t>48aQAsWhk4FCpRyiTfbQDc</t>
  </si>
  <si>
    <t>1qvNuwlZRTcvgxA0tzCxT9</t>
  </si>
  <si>
    <t>FO 13.01</t>
  </si>
  <si>
    <t>3PmralWOVav6erI289bRSJ</t>
  </si>
  <si>
    <t>A member of the management is clearly identifiable as responsible for the workers’ health, safety, and welfare.</t>
  </si>
  <si>
    <t>1Amc7GnrbAXOVTLzVg6pBR</t>
  </si>
  <si>
    <t>Documentation shall be available that clearly identifies and names the member of management who is responsible for ensuring compliance with and implementation of existing, current, and relevant national and local regulations on workers’ health, safety, and welfare.</t>
  </si>
  <si>
    <t>2X4aS6wVTDvmHUwlOoJ0k2</t>
  </si>
  <si>
    <t>FO 10.04</t>
  </si>
  <si>
    <t>3iN52WePP8dReUjITioiMF</t>
  </si>
  <si>
    <t>Biodiversity is enhanced.</t>
  </si>
  <si>
    <t>2giJO6MD9XpHJm6rC4MyXW</t>
  </si>
  <si>
    <t>Available evidence, such as maps, aerial photos, on-farm visual evidence, documents issued by local or national authorities or authorized service providers, should indicate that biodiversity is enhanced, e.g., via one or more of the following practices:
1) Restoring, improving, or enlarging fragments of any size of:
a) Forests, wetlands, mangroves, grasslands, peatlands, etc.
b) Areas with legal protection or areas effectively protected by other means (e.g., protected areas with relevant categories of the International Union for Conservation of Nature (IUCN))
c) Areas recognized as “High Conservation Value” (HCV) areas
2) Other actions by the producer and partners
With regard to protection of biodiversity, the guideline provides reference.
In Option 2 producer groups, evidence at quality management system (QMS) level is acceptable.</t>
  </si>
  <si>
    <t>3v8QZW9aUI3t8xNkFrrjFT</t>
  </si>
  <si>
    <t>FO 13.02</t>
  </si>
  <si>
    <t>5waTewdpfcqJTLdLGOY1bD</t>
  </si>
  <si>
    <t>There is communication between management and workers on issues related to their health, safety, and welfare.</t>
  </si>
  <si>
    <t>3iSis9qRkHTSwtmaeHNFA7</t>
  </si>
  <si>
    <t>Records shall show that communication between management and workers about health, safety, and welfare issues can take place openly (i.e., without fear of intimidation or retaliation) and at least once a year. The certification body (CB) auditor is not required to make judgments about the content, accuracy, or outcome of such communications. There shall be evidence that workers’ concerns about health, safety, and welfare are being addressed.
- It shall be emphasized to workers that, with reasonable justification, they shall remove themselves from unsafe work. The use of this right in good faith shall eliminate any retaliation or consequence to the workers.
- If accidents, near misses, or other incidents occur, they shall be reported and the cause determined and discussed with the workers.
- Management shall define corrective actions to prevent recurrence of similar incidents and clearly explain the corrective actions to the workers.
- Workers shall explain to management situations where they feel exposed to risk.
- Management shall explain procedures for eliminating or reducing risk detected by workers.</t>
  </si>
  <si>
    <t>5VXPqUtRdc5EWtag7SynfN</t>
  </si>
  <si>
    <t>FO 13.05</t>
  </si>
  <si>
    <t>mfDswSe0HnMqqquTT6GNV</t>
  </si>
  <si>
    <t>Transportation provided to workers is safe.</t>
  </si>
  <si>
    <t>qg446muQ2WkBNfz3EHvwi</t>
  </si>
  <si>
    <t>Transportation shall be safe for workers and take into account applicable safety requirements and regulations.</t>
  </si>
  <si>
    <t>5gpVd4rImtHIyfVoyqcNVO</t>
  </si>
  <si>
    <t>FO 07.05.03</t>
  </si>
  <si>
    <t>5jwcp7mjNZR8wqejTriBlx</t>
  </si>
  <si>
    <t>Plant protection products (PPPs) are transported between production sites in a safe and secure manner.</t>
  </si>
  <si>
    <t>39wqXinS8nlo0RVSalTYys</t>
  </si>
  <si>
    <t>The producer shall ensure that the PPPs are transported in a way that mitigates risk to the environment or the health of the worker(s) and shall follow best industry practices.</t>
  </si>
  <si>
    <t>6GD9zqi1cCUgRFhygYCirx</t>
  </si>
  <si>
    <t>FO 07.05.04</t>
  </si>
  <si>
    <t>68Kz3r20XN1IzMsUTlyc2Z</t>
  </si>
  <si>
    <t>Plant protection products (PPPs) are mixed and handled according to label requirements.</t>
  </si>
  <si>
    <t>5NikloFJ1TZId66Cn7ypPP</t>
  </si>
  <si>
    <t>Appropriate measuring equipment shall be adequate for mixing PPPs, and the correct handling and filling procedures shall be followed.</t>
  </si>
  <si>
    <t>6B5jWeiOj96PjZqovnrt33</t>
  </si>
  <si>
    <t>FO 07.04.06</t>
  </si>
  <si>
    <t>60UjZeYLQXJxEyn2rOe3OD</t>
  </si>
  <si>
    <t>An accident procedure is available near the plant protection product (PPP)/chemical storage.</t>
  </si>
  <si>
    <t>6Um5NBEDmwV61JRdlD8QYS</t>
  </si>
  <si>
    <t>An accident procedure containing all appropriate information and emergency contact telephone numbers shall be present and display the basic steps of primary accident care. The procedure shall be accessible by all persons working near the PPP/chemical storage(s) and designated mixing area(s).</t>
  </si>
  <si>
    <t>3ebLYGBPEs54Qayv6G7dKB</t>
  </si>
  <si>
    <t>FO 07.05.02</t>
  </si>
  <si>
    <t>32eWjxBlvuUA6A7EX9RDxO</t>
  </si>
  <si>
    <t>The farm has documented procedures addressing re-entry times after plant protection product (PPP) application.</t>
  </si>
  <si>
    <t>4lctvhv7trBkLyFR0uLAWH</t>
  </si>
  <si>
    <t>Based on the PPP label instructions, there shall be clear, documented procedures that regulate re-entry intervals for PPPs applied to crops (standard operating procedure: when intervals start and end, time of interval or signs to enter, how to enter, exceptions to entering during interval, and equipment and time in the field required, etc.). Special attention shall be paid to workers at greater risk, e.g., underage or pregnant/lactating workers.
Where no re-entry period is stated, re-entry shall not be allowed until the chemical have dried on the crop.</t>
  </si>
  <si>
    <t>6m2CM7xng3ccCVsRIIf2Wf</t>
  </si>
  <si>
    <t>FO 13.03</t>
  </si>
  <si>
    <t>1fvrjXW7NkM9fCbou9zUi1</t>
  </si>
  <si>
    <t>Workers have access to clean drinking water, food storage, and areas to eat and rest.</t>
  </si>
  <si>
    <t>3Lhz133NhlCRzTkseCpEB1</t>
  </si>
  <si>
    <t>A clean place to store food and a clean place to eat shall be provided to the workers if they eat on the farm. Drinking water shall always be provided at no cost to the workers. Worker access to drinking water shall not be restricted. There shall be designated areas for resting and breaks.</t>
  </si>
  <si>
    <t>1zHtqaoTLae9BewoD4j16z</t>
  </si>
  <si>
    <t>FO 01.02.01</t>
  </si>
  <si>
    <t>2CXoqgzXxXEo4QUTkMgLk9</t>
  </si>
  <si>
    <t>The producer ensures that outsourced activities comply with the principles and criteria of the standard which are relevant to the services provided.</t>
  </si>
  <si>
    <t>68G9rirxVzbQkzb3m0aFpk</t>
  </si>
  <si>
    <t>Outsourced processes and/or the use of subcontractors are identified and controlled.
The producer shall oversee the activities undertaken by the subcontractors to ensure compliance with the relevant principles and criteria in the standard. This applies to each activity and season in which at least one subcontractor is used.
Evidence of compliance with relevant principles and criteria shall be collected by means of an assessment and shall be available during the certification body (CB) audit.
If such an assessment is undertaken by a producer, evidence of compliance with the relevant principles and criteria shall be available. The subcontractor shall agree to such assessment by a producer where relevant to the standard.
A GLOBALG.A.P. approved CB may assess the subcontractor and may issue a letter of conformance with the following information:
- Date of assessment
- Name of the CB
- CB auditor name
- Details of the subcontractor
- List of the assessed principles and criteria
Certificates issued to subcontractors for standards that are not officially approved by the GLOBALG.A.P. Secretariat are not valid evidence of compliance with the standard.</t>
  </si>
  <si>
    <t>1qvPg1ym8f6SRe66rOl40x</t>
  </si>
  <si>
    <t>1WWaLLWpbdbRkrYQrpAheA</t>
  </si>
  <si>
    <t>FO 09.06</t>
  </si>
  <si>
    <t>amYZYwm3U4jjpFGmEUJsU</t>
  </si>
  <si>
    <t>The producer implements measures to properly manage wastewater in order to avoid negative impacts on the environment and human health.</t>
  </si>
  <si>
    <t>antyW3noxMo09LrUwgUlt</t>
  </si>
  <si>
    <t>Wastewater from farm activities shall be disposed of so as to minimize impact on the environment and human health.
Consideration shall be given to, for example, wastewater resulting from washing of contaminated machinery (spray equipment, personal protective equipment (PPE), recirculated water systems such as hydrocoolers, etc.).
Wastewater from the buildings used for accommodation of workers shall pass through a wastewater treatment system.</t>
  </si>
  <si>
    <t>5g8L8Yv6zcuFjeWVlU8YiL</t>
  </si>
  <si>
    <t>FO 07.04.07</t>
  </si>
  <si>
    <t>68dZW8PH8n3jPs4tSQzJC4</t>
  </si>
  <si>
    <t>Facilities are available to deal with operator contamination.</t>
  </si>
  <si>
    <t>4723TdTgSW0LxFKL6kXQLf</t>
  </si>
  <si>
    <t>All plant protection product (PPP)/chemical storage and filling/mixing areas present on the farm shall have eyewash amenities, a source of clean water near the work area, and a first aid kit containing the relevant first aid material.</t>
  </si>
  <si>
    <t>62tN6wZa5pX8aFAKP7fC5r</t>
  </si>
  <si>
    <t>FO 12.03.03</t>
  </si>
  <si>
    <t>2kjqXrL9q4kK0QoywvTUHI</t>
  </si>
  <si>
    <t>Suitable changing facilities are available where necessary.</t>
  </si>
  <si>
    <t>1cZpp3dVzuW2usrRGIMpJd</t>
  </si>
  <si>
    <t>The changing facilities (in line with local conditions) shall be used to change clothing and protective outer garments as required. Changing facilities may not be needed if personal protective equipment (PPE) is applied over existing clothing.</t>
  </si>
  <si>
    <t>1ERzCDuPHpofETFZxfdFUx</t>
  </si>
  <si>
    <t>4UcfLyQFO80y5WRLtEEUlT</t>
  </si>
  <si>
    <t>FO 12.03.02</t>
  </si>
  <si>
    <t>2RBqtZ705kpQos923KoSYy</t>
  </si>
  <si>
    <t>Personal protective equipment (PPE) is maintained in clean conditions and stored appropriately so as not to pose any contamination risk to personal items.</t>
  </si>
  <si>
    <t>13hMwTmI4mP8Cq5uxhq1le</t>
  </si>
  <si>
    <t>PPE shall be kept clean according to the type of use and degree of potential contamination and stored in a ventilated place. Protective clothing shall be laundered separately from personal clothing. Reusable gloves shall be washed before removal. Dirty and damaged PPE shall be disposed of appropriately. PPE shall be stored in a manner that prevents cross contamination with chemicals.</t>
  </si>
  <si>
    <t>5TiElFP5F2vlfwim2F8cCC</t>
  </si>
  <si>
    <t>FO 12.03.01</t>
  </si>
  <si>
    <t>35JUt6oudKCjNHf1AJWwL6</t>
  </si>
  <si>
    <t>Workers, visitors, and subcontractors are equipped with suitable personal protective equipment (PPE) and utilize them.</t>
  </si>
  <si>
    <t>52kbUa2XSnqwCBZuFLOBpV</t>
  </si>
  <si>
    <t>PPE shall be in accordance with legal requirements, label instructions, and/or as authorized by a competent authority. The PPE shall be available, properly used, and in good repair. Complying with label requirements and/or requirements in the risk assessment for on-farm operations may include use of the following: appropriate footwear, waterproof clothing, protective overalls, rubber gloves, face masks, respiratory equipment (including replacement filters), ear and eye protection, etc.
PPE shall be provided whenever necessary to workers, subcontractors (acceptable when provided by subcontracting company), and visitors.</t>
  </si>
  <si>
    <t>3begiMvTuWTZThyFdaYvaf</t>
  </si>
  <si>
    <t>FO 12.02.03</t>
  </si>
  <si>
    <t>6ycGeAfKp88jZEz3mZijm2</t>
  </si>
  <si>
    <t>There is always at least one person trained in first aid present on the farm whenever on-farm activities are being carried out.</t>
  </si>
  <si>
    <t>3HHaw84KXerHx1uGT19zbl</t>
  </si>
  <si>
    <t>There shall always be at least one person trained in first aid (within the last five years) present at the location whenever production and handling activities are being carried out, including those mentioned in the relevant principles and criteria of the standard. As a guideline: one trained person per 50 workers.</t>
  </si>
  <si>
    <t>1j8KzCREQQlaHRiz9wuo0z</t>
  </si>
  <si>
    <t>2nFBpxsXtUwF9GEs1mVnA3</t>
  </si>
  <si>
    <t>FO 12.01.06</t>
  </si>
  <si>
    <t>51p8b0j1BbnkHS7Djrxtro</t>
  </si>
  <si>
    <t>Warning signs identify all potential hazards, emergency exits, and escape routes.</t>
  </si>
  <si>
    <t>CAFtoQHDHHY8442lQFD7k</t>
  </si>
  <si>
    <t>Permanent and legible signs shall indicate potential hazards. Emergency exits and escape route signs shall indicate these must be kept open, accessible, and clear of obstacles.
This includes, where applicable, waste pits, flammable structures (fuel tanks, propane/natural gas tanks, etc.), plant protection product (PPP) storage, bodies of water, and any other identified physical hazards.
Warning signs shall be present and in the predominant language(s) of the workforce and/or in pictograms.
Examples of other information that can be included:
- The location of the nearest means of communication (telephone, radio)
- How and where to contact local medical services, hospitals, and other emergency services
- The location of fire extinguisher(s) and availability of water nearby
- The location of large chemical, fuel, and fertilizer storages
- The locations of emergency exits and operation of fire escapes
- Emergency cutoffs for electricity, gas, and water lines
- How to report accidents and dangerous incidents (location, description of incident, number of injured people, type of injuries)
- The hygiene instructions
- How to deal with accidents involving chemicals following safety data sheets (SDSs)</t>
  </si>
  <si>
    <t>23qolPWDH7AShA8FPpz4zu</t>
  </si>
  <si>
    <t>FO 12.02.01</t>
  </si>
  <si>
    <t>6DXTjvpu6L0M4N3rZYH7rp</t>
  </si>
  <si>
    <t>Safety advice for substances hazardous to workers’ health and safety is immediately available and accessible.</t>
  </si>
  <si>
    <t>3iQxnrmcrEXq5P1Oepxabm</t>
  </si>
  <si>
    <t>Information related to safe handling of each hazardous substance shall be accessible (websites, telephone numbers, safety data sheets (SDSs), etc.).</t>
  </si>
  <si>
    <t>5NmkQqW8gCpgS78wQv2l3Z</t>
  </si>
  <si>
    <t>FO 12.02.02</t>
  </si>
  <si>
    <t>6htXYEkCczgewsvtZRA7Fm</t>
  </si>
  <si>
    <t>First aid kits are accessible at all permanent sites and fields near the work.</t>
  </si>
  <si>
    <t>1gK3e4bqxWdl1o0pLJtu9b</t>
  </si>
  <si>
    <t>Complete and maintained first aid kits (i.e., complete and maintained according to prevailing regulations and appropriate to the activities being carried out) shall be available and accessible at all permanent sites and present in selected vehicles (tractor, car, etc.) where required by the risk assessment.</t>
  </si>
  <si>
    <t>5mSlaOszUEHd0BAbqSmBbW</t>
  </si>
  <si>
    <t>FO 04.05.02</t>
  </si>
  <si>
    <t>6hUpiuLftZxqDRQjTjAzAt</t>
  </si>
  <si>
    <t>Purchased inorganic fertilizers are accompanied by documented evidence of chemical content, including heavy metals.</t>
  </si>
  <si>
    <t>5BFZKwGUM0k3S2e1ypiEiP</t>
  </si>
  <si>
    <t>Documented evidence detailing chemical content, including heavy metals, shall be available for all inorganic fertilizers used on registered crops within the last 12 months. In the case of the first audit, records for the last three months should be available.</t>
  </si>
  <si>
    <t>3XAgnXz2B2MkrodMxTOllI</t>
  </si>
  <si>
    <t>FO 04.02.01</t>
  </si>
  <si>
    <t>5sBJEU9Yh11QkBMjDGO69O</t>
  </si>
  <si>
    <t>There is documented justification for the use of soil fumigants.</t>
  </si>
  <si>
    <t>31fxhqt7XJMPSvSpJAiLeI</t>
  </si>
  <si>
    <t>There shall be documented evidence and justification for the use of soil fumigants, including targeted problem, location, date, active ingredient, amount, doses, method of application, and operator. Methyl bromide shall never be used.</t>
  </si>
  <si>
    <t>6twC7WvSzvTac9PtqXVar6</t>
  </si>
  <si>
    <t>2JLTaxEQZoExPs4ZEIRNKI</t>
  </si>
  <si>
    <t>FO 04.01.04</t>
  </si>
  <si>
    <t>bI9udGoNwlwIPbZWjDvxS</t>
  </si>
  <si>
    <t>The producer keeps records of sowing/planting dates.</t>
  </si>
  <si>
    <t>7iesLoQDjJBpwFYYSgEKEi</t>
  </si>
  <si>
    <t>Records of sowing/planting dates are kept.</t>
  </si>
  <si>
    <t>6Z0Zehhoet77UdLkNpAK48</t>
  </si>
  <si>
    <t>FO 04.02.03</t>
  </si>
  <si>
    <t>nCcGBlxrIOPoXyBzlyu11</t>
  </si>
  <si>
    <t>The producer explores alternatives to chemical fumigation before resorting to the use of chemical fumigants.</t>
  </si>
  <si>
    <t>6Jz7LD0l6wlMCzanisCODi</t>
  </si>
  <si>
    <t>The producer should be able to demonstrate assessment of alternatives to chemical soil fumigation through technical knowledge, documented evidence, or accepted local practice and has implemented them, where feasible.</t>
  </si>
  <si>
    <t>6p8eHn0JMjasmwCN7u2anS</t>
  </si>
  <si>
    <t>FO 04.03.04</t>
  </si>
  <si>
    <t>prftENQvUX5pWHZzIcqO2</t>
  </si>
  <si>
    <t>At least 10% by volume of substrates used in production are alternatives to peat, there is a plan to continuously reduce the amount of peat used, and there is a plan to use only peat that comes from responsible sources.</t>
  </si>
  <si>
    <t>XMP3o8tuzfOZRBP03DB5P</t>
  </si>
  <si>
    <t>Evidence shall be available that at least 10% of the total volume of raw materials in the substrates used in production is not peat but a renewable alternative (renewable refers to less than 50 years).
There shall be a documented justification in cases in which substitution is not feasible.
Peat refers to dug-out peat (Sphagnum sp.), not to coco peat or any other peat.
Responsible sources of peat refer to peat grown under certification, such as Responsibly Produced Peat (RPP) certification.</t>
  </si>
  <si>
    <t>Jfokfy0DypbRD7D7zEF8h</t>
  </si>
  <si>
    <t>4YFCgG7VKoe1C4rTqyvkvo</t>
  </si>
  <si>
    <t>FO 02.02.02</t>
  </si>
  <si>
    <t>4LzYsLBQazKkqf77OFmfJJ</t>
  </si>
  <si>
    <t>The GLOBALG.A.P. Number (GGN) is indicated on all final products originating from certified production processes when registered for parallel ownership.</t>
  </si>
  <si>
    <t>1oRrR9Z2l2EcPUw8YfW9yA</t>
  </si>
  <si>
    <t>Where the producer is registered for parallel ownership (i.e., where products originating from certified and noncertified production processes are owned in parallel by one legal entity), all products originating from certified production processes packed in final consumer packaging (either on the farm or after product handling) shall be identified with a GGN. It can be the GGN of the Option 2 producer group, the GGN of the producer group member, both GGNs, or the GGN of the Option 1 individual producer. The GGN shall not be used to label products originating from noncertified production processes.</t>
  </si>
  <si>
    <t>7GJHldkb3WbO9dD9xzdm4Z</t>
  </si>
  <si>
    <t>FO 04.03.03</t>
  </si>
  <si>
    <t>5aJFxPO4wNkGJz6CfsP3iK</t>
  </si>
  <si>
    <t>Substrates of natural origins do not come from designated conservation areas.</t>
  </si>
  <si>
    <t>6BrFgghMU9Ua4qs4bzFbGk</t>
  </si>
  <si>
    <t>There shall be records that attest to the source of the substrate of natural origin being used. These records shall demonstrate that the substrate does not come from designated conservation areas.</t>
  </si>
  <si>
    <t>6PXBd5F7khUis9LNtJ7uMx</t>
  </si>
  <si>
    <t>FO 04.02.02</t>
  </si>
  <si>
    <t>9zddHxyV5qLkUOtGH4ZtI</t>
  </si>
  <si>
    <t>The preplanting interval is complied with.</t>
  </si>
  <si>
    <t>325qiE0KA8UWT0uoKwyZn3</t>
  </si>
  <si>
    <t>The preplanting interval shall be recorded.</t>
  </si>
  <si>
    <t>1H3e5KHzGFy38mmKqXhq4W</t>
  </si>
  <si>
    <t>FO 13.06</t>
  </si>
  <si>
    <t>4f3FDQqVOAM0glCDUIgBcS</t>
  </si>
  <si>
    <t>The producer provides workers access to clean toilets and handwashing facilities in the vicinity of their work.</t>
  </si>
  <si>
    <t>6mdtufuB87Wj7yE488ZPH6</t>
  </si>
  <si>
    <t>Field sanitation units shall be designed, constructed, and located so as to allow direct accessibility for servicing. Fixed or mobile toilets (including pit latrines) shall be constructed of materials that are easy to clean and be in a hygienic state. Toilets shall be located in reasonable proximity (i.e., no more than 500m or 7 minutes) to the place of work. If there are no or insufficient toilets in reasonable proximity to the place of work, the producer has failed this principle and the respective criteria. Toilets shall be appropriately maintained and stocked.</t>
  </si>
  <si>
    <t>3JEp9Z2OdjxYyKhQS8bBHM</t>
  </si>
  <si>
    <t>FO 04.03.02</t>
  </si>
  <si>
    <t>3D6t6aTnyx9Bkz2oGGC3oN</t>
  </si>
  <si>
    <t>Records are kept of any chemicals used to sterilize substrates for reuse.</t>
  </si>
  <si>
    <t>4DzRIh7XQ9giI3SgiGTD3i</t>
  </si>
  <si>
    <t>If substrates are sterilized off-farm, the name and location of the company that sterilizes the substrate shall be recorded, plus the name and active ingredient of the chemicals used.
If substrates are sterilized on the farm, the name or reference of the field or greenhouse shall be recorded.
The following are all correctly recorded:
- Dates of sterilization (day/month/year)
- Name and active ingredient used
- Machinery used (e.g., 1000l tank)
- Method used (drenching, fogging)
- Operator’s name (person who actually applied the chemicals and performed the sterilization)
- Preplanting interval
Where applicable and feasible, steaming or nonchemical alternatives shall be used for sterilizing substrates that will be reused.</t>
  </si>
  <si>
    <t>348sOu65XPBKalocIo2KJD</t>
  </si>
  <si>
    <t>FO 01.05.01</t>
  </si>
  <si>
    <t>1vpKP6MmVwBOMT8C0rR2pL</t>
  </si>
  <si>
    <t>The producer is aware of and complies with customer quality specifications, where these exist.</t>
  </si>
  <si>
    <t>4R9axhnAGTTETBJH5y0xwo</t>
  </si>
  <si>
    <t>There shall be documented correspondence between the customer and the producer demonstrating mutual agreement on quality specifications at any one time.
The producer shall prove that the agreed quality specifications are adhered to.</t>
  </si>
  <si>
    <t>79pV2c30dTskerAeol8ohZ</t>
  </si>
  <si>
    <t>2tv4TW2qPQqZzCJtVpMtXf</t>
  </si>
  <si>
    <t>FO 04.03.01</t>
  </si>
  <si>
    <t>3CcxEIPwrtT98nsT1h5uDy</t>
  </si>
  <si>
    <t>The producer participates in substrate recycling.</t>
  </si>
  <si>
    <t>5LlUMAi5V9StT2thR9jLQI</t>
  </si>
  <si>
    <t>The producer shall keep records documenting dates and quantities of recycled substrate. Invoices/Loading dockets are acceptable. If there is no participation in an available recycling program, this shall be justified.
Participation in an off-farm recycling program is acceptable.
Not applicable to potted plants that are sold together with the substrate.
“N/A” if there is no waste of substrate.</t>
  </si>
  <si>
    <t>5oCkXTJdFGwstXYPbMisck</t>
  </si>
  <si>
    <t>FO 03.03.01</t>
  </si>
  <si>
    <t>Uu8eoF6jDDN2s7k3idkoh</t>
  </si>
  <si>
    <t>Growing of genetically modified crops and/or trials is subject to the prevailing regulations in the country of production.</t>
  </si>
  <si>
    <t>5UYetgLLjl3Oed8coq76Nf</t>
  </si>
  <si>
    <t>The producer shall have a copy of the legislation applicable in the country of production and comply accordingly. Records shall be kept of the specific modification and/or the unique identifier. Specific husbandry and management advice shall be obtained.</t>
  </si>
  <si>
    <t>1MAAg94AQdklTBAzABM4wS</t>
  </si>
  <si>
    <t>4uibv1wBBkNZaoSvJmqumT</t>
  </si>
  <si>
    <t>FO 05.01.02</t>
  </si>
  <si>
    <t>Vt25LyaIDxdpyZm3SbYTC</t>
  </si>
  <si>
    <t>A water management plan identifies water sources, measures to address environmental issues and increase water use efficiency.</t>
  </si>
  <si>
    <t>2Kp57L96eof6n2id9gaDqy</t>
  </si>
  <si>
    <t>There shall be a documented and implemented action plan, approved by the management within the previous 12 months, which covers one or more of the following:
- Maps, photographs, drawings (hand drawings are acceptable), or other means for identifying the location of water source(s), permanent fixtures, and the flow of the water system (including holding systems, reservoirs, or any water captured for reuse)
- Permanent fixtures, including wells, gates, valves, returns, and other above-ground features that make up a complete irrigation system, all documented in such a manner as to enable location in the field
- Measures to avoid depletion and contamination of water sources
- Measures to ensure efficient use and application
- Maintenance of irrigation equipment
The following shall be included in the action plan:
- Provision of training and/or retraining of workers responsible for oversight or performance duties
- Short and long-term plans for improvement, with timescales where deficiencies exist</t>
  </si>
  <si>
    <t>5GJnBn0XaHPkzo9hXhVvqW</t>
  </si>
  <si>
    <t>6rZ8ty0b2nqZHjraxnlYCn</t>
  </si>
  <si>
    <t>FO 08.01.02</t>
  </si>
  <si>
    <t>4P7E9C0IVKftcVdaw4gPdn</t>
  </si>
  <si>
    <t>Laboratory testing occurs in a manner consistent with industry requirements.</t>
  </si>
  <si>
    <t>6zoIUiKwXs8pwSXMzJmhxx</t>
  </si>
  <si>
    <t>The water analysis should be undertaken by a laboratory that has quality control procedures.</t>
  </si>
  <si>
    <t>5l2rJiYbFtvFuXNhk6Xt0S</t>
  </si>
  <si>
    <t>6VOo64jUoweuU3XSURPZgn</t>
  </si>
  <si>
    <t>FO 05.04.02</t>
  </si>
  <si>
    <t>7yDsW67zGYcm7jT9TYy3Mc</t>
  </si>
  <si>
    <t>A risk assessment on physical and chemical quality of water used in preharvest activities is completed.</t>
  </si>
  <si>
    <t>26XyLegisMvr8T0dnUP6V4</t>
  </si>
  <si>
    <t>Preharvest activities include irrigation/fertigation, washings, spraying, and others.
There shall be a documented risk assessment that takes into consideration, at a minimum, the following:
- Identification of the water sources and their historical testing results (where applicable)
- Method(s) of application
- Purity of the water used for plant protection product (PPP) applications
For guidance, the producer shall obtain the required water standards from the PPP label, the literature provided by the chemical manufacturers, or seek advice from a qualified agronomist.
The risk assessment shall be updated any time there is a change made to the system or a situation occurs that could introduce an opportunity to contaminate the system.</t>
  </si>
  <si>
    <t>7F8v4Ys2sZGKS8GjyqaEDi</t>
  </si>
  <si>
    <t>FO 05.02.02</t>
  </si>
  <si>
    <t>otjpwee7gFLMM5JcF5PML</t>
  </si>
  <si>
    <t>Water use at farm level has valid permits/licenses where legally required.</t>
  </si>
  <si>
    <t>5AfU69qbJeMdy95FTV7E3f</t>
  </si>
  <si>
    <t>Valid permits/licenses issued by the competent authority shall be available for all of the following:
- Farm water extraction
- Water storage infrastructure
- On-farm water usage including but not limited to irrigation
- Water discharge into river courses or other environmentally sensitive areas, where legally required
Collection from watercourses within the farm perimeters may require legal permits from the authorities.
These permits/licenses shall be available for the certification body (CB) audit and have valid dates.
If these are not available where required, there shall be evidence that the producer has actively applied for the permit(s), the approval is in process, and there is no clear evidence of an official prohibition for using the relevant water source(s).</t>
  </si>
  <si>
    <t>3yEQbyyk01GoZYBCkYA4FP</t>
  </si>
  <si>
    <t>5diEk8rTKZJDmgUOAr0Yrb</t>
  </si>
  <si>
    <t>FO 05.01.01</t>
  </si>
  <si>
    <t>31ox0uYhiouy4oXsgUj3EI</t>
  </si>
  <si>
    <t>A risk assessment has been undertaken to evaluate environmental issues for water management on the farm (pre- and postharvest).</t>
  </si>
  <si>
    <t>0XFq7Piw6jWdrlXDexfO0</t>
  </si>
  <si>
    <t>There shall be a documented risk assessment for water used for indoor and outdoor production and postharvest activities. At minimum, the assessment shall identify environmental impacts on and of:
- Own farming activities on water sources and off-farm environments, including the risk of depleting water sources or affecting water quality
- Distribution and irrigation systems
The producer shall be aware of water sources considered critical as per public knowledge (media, civil organizations, the authorities, academia, others), where information is known to be available.
The risk assessment shall be reviewed annually or whenever changes to risks occur.</t>
  </si>
  <si>
    <t>5PjRiXstLC4CjnWsDhmPse</t>
  </si>
  <si>
    <t>FO 05.03.02</t>
  </si>
  <si>
    <t>2Ptvg1pRtwuOxnJOpwiBSw</t>
  </si>
  <si>
    <t>Records are kept of volumes of water used in irrigation/fertigation including total application volumes of previous cycle(s).</t>
  </si>
  <si>
    <t>1Gt8GMLEI9CNOgaaBogMTe</t>
  </si>
  <si>
    <t>Records shall include the date, cycle duration, actual or estimated flow rate, and the volume (from water meter or per irrigation unit), and be updated on a monthly basis. This can also be the hours of systems operating on a timed flow basis.
The recommended metric is the monthly amount of water used in irrigation on the farm.</t>
  </si>
  <si>
    <t>3bxp0a7dcsX1zRhf8lSDgg</t>
  </si>
  <si>
    <t>3l3MCwCl6O40VUIw5hu2C5</t>
  </si>
  <si>
    <t>FO 05.04.03</t>
  </si>
  <si>
    <t>7CHwril4eOHxxkIu6glI3n</t>
  </si>
  <si>
    <t>Corrective actions are taken based on results from the risk assessment.</t>
  </si>
  <si>
    <t>5VqulFuK8NqDS4Gqj7JL3M</t>
  </si>
  <si>
    <t>Where required, corrective actions and documentation should be available as part of the management plan as identified in the water risk assessment and current sector-specific standards.</t>
  </si>
  <si>
    <t>4agXkAzY9YwTUW33bP1hNJ</t>
  </si>
  <si>
    <t>FO 05.02.04</t>
  </si>
  <si>
    <t>2wacWFwRd5rmnFsKwSBRNZ</t>
  </si>
  <si>
    <t>Where feasible, measures have been implemented to collect water and, where appropriate, to recycle.</t>
  </si>
  <si>
    <t>1HtpBhKnq06aHZopmCXgt0</t>
  </si>
  <si>
    <t>Water collection and/or recycling shall be implemented where economically and practically feasible (from building roofs, greenhouses, etc.).
Water collection or recycling does not refer only to rainwater.
There shall be evidence that the producer has estimated the potential amounts of rainwater that can be collected, as well as the investments required to collect it.</t>
  </si>
  <si>
    <t>5d1ifTrmvdzEhbLzwCDCrc</t>
  </si>
  <si>
    <t>FO 05.02.01</t>
  </si>
  <si>
    <t>379j8FnSaVTshzJmjUJXZl</t>
  </si>
  <si>
    <t>Tools are routinely used to calculate and optimize crop irrigation.</t>
  </si>
  <si>
    <t>kEfRTrUItuzVdC8l0fNIR</t>
  </si>
  <si>
    <t>The producer shall be able to demonstrate that crop irrigation requirements are calculated based on data (local agricultural institute data, farm rain gauges, drainage trays for substrate growing, evaporation meters, water tension meters for the percentage of soil moisture content, etc.). 
Where on-farm tools are in place, these shall be maintained to ensure that they are effective and in a good state of repair.
“N/A” only for rain-fed crops.</t>
  </si>
  <si>
    <t>xCeE9TmgxqthWUyITEaOA</t>
  </si>
  <si>
    <t>FO 01.01.03</t>
  </si>
  <si>
    <t>4yzthwpPcwRcENQbbfkkNR</t>
  </si>
  <si>
    <t>Records for auditing purposes are up-to-date. Records are kept for a minimum period of two years, unless a longer period is required.</t>
  </si>
  <si>
    <t>5PYJufd8AAVSpL81Ihemh7</t>
  </si>
  <si>
    <t>Electronic records shall be valid and if they are used, the producer shall be responsible for maintaining back-ups of the information.
For the initial certification body (CB) audit, the producer shall keep records from at least three months prior to the date of the CB audit or from the day of registration, whichever is longer. New applicants shall have full records for each area covered by the registration with all of the activities related to GLOBALG.A.P. documentation required for this area. Where an individual record is missing, a non-compliance or non-conformance shall be issued for the principle dealing with those records.</t>
  </si>
  <si>
    <t>7MMjRlEcJiQ7j2bvm8liSY</t>
  </si>
  <si>
    <t>FO 01.06.02</t>
  </si>
  <si>
    <t>4FNjciZm5VAopAfvMemNHD</t>
  </si>
  <si>
    <t>Workers are informed of their rights related to the standard, and there is a grievance mechanism available and implemented through which workers can file complaints confidentially and without fear of retaliation.</t>
  </si>
  <si>
    <t>6OCdsE01Yckjb14eStag7f</t>
  </si>
  <si>
    <t>Workers shall be informed (in the predominant workforce language) of the general topics covered by the standard, of legal rights granted by prevailing regulations, and of their ability to file complaints to their employer.
The producer shall have a mechanism to resolve the claims and complaints suitable to the size of the farm, type of workers, and working conditions.
The mechanism shall be confidential and simple to use, and a description (i.e., where to file, how to file, time expected to solve the issue) shall be available to the workers all the time that they are present on the farm. (The description can consist of pictograms or signs in the predominant workforce language describing the mechanism.)
Records of the filed complaints shall be kept and checked.</t>
  </si>
  <si>
    <t>11FBMuieNmnZtyeFBlepcF</t>
  </si>
  <si>
    <t>5QDg6vHd5OmlvaYlMMO3t2</t>
  </si>
  <si>
    <t>FO 01.07.01</t>
  </si>
  <si>
    <t>3cgQG49eXFAirl8sZLCd8z</t>
  </si>
  <si>
    <t>Procedures are in place to manage and handle non-conforming products.</t>
  </si>
  <si>
    <t>5SBbPstmDcuCT6l5yx7ZSh</t>
  </si>
  <si>
    <t>The term “non-conforming product” refers to a product which does not meet requirements defined by the customer, by a regulation (e.g., phytosanitary), or by the producer themself. In the context of the standard, the term refers to a product identified as non-conforming while still under the control of the producer.
Non-conforming products shall be:
- Clearly identified and quarantined as appropriate
- Handled or disposed of according to the nature of the problem and/or specific customer requirements</t>
  </si>
  <si>
    <t>CSohyDpAegE66esWvDgT5</t>
  </si>
  <si>
    <t>2GelZVKlxkI6G5X2UlQeWp</t>
  </si>
  <si>
    <t>FO 02.03.02</t>
  </si>
  <si>
    <t>wyeCJ54KTzkeOgl0DgFbJ</t>
  </si>
  <si>
    <t>Quantities (produced, stored, and/or purchased) are recorded and summarized for all products.</t>
  </si>
  <si>
    <t>2j8dxhUpgq21fH268f4K6T</t>
  </si>
  <si>
    <t>Quantities (including information on volumes or weight) of incoming (including purchased products), outgoing (including reject, waste, etc.), and stored products (both from certified and, where applicable, from noncertified production processes) shall be recorded and a summary maintained for all registered products, so as to facilitate the mass balance verification process.
The frequency of the mass balance verification shall be defined and be appropriate to the scale of the operation, but it shall be done at least annually for each product. Documents to demonstrate mass balance shall be clearly identified. This principle and the respective criteria apply to all producers applying for or maintaining GLOBALG.A.P. certification.</t>
  </si>
  <si>
    <t>5qAxE0dT8pqM9iBWKFZnM8</t>
  </si>
  <si>
    <t>FO 01.06.01</t>
  </si>
  <si>
    <t>6rKq4mmlkyQjV4tsQtOu07</t>
  </si>
  <si>
    <t>A complaint procedure relating to both internal and external issues covered by the standard is available and implemented.</t>
  </si>
  <si>
    <t>1cBPyygBZsvSLhAyPLoIIx</t>
  </si>
  <si>
    <t>A documented complaint procedure shall be available to facilitate the recording and follow-up of all received complaints relating to issues covered by the standard and to record actions taken with respect to such complaints.
If the producer is informed by a competent and/or local authority that they are under investigation and/or has received a sanction within the scope of the certification, the complaint procedure shall require the producer to notify the GLOBALG.A.P. Secretariat via the certification body (CB).
In case of complaints related to the standard (workers’ well-being, environmental protection, etc.) that can endanger the reputation and credibility of the GLOBALG.A.P. brand, the certificate holder shall inform the CB immediately.
In the case of producer groups, the producer group members do not need a complete complaint procedure, but only the parts that are relevant to them.
Workers shall be permitted to file complaints to their employer on topics covered under the standard, and such complaints shall be documented and addressed by the certificate holder.</t>
  </si>
  <si>
    <t>65PtYG0YOafAcoZuv67qRK</t>
  </si>
  <si>
    <t>FO 02.03.01</t>
  </si>
  <si>
    <t>4T3D3LTJ5Jbv9tNQLyJfV6</t>
  </si>
  <si>
    <t>Sales records are available for all quantities sold for all registered products.</t>
  </si>
  <si>
    <t>4uQsnRAf41quVfKScqgUZt</t>
  </si>
  <si>
    <t>Sales details of the quantities of products originating from certified and, where applicable, noncertified production processes shall be recorded for all registered products, with particular attention paid to quantities sold and descriptions provided. The documents shall demonstrate the consistent balance between the input and the output of products originating from certified and noncertified production processes.</t>
  </si>
  <si>
    <t>6uPpFr9RXID01MDwZye96i</t>
  </si>
  <si>
    <t>FO 01.08.01</t>
  </si>
  <si>
    <t>3LpzXxRkGuuYkSehqsUgGS</t>
  </si>
  <si>
    <t>Documented procedures are in place to manage the recall and withdrawal of products from the marketplace.</t>
  </si>
  <si>
    <t>7AUecnIN030Ci9K9HQaqqw</t>
  </si>
  <si>
    <t>The producer shall have a documented procedure that identifies:
- The types of events that may result in a recall and withdrawal
- The persons responsible for making decisions on the possible recall and withdrawal
- The mechanism for notifying the next step in the supply chain
- The methods for reconciling stock
An up-to-date list of telephone numbers and email addresses of contacts in the next step shall be available.</t>
  </si>
  <si>
    <t>743VeTmtrKzh2yBlulWP21</t>
  </si>
  <si>
    <t>63xuzVUvh3fq7hsPyML6ds</t>
  </si>
  <si>
    <t>FO 02.02.04</t>
  </si>
  <si>
    <t>36t4dNPfjkIXJY8DSMYmUo</t>
  </si>
  <si>
    <t>Products that are purchased from different sources are identified.</t>
  </si>
  <si>
    <t>4Ph7l1XldnHtIFj8jiugfX</t>
  </si>
  <si>
    <t>Procedures (appropriate for the scale of the operation) shall be established, documented, and maintained for identifying quantities of products originating from certified and, where applicable, noncertified production processes purchased from different sources (i.e., other producers or traders) for all registered products.
Records shall include:
- Product description
- GLOBALG.A.P. certification status
- Quantities of product(s) purchased
- Supplier details
- Copy of the GLOBALG.A.P. certificates, where applicable
- Traceability data/codes related to the purchased products
- Purchase orders and/or invoices received
- List of approved suppliers</t>
  </si>
  <si>
    <t>FIGrZIeOOrEZFvEQP0XMO</t>
  </si>
  <si>
    <t>FO 06.09</t>
  </si>
  <si>
    <t>6jDygy36pSblRpr7oJbCAS</t>
  </si>
  <si>
    <t>The producer uses the results of integrated pest management (IPM) to learn and to improve the IPM plan.</t>
  </si>
  <si>
    <t>5VavZcnGq2nukyvRoE9gUs</t>
  </si>
  <si>
    <t>There shall be evidence that the producer evaluates the IPM plan on a yearly basis and introduces improvements if these were identified as necessary.
In Option 2 producer groups, evidence at quality management system (QMS) level is acceptable.</t>
  </si>
  <si>
    <t>74avinUKxcmdHz9GlSUIxe</t>
  </si>
  <si>
    <t>FO 06.08</t>
  </si>
  <si>
    <t>5FOpXHkABjb11jkm8LA8kN</t>
  </si>
  <si>
    <t>Anti-resistance recommendations have been followed to maintain the effectiveness of available plant protection products (PPPs).</t>
  </si>
  <si>
    <t>142ax0ZDlyUXJGePne6Qcr</t>
  </si>
  <si>
    <t>If the level of a pest, disease, or weed requires repeated controls in the crops, there shall be evidence that anti-resistance recommendations either on the label or from other sources (where available) are followed. If only one chemical mode-of-action or class of PPP exists or is permitted for use in the country of production or country of export, rotation of product types may not be possible due to lack of availability of suitable alternatives.
Repeated use of the same PPP or PPPs with the same mode of action may lead to selection of pests that are resistant to these PPPs.
The resistance management strategy shall be documented and consider the following points:
- Always follow the recommendations on the product label.
- Avoid lower dose rates to ensure optimal application quality.
- Use rotation programs and mixtures of PPPs with different modes of action that are effective against the target, where available.
- As far as possible, limit the number of applications of the same mode of action in a growing season as a proportion of the total number of applications.
In Option 2 producer groups, evidence at quality management system (QMS) level is acceptable.</t>
  </si>
  <si>
    <t>3pPXj3qNiLiJapNWrZ1iXM</t>
  </si>
  <si>
    <t>FO 06.06</t>
  </si>
  <si>
    <t>2vnCdi2zcv4QNvNXyj7mCW</t>
  </si>
  <si>
    <t>The producer practices monitoring of their registered crops to plan pest and disease management.</t>
  </si>
  <si>
    <t>11MyqnQKeX5obW05CtGUoE</t>
  </si>
  <si>
    <t>The producer shall show evidence of implementing at least two activities for the registered crops (individually or per group of crops) that will determine when and to what extent pests and their natural enemies are present, and using this information to plan what pest management techniques are required.</t>
  </si>
  <si>
    <t>tsaBykhjXMn6AA22DNUAy</t>
  </si>
  <si>
    <t>FO 06.05</t>
  </si>
  <si>
    <t>2PrXiN7fZ5I7opWv0zss7f</t>
  </si>
  <si>
    <t>The producer implements prevention measures.</t>
  </si>
  <si>
    <t>2vErMPlSoosPEpTY2QJ2Ky</t>
  </si>
  <si>
    <t>The producer shall show evidence of implementing at least two activities for the registered crops (individually or per group of crops) that include the adoption of production practices which maintain the vitality of the crops and could reduce the incidence and intensity of pest attacks, thereby reducing the need for intervention.</t>
  </si>
  <si>
    <t>4zyNsvao9Kg4V8qYucGkhk</t>
  </si>
  <si>
    <t>FO 06.02</t>
  </si>
  <si>
    <t>3h0V2xqmL2Gd1AkpAVnTrz</t>
  </si>
  <si>
    <t>The producer is informed about the relevant pests, diseases, and weeds that affect their registered crops.</t>
  </si>
  <si>
    <t>4dj2Grt8HdQrQO4Dwtr2XG</t>
  </si>
  <si>
    <t>There shall be evidence that the producer has information and knowledge of the pests, diseases, and weeds that may affect the registered crops (individually or per group of crops). Evidence can be through verbal demonstration by the producer or through observation in the field of measures taken. In the case of pest outbreaks, the producer shall be able to show or explain which pest is affecting the crop and correlate with the integrated pest management (IPM) plan which measures can be improved to avoid a similar situation next time.
In Option 2 producer groups, evidence at quality management system (QMS) level is acceptable.</t>
  </si>
  <si>
    <t>3Q35u11oCNGGok4GkvdDq8</t>
  </si>
  <si>
    <t>FO 03.03.05</t>
  </si>
  <si>
    <t>7eKuzn718FIsCH831X5WcJ</t>
  </si>
  <si>
    <t>Adventitious mixing of genetically modified (GM) crops with conventional crops is avoided.</t>
  </si>
  <si>
    <t>2fQuFHHuLs7deDSaA1yzbx</t>
  </si>
  <si>
    <t>A visual assessment of the identification of GM crops and the integrity of the storage shall be made.</t>
  </si>
  <si>
    <t>1D40lvB2CjQn6V2RvOZw0B</t>
  </si>
  <si>
    <t>FO 06.04</t>
  </si>
  <si>
    <t>4MoFBCqGYkdqO5T246L4FV</t>
  </si>
  <si>
    <t>The producer is aware of the crop varieties’ degree of susceptibility to pests and diseases.</t>
  </si>
  <si>
    <t>5Ryvl3UVMLbPTNcBrFBIXc</t>
  </si>
  <si>
    <t>There should be evidence that the producer understands the registered variety’s (varieties’) degree of susceptibility to pests and diseases.
Evidence does not need to be written and can include producer experience.</t>
  </si>
  <si>
    <t>1gZll4bOCxosKoKhEl2rq8</t>
  </si>
  <si>
    <t>FO 02.02.03</t>
  </si>
  <si>
    <t>7o9ZGXrI3LsaCRnWQLVWDw</t>
  </si>
  <si>
    <t>A final verification step is in place to ensure correct dispatch of products originating from certified and noncertified production processes.</t>
  </si>
  <si>
    <t>7uraIPLkbvCUkNefsiD4Ic</t>
  </si>
  <si>
    <t>A procedure shall be in place to show that the products are correctly identified and correctly dispatched according to the certification status.</t>
  </si>
  <si>
    <t>5dUBmxzMj7AFpoxu4yDyB7</t>
  </si>
  <si>
    <t>FO 06.03</t>
  </si>
  <si>
    <t>6eO74zWQ2FYPyrQ303cy00</t>
  </si>
  <si>
    <t>There is an integrated pest management (IPM) plan describing the measures used at farm level to manage the relevant pests, diseases, and weeds that affect the registered crop(s).</t>
  </si>
  <si>
    <t>N3mbg5si1Dwq9ore4eoiK</t>
  </si>
  <si>
    <t>The IPM plan shall describe the measures the producer uses or would consider using to manage the pests, diseases, and weeds relevant to the registered crop(s) (individually or per group of crops).
It shall include:
- A stepwise approach based on the preventive, nonchemical, and chemical methods which shall be applied depending on the crop and the specific situation as per judgement of the producer or expert adviser
- Monitoring of pests, diseases, and weeds to determine whether interventions are needed, with action thresholds defined by the producer
In Option 2 producer groups, evidence at quality management system (QMS) level is acceptable.</t>
  </si>
  <si>
    <t>5jfAdy9W6eRU3WKtYivBGk</t>
  </si>
  <si>
    <t>FO 06.01</t>
  </si>
  <si>
    <t>3HJPS5zhCKy3JND4Rwupk</t>
  </si>
  <si>
    <t>Implementation of integrated pest management (IPM) is assisted through training or advice.</t>
  </si>
  <si>
    <t>2BsRYoLuuy2ubdLwaB0zfe</t>
  </si>
  <si>
    <t>Where the technically responsible person is the producer, experience shall be complemented by technical knowledge (access to IPM technical literature, specific training attendance, etc.) or the use of tools (software, on-farm detection methods, etc.).
Where an external adviser has provided assistance, training and technical competence shall be demonstrated via official qualifications, specific training, etc., unless this person has been employed for that purpose by a competent organization.
In Option 2 producer groups, evidence at quality management system (QMS) level is acceptable.</t>
  </si>
  <si>
    <t>576nzgttvJJQqI6hrSGTLe</t>
  </si>
  <si>
    <t>FO 03.03.02</t>
  </si>
  <si>
    <t>2XZ41sHwJVjWveMbgXBpqp</t>
  </si>
  <si>
    <t>There is documentation available if the producer grows genetically modified organisms (GMOs).</t>
  </si>
  <si>
    <t>1uWirpKmkh7E94mJRvNTiR</t>
  </si>
  <si>
    <t>If genetically modified cultivars and/or products derived from genetic modification are used or grown, records of planting, use, or production of genetically modified cultivars and/or products derived from genetic modification shall be maintained.</t>
  </si>
  <si>
    <t>7ifKEcvN3QUCLa7b59iPF5</t>
  </si>
  <si>
    <t>FO 03.03.03</t>
  </si>
  <si>
    <t>5sPsBLZ6my7JXwOJpxdIXQ</t>
  </si>
  <si>
    <t>The producer's direct clients have been informed of the genetically modified organism (GMO) status of the product.</t>
  </si>
  <si>
    <t>3dtG1JaPk0eOFqThXqFva4</t>
  </si>
  <si>
    <t>Documented evidence of communication shall be kept and shall allow verification that all products supplied to direct clients meet the agreed requirements.</t>
  </si>
  <si>
    <t>lOpb0fLvZm9IJJqciS5cp</t>
  </si>
  <si>
    <t>FO 03.03.04</t>
  </si>
  <si>
    <t>10cXZcg7pFtEoKBuOII1x2</t>
  </si>
  <si>
    <t>A procedure for use and handling of genetically modified (GM) materials is available.</t>
  </si>
  <si>
    <t>3aeeHQgOZzsv0aCKmfgI7v</t>
  </si>
  <si>
    <t>There shall be available a documented procedure that explains how GM materials (crops and trials) are handled and stored to minimize the risk of contamination with conventional materials (such as accidental mixing with adjacent non-GM crops) and to maintain product integrity.</t>
  </si>
  <si>
    <t>2McEDjMY5O8UuMcNOk9zQM</t>
  </si>
  <si>
    <t>FO 05.03.03</t>
  </si>
  <si>
    <t>4y4EPqYprRxoduV1Q2hrIX</t>
  </si>
  <si>
    <t>Records of volumes of water used in all types of activities on the farm are kept (total volume used).</t>
  </si>
  <si>
    <t>3e9QmxJA4KXYhjGwFttLS0</t>
  </si>
  <si>
    <t>Total water usage should be recorded, including but not limited to irrigation, such as domestic use, postharvest, and others. This can be estimated, not necessarily measured.</t>
  </si>
  <si>
    <t>4ZnBflFxdjBu3f0DKTkDCZ</t>
  </si>
  <si>
    <t>FO 08.02.07</t>
  </si>
  <si>
    <t>4g8ESeo8fHJxtFnP285UU1</t>
  </si>
  <si>
    <t>Postharvest packaging on the farm has been stored in such a way as to prevent contamination by rodents, pests, birds, and physical and chemical hazards.</t>
  </si>
  <si>
    <t>tWRxejsOPBmK36MDOUfUo</t>
  </si>
  <si>
    <t>All consumer packaging shall be stored with control measures for rodents, pests, birds, and physical and chemical hazards.
Note: Pots in which plants are grown are not considered packaging material.</t>
  </si>
  <si>
    <t>5e8FSkOS0QVOKpIjSM8pq4</t>
  </si>
  <si>
    <t>FO 05.03.01</t>
  </si>
  <si>
    <t>ZLsyJm6XrNKlpI3GXxElH</t>
  </si>
  <si>
    <t>Records of volumes of water abstracted from water sources are kept.</t>
  </si>
  <si>
    <t>2XTbfzLE8dPLjjFcg0zXRt</t>
  </si>
  <si>
    <t>Records shall include the date, actual or estimated flow rate, and the volume (from water meter or based on estimations) updated on a monthly basis. This can also be the hours of systems operating on a timed flow basis.
The recommended metric is the monthly amount of water abstracted from water sources.
Amounts of abstracted water may be compared with amounts used (in irrigation or total volumes used on the farm) to improve the efficient use of water sources. Such a comparison enables identification of whether an unnecessary excess of water is being abstracted or part of water used in irrigation is, for example, recycled or collected from rainwater.</t>
  </si>
  <si>
    <t>46Ve9Xpj1FZcu0xYbSxXjh</t>
  </si>
  <si>
    <t>FO 08.02.08</t>
  </si>
  <si>
    <t>3pybA1iURqaOlUG4hnqnCX</t>
  </si>
  <si>
    <t>Reusable cultivation materials are cleaned to ensure that they are free of foreign materials.</t>
  </si>
  <si>
    <t>4dpocSwZtDcNvghP8ReTpX</t>
  </si>
  <si>
    <t>Cultivation materials, including pots, crates, buckets, and other containers, shall be cleaned, and based on the risk of contamination there shall be a cleaning schedule in place to ensure that, at a minimum, they are free of foreign materials before reuse.
The above does not apply to pots that are not reused.</t>
  </si>
  <si>
    <t>1TP3w7BRfsPkt2XC54xK4A</t>
  </si>
  <si>
    <t>FO 05.02.05</t>
  </si>
  <si>
    <t>2raD0wMGmr2mrvAoJwm9ao</t>
  </si>
  <si>
    <t>Water storage facilities are present and well maintained to take advantage of periods of maximum water availability.</t>
  </si>
  <si>
    <t>29ryVg4THcBEiOEnOmuA0X</t>
  </si>
  <si>
    <t>Where the farm is located in areas of seasonal water availability, there shall be water storage facilities for water use during periods when water availability is low.
These shall be in a good state of repair and appropriately fenced/secured to prevent accidents.
“N/A” if it is not feasible to collect rainwater or recycle water.</t>
  </si>
  <si>
    <t>34hBNL3yGqP5fRTLvkBvac</t>
  </si>
  <si>
    <t>FO 05.02.03</t>
  </si>
  <si>
    <t>1uRKJDxlLQmjDmhNoVTLob</t>
  </si>
  <si>
    <t>Restrictions indicated in water permits/licenses are complied with.</t>
  </si>
  <si>
    <t>5ZtEwvCz2CqqKhZu43BToz</t>
  </si>
  <si>
    <t>It is not unusual for specific conditions to be set in the permits/licenses, such as hourly, daily, weekly, monthly, or yearly extraction volumes or usage rates.
Equipment used for monitoring extraction volumes shall be in the correct location to provide accurate readings.
Records shall be maintained and available to demonstrate that these conditions are being met.</t>
  </si>
  <si>
    <t>5LpGBQwrIADkt1pUe7CZXA</t>
  </si>
  <si>
    <t>FO 08.01.03</t>
  </si>
  <si>
    <t>2xbG9vXddC7fL0RPXTKuhp</t>
  </si>
  <si>
    <t>Corrective actions are taken based on results from the risk assessment and the results of the water analysis.</t>
  </si>
  <si>
    <t>773mUHmfq6rf6PudnqKgPT</t>
  </si>
  <si>
    <t>Records shall be available of the actions taken to address risks of water quality used in postharvest, along with records of their results.</t>
  </si>
  <si>
    <t>5Gl4WdaybTCxi9n0j3lLC6</t>
  </si>
  <si>
    <t>FO 08.01.01</t>
  </si>
  <si>
    <t>1OVYEMAI8Nl4hYCluUAl3f</t>
  </si>
  <si>
    <t>A risk assessment has been undertaken to evaluate quality issues in water used in postharvest.</t>
  </si>
  <si>
    <t>7JUEcoi82Oq2aQq23BdnCj</t>
  </si>
  <si>
    <t>The risk assessment shall consider frequency of analysis, sources of water, chemical and mineral contaminants.
The risk assessment shall be reviewed annually, when risks change due to operational changes, or when a situation occurs that could introduce an opportunity to contaminate the system.</t>
  </si>
  <si>
    <t>All Sections</t>
  </si>
  <si>
    <t>Unique Sections</t>
  </si>
  <si>
    <t>Unique Subsections</t>
  </si>
  <si>
    <t>Section:Subsection</t>
  </si>
  <si>
    <t>Section GUID</t>
  </si>
  <si>
    <t>Subsection GUID</t>
  </si>
  <si>
    <t>Title</t>
  </si>
  <si>
    <t>S Order</t>
  </si>
  <si>
    <t>SS Order</t>
  </si>
  <si>
    <t>Schon da?</t>
  </si>
  <si>
    <t>4C2gsJHZv4iinAHFdFqzqK</t>
  </si>
  <si>
    <t>QMS 12 Qualification requirements</t>
  </si>
  <si>
    <t>-</t>
  </si>
  <si>
    <t>5mUWYvmAcBFoyUbNbMwBFm1DSOMfBwEJ7NMTIzs3yO1i</t>
  </si>
  <si>
    <t>Gje6Vs9erIFxkUciUvJH4</t>
  </si>
  <si>
    <t>53jDjkh446TZGUO9MWFwyj</t>
  </si>
  <si>
    <t>2rWrYhbbVlHZkKXd3fJaOG</t>
  </si>
  <si>
    <t>QMS 11.1 Key tasks - QMS manager</t>
  </si>
  <si>
    <t>6Rm0QwTMNW6kK0eTQrJkhZ78fF8J8n8uDPsOxFl12Alc</t>
  </si>
  <si>
    <t>6FdWPU4oDWbSzvdyOZoYoB</t>
  </si>
  <si>
    <t>5H57GE3E0oeJiTQUwzLR4e</t>
  </si>
  <si>
    <t>QMS 05.02 Internal members/sites audits</t>
  </si>
  <si>
    <t>7rjim934yL9ogfLKGg1C6w7mjSidGuWy0Ls8TvSUsTPI</t>
  </si>
  <si>
    <t>5UQeS9ZpTZ73bWl747qvBc</t>
  </si>
  <si>
    <t>2qQW5LAimcgbwLksFTh6tg</t>
  </si>
  <si>
    <t>FV 24 GREENHOUSE GASES AND CLIMATE CHANGE</t>
  </si>
  <si>
    <t>1bKgax0qDr1kdS45vRoOYL5TvyR0UgB0EOmnMkFaZftX</t>
  </si>
  <si>
    <t>58YIZdoFmkYixB4J9NtgtD</t>
  </si>
  <si>
    <t>253gbk0kdnSSFyQX6iFKWy</t>
  </si>
  <si>
    <t>FV 30.05 Water quality</t>
  </si>
  <si>
    <t>4wZVGrd3Y6MNXGOUDdx8aE5TvyR0UgB0EOmnMkFaZftX</t>
  </si>
  <si>
    <t>1yWMo0Q80qUQDJqsf2LkXE</t>
  </si>
  <si>
    <t xml:space="preserve">FO 11 ENERGY EFFICIENCY </t>
  </si>
  <si>
    <t>3jlC57moeRajaaQIIaDd205TvyR0UgB0EOmnMkFaZftX</t>
  </si>
  <si>
    <t>4qbSjlziUqnQJwKT4sdkb1</t>
  </si>
  <si>
    <t>FO 09 WASTE MANAGEMENT</t>
  </si>
  <si>
    <t>1Lf9FHKch0eiLXJIpNhkap5TvyR0UgB0EOmnMkFaZftX</t>
  </si>
  <si>
    <t>7Im0gZuPu0LHTMAIaQXrVq</t>
  </si>
  <si>
    <t>FO 06 INTEGRATED PEST MANAGEMENT</t>
  </si>
  <si>
    <t>2bWjTJm7YGHjn0xzK8lmrx5TvyR0UgB0EOmnMkFaZftX</t>
  </si>
  <si>
    <t>2rxdA3gpl0PXbrvpZ0BtCg</t>
  </si>
  <si>
    <t xml:space="preserve">FO 05.01 Water sources
</t>
  </si>
  <si>
    <t>6Wkw4wWRDCURPfRLe7FPfh5TvyR0UgB0EOmnMkFaZftX</t>
  </si>
  <si>
    <t>6RbDnySZpbgffC9ju2q32c</t>
  </si>
  <si>
    <t>FO 04 SOIL, PLANT NUTRITION, AND FERTILIZERS</t>
  </si>
  <si>
    <t>3hFRwOPd6tyF3XqgDpiUsI5TvyR0UgB0EOmnMkFaZftX</t>
  </si>
  <si>
    <t>1eFqhUYZUruUIaNxgz39cm</t>
  </si>
  <si>
    <t>FO 03.01 Propagation material</t>
  </si>
  <si>
    <t>2kuhirjgnGOVNDcaDpOkYM5TvyR0UgB0EOmnMkFaZftX</t>
  </si>
  <si>
    <t>DJzqg2fWJNX8DV2KctvYg</t>
  </si>
  <si>
    <t>2RFsPSHa2XlX0JHYiJO2Wc</t>
  </si>
  <si>
    <t>FV 03 RESOURCE MANAGEMENT AND TRAINING</t>
  </si>
  <si>
    <t>6jdV20fj5kQdZCYqV2HAZj5TvyR0UgB0EOmnMkFaZftX</t>
  </si>
  <si>
    <t>70ruHYc2MpTvg0jD7QMezL</t>
  </si>
  <si>
    <t>FO 01.03 Internal documentation</t>
  </si>
  <si>
    <t>1JbTSVCXvD1rsi9FQI4BLX5TvyR0UgB0EOmnMkFaZftX</t>
  </si>
  <si>
    <t>7szhAVwZa7A9bpfSi2pieJ</t>
  </si>
  <si>
    <t xml:space="preserve">FO 01 MANAGEMENT </t>
  </si>
  <si>
    <t>VDK37xlSNcEUrQRExLE3o5TvyR0UgB0EOmnMkFaZftX</t>
  </si>
  <si>
    <t>1QZN9MgOjsyqVA68ggNrjJ</t>
  </si>
  <si>
    <t>FO 07 PLANT PROTECTION PRODUCTS</t>
  </si>
  <si>
    <t>5jzyQhmb27D4nmyslaqw295TvyR0UgB0EOmnMkFaZftX</t>
  </si>
  <si>
    <t>5MIp8lIIRxiecaRlBx45ZA</t>
  </si>
  <si>
    <t>FO 07.06 Empty plant protection product containers</t>
  </si>
  <si>
    <t>1EgtVf0gt9faAZ208UKbhp5TvyR0UgB0EOmnMkFaZftX</t>
  </si>
  <si>
    <t>6xn2hlRu4XuFNY4EvmmhGh</t>
  </si>
  <si>
    <t>FO 02.04 GLOBALG.A.P. status</t>
  </si>
  <si>
    <t>17ftYiGJQGfvC82XpjU1HE5TvyR0UgB0EOmnMkFaZftX</t>
  </si>
  <si>
    <t>4FpGNTsK7qObG6w0IK8lJ9</t>
  </si>
  <si>
    <t>FO 02 TRACEABILITY</t>
  </si>
  <si>
    <t>79NJXc4l9NQEbbeDhi7yAn5TvyR0UgB0EOmnMkFaZftX</t>
  </si>
  <si>
    <t>4CAFQJ1DissSwVgUR6FAo2</t>
  </si>
  <si>
    <t>zq9mC4X4axaBhi2FBiFDN</t>
  </si>
  <si>
    <t>AQ 28.05 Products with the GGN Label visual elements</t>
  </si>
  <si>
    <t>Applicable only to products with the GGN label visual elements
Licensed companies are entitled to use and label their products with the GGN label visual elements in addition to the GLOBALG.A.P.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t>
  </si>
  <si>
    <t>AqZg0D6YeGl82j7kk861G5TvyR0UgB0EOmnMkFaZftX</t>
  </si>
  <si>
    <t>7rp7x9ZgHaqceXxu6OWWq7</t>
  </si>
  <si>
    <t>198tyEsFhpRSGa7ciBtswI</t>
  </si>
  <si>
    <t>AQ 28.04 Identification of output with certified status (originating from certified production processes)</t>
  </si>
  <si>
    <t>2mT42AzGqaTB4SqjuCAb8l5TvyR0UgB0EOmnMkFaZftX</t>
  </si>
  <si>
    <t>6w3UMFW0oHAYouIfAQsxPp</t>
  </si>
  <si>
    <t>5WJHGPTTWb7MtMDRBmMa6c</t>
  </si>
  <si>
    <t>AQ 28.03 Traceability</t>
  </si>
  <si>
    <t>1STSYkQfJC6sJCHTl0LQ4B4xvzsgnTOtRkF4CQ8kI09i</t>
  </si>
  <si>
    <t>5KxdaTmagupnt1FFiWUWr</t>
  </si>
  <si>
    <t>78lhTFJm2kvuowgAOftnD0</t>
  </si>
  <si>
    <t xml:space="preserve">AQ 16 FOOD FRAUD MITIGATION </t>
  </si>
  <si>
    <t>1STSYkQfJC6sJCHTl0LQ4B5Nuj2EiEyMVydcblHaISFD</t>
  </si>
  <si>
    <t>73Lv9AVw6FCUaveBbhr4JK</t>
  </si>
  <si>
    <t>MyNM2sLtxWP06FudRhDir</t>
  </si>
  <si>
    <t>AQ 15 FOOD SAFETY POLICY DECLARATION</t>
  </si>
  <si>
    <t>1STSYkQfJC6sJCHTl0LQ4B1E1VhZbj9C7JN1P2MNO7PP</t>
  </si>
  <si>
    <t>6HcHJDddlXRBRfZX9ZokDO</t>
  </si>
  <si>
    <t>Ttg0N6A2FwKCNo4IteaLK</t>
  </si>
  <si>
    <t>AQ 14 FARM MASS BALANCE</t>
  </si>
  <si>
    <t>1STSYkQfJC6sJCHTl0LQ4B6iax11SKEZhY8rQyeOo4x9</t>
  </si>
  <si>
    <t>1inVLFVuXUfx9WSBlTkRpE</t>
  </si>
  <si>
    <t>QZfIR1aSAjL2YcUqo376X</t>
  </si>
  <si>
    <t>AQ 12 LOGO USE</t>
  </si>
  <si>
    <t>3yiKvwYoXBHDoxipYV9gbp5TvyR0UgB0EOmnMkFaZftX</t>
  </si>
  <si>
    <t>6IxE566h7r5Jvb3W7WDuj3</t>
  </si>
  <si>
    <t>7DAWrJ4FEll4vr7SY3agoa</t>
  </si>
  <si>
    <t>AQ 11 GLOBALG.A.P. STATUS</t>
  </si>
  <si>
    <t>3ov8Ci8FQzD3sYIYu2RpnL3yzXvEhnmn5Jt2gzgNRyxG</t>
  </si>
  <si>
    <t>2ImsoVLGQdeZF6agzMqJ8A</t>
  </si>
  <si>
    <t>7EkiTjscQQ9YBuIWe6RZFk</t>
  </si>
  <si>
    <t>AQ 10 FOOD DEFENSE</t>
  </si>
  <si>
    <t>7tJdxC0MUJe1HSs3MotQlM5TvyR0UgB0EOmnMkFaZftX</t>
  </si>
  <si>
    <t>6PRvE2QfxASI7YKnCc3EqN</t>
  </si>
  <si>
    <t>2rOCEOZ7FKjNjNArXiLHzT</t>
  </si>
  <si>
    <t>AQ 07 CONSERVATION</t>
  </si>
  <si>
    <t>7zYHRKozLWyZJNsLHlqmWj5TvyR0UgB0EOmnMkFaZftX</t>
  </si>
  <si>
    <t>6FGY5f8scT9uxdRY1Dm0EA</t>
  </si>
  <si>
    <t>2jUiyLvMOWJh04zKpLzls8</t>
  </si>
  <si>
    <t>AQ 04 WORKERS’ WELL-BEING: OCCUPATIONAL HEALTH, SAFETY, AND WELFARE</t>
  </si>
  <si>
    <t>1PygzsgwT1kH98NoRIqHJK5TvyR0UgB0EOmnMkFaZftX</t>
  </si>
  <si>
    <t>6GeO2cIfH8F4MS0Wrn7hu8</t>
  </si>
  <si>
    <t>2PY4EEd6KbBqNYrQrNPBD4</t>
  </si>
  <si>
    <t>AQ 03 HYGIENE</t>
  </si>
  <si>
    <t>2zKr6OtZT3ieaBkkiQdRnE5TvyR0UgB0EOmnMkFaZftX</t>
  </si>
  <si>
    <t>4MADFxOdPQhN4tDSrYC3kN</t>
  </si>
  <si>
    <t>3htAhHdPv9OtsLHNNhtZxH</t>
  </si>
  <si>
    <t>AQ 01 SITE HISTORY AND SITE MANAGEMENT</t>
  </si>
  <si>
    <t>38FoI2x9MvJMWYmW9A94FP1GydlnqB5f3ZYrijAhJ8a1</t>
  </si>
  <si>
    <t>2POBKEfw5bnX0otH120XN9</t>
  </si>
  <si>
    <t>6FGL7kSlHwQq5KuSIb33Ri</t>
  </si>
  <si>
    <t>Records</t>
  </si>
  <si>
    <t>3mzqvFtvshFUd9FG5jPpxS2G6uwghHDTAis8RUZY3FJx</t>
  </si>
  <si>
    <t>1EV9fOJFtgZHkgwnGkSJCo</t>
  </si>
  <si>
    <t>4WhD38GscILUERBIKqjZi2</t>
  </si>
  <si>
    <t>Plan of action</t>
  </si>
  <si>
    <t>3mzqvFtvshFUd9FG5jPpxS3QFwSW2yUZI11qFYS6goaH</t>
  </si>
  <si>
    <t>489bZFWSQmhiPe5OysSmjy</t>
  </si>
  <si>
    <t>1YcgCgxK4JSDX909mtyB2K</t>
  </si>
  <si>
    <t>Test results</t>
  </si>
  <si>
    <t>3mzqvFtvshFUd9FG5jPpxS34qytRFn55Pj9v8N6jW9Nd</t>
  </si>
  <si>
    <t>2HYuayP7D4BMSo75oiaXrl</t>
  </si>
  <si>
    <t>67I6rRqQnyxgGd55PVh78h</t>
  </si>
  <si>
    <t>Sample taking</t>
  </si>
  <si>
    <t>WIsqyzB7hUCqXcRGmylZ63bwHSjPIiZlDqoQlQa0RcI</t>
  </si>
  <si>
    <t>1rtxDY0UV6J6nTD72lp37g</t>
  </si>
  <si>
    <t>5wvTyg46WECxeJHnhfju6</t>
  </si>
  <si>
    <t>Risk assessment</t>
  </si>
  <si>
    <t>WIsqyzB7hUCqXcRGmylZ65JMEtkoFWwAZfaa1yaPgBK</t>
  </si>
  <si>
    <t>68w0QanW27g7DC5iiMNgnB</t>
  </si>
  <si>
    <t>6gcvPhmDX7jxAKvMNctDnv</t>
  </si>
  <si>
    <t>Organizational requirements for the residue monitoring system (RMS) operator</t>
  </si>
  <si>
    <t>WIsqyzB7hUCqXcRGmylZ64AISrwQ9WCshrlYBBrxvLA</t>
  </si>
  <si>
    <t>3eE3Q3pAc6KiMjhWeHYlIc</t>
  </si>
  <si>
    <t>10c0y7GWMTWtoirCquzgD2</t>
  </si>
  <si>
    <t>AQ 28.06 Food safety system</t>
  </si>
  <si>
    <t>WIsqyzB7hUCqXcRGmylZ6SAqaQFjpGvk0dxFTZIzwA</t>
  </si>
  <si>
    <t>yNNnfi8cIVXTWlcpFs9Ve</t>
  </si>
  <si>
    <t>62pcFPkt77OZum9a77v4Bc</t>
  </si>
  <si>
    <t>AQ 28.02 Input and output verification</t>
  </si>
  <si>
    <t>This section does not apply if the producer processes only their own farmed products and is not registered in the GLOBALG.A.P. IT systems for parallel ownership.</t>
  </si>
  <si>
    <t>5J6Wg6hIOJWcbwRBTKjslF5TvyR0UgB0EOmnMkFaZftX</t>
  </si>
  <si>
    <t>73mmIJbLFA6st0OtTEqZWp</t>
  </si>
  <si>
    <t>1QBze7NaIYiHw7VdVlbt4H</t>
  </si>
  <si>
    <t>AQ 28.01 Management Structure</t>
  </si>
  <si>
    <t>57pN9EDRNJdtiagduP3fZW50xAgBpMLFLITAgXsZZZlg</t>
  </si>
  <si>
    <t>2qY4MoLxFUnCA4vo1wdvyU</t>
  </si>
  <si>
    <t>7zYHRKozLWyZJNsLHlqmWj</t>
  </si>
  <si>
    <t>HOP 24 GREENHOUSE GASES AND CLIMATE CHANGE</t>
  </si>
  <si>
    <t>57pN9EDRNJdtiagduP3fZW2WGH0RWY1OjvoJuoSirwHO</t>
  </si>
  <si>
    <t>5qNS7lYI1ESLWc7l6Zqgt0</t>
  </si>
  <si>
    <t>4pvzWZLf4r0AsvpuWuoYAC</t>
  </si>
  <si>
    <t>AQ 20 FARMED AQUATIC SPECIES WELFARE, MANAGEMENT, AND HUSBANDRY (at all points of the production chain)</t>
  </si>
  <si>
    <t>Any farmed aquatic species welfare problems seen during the self-assessment/internal audit performed by the producer shall be dealt appropriately and without delay.</t>
  </si>
  <si>
    <t>57pN9EDRNJdtiagduP3fZW2JbpD7n1ziHSr2bVcKMSYA</t>
  </si>
  <si>
    <t>yeoigpicR7Kj80FVFSVQ7</t>
  </si>
  <si>
    <t>5OZ3Oy0MVM5jXao9ZvAlrA</t>
  </si>
  <si>
    <t>FV 18 GLOBALG.A.P. STATUS</t>
  </si>
  <si>
    <t>57pN9EDRNJdtiagduP3fZW1dk4ytnQWjHBvg1ln8HjTF</t>
  </si>
  <si>
    <t>4OOlpygsKUozIPIQvZRS7K</t>
  </si>
  <si>
    <t>FO 02.03 Mass balance</t>
  </si>
  <si>
    <t>57pN9EDRNJdtiagduP3fZW49eZzszjuUC0B6uHMRpoza</t>
  </si>
  <si>
    <t>3hK2y2UNLfHoppHPAnHM03</t>
  </si>
  <si>
    <t>57pN9EDRNJdtiagduP3fZW5XwbzZtEM8lBOyfvXXxdDp</t>
  </si>
  <si>
    <t>2LnFemyn1mQ3dMrtNShc5B</t>
  </si>
  <si>
    <t>7tkt1sKqqlLnUrh71qam9K</t>
  </si>
  <si>
    <t>FV 29.02 Storage</t>
  </si>
  <si>
    <t>57pN9EDRNJdtiagduP3fZW4QOHCspm1xB86DGAUYDjRE</t>
  </si>
  <si>
    <t>4AUkUX1Ed6iGItHig18e1A</t>
  </si>
  <si>
    <t>5nPf6FvRIaYhUohxiK6Z4C</t>
  </si>
  <si>
    <t>FV 29 FERTILIZERS AND BIOSTIMULANTS</t>
  </si>
  <si>
    <t>57pN9EDRNJdtiagduP3fZW5ct5fM0HqC0lCNZYddSQSP</t>
  </si>
  <si>
    <t>5qL5D1YSZyjAfehlrFEA4J</t>
  </si>
  <si>
    <t>4UI39RIn6YI8gQZpGRKexG</t>
  </si>
  <si>
    <t>FV 25 WASTE MANAGEMENT</t>
  </si>
  <si>
    <t>57pN9EDRNJdtiagduP3fZW3ag7qg4fpn4nxKeaoiBogr</t>
  </si>
  <si>
    <t>2LfV72LvddlAa8kU9pelkw</t>
  </si>
  <si>
    <t>aeLabNl3CjngCaQDiZCnP</t>
  </si>
  <si>
    <t>FV 32.01 Plant protection product management</t>
  </si>
  <si>
    <t>Rm2o1gaBaALvlfFEiYrMu1zH3ajr9ldfV66pKaz5uSC</t>
  </si>
  <si>
    <t>5yJSOcTVR8gZAhpSpE27lE</t>
  </si>
  <si>
    <t>6mrYpZ2GcLZ7AP1RVVry5G</t>
  </si>
  <si>
    <t>FV 32 PLANT PROTECTION PRODUCTS</t>
  </si>
  <si>
    <t>Rm2o1gaBaALvlfFEiYrMu110oWX79i6mbT4bTqOXnsF</t>
  </si>
  <si>
    <t>1TkJSLMhtf1FXiHyFrmEpa</t>
  </si>
  <si>
    <t>7te0V5sEO4j2gdaCHhqwRe</t>
  </si>
  <si>
    <t>FV 32.02 Application records</t>
  </si>
  <si>
    <t>Rm2o1gaBaALvlfFEiYrMu4eKy1DGXi4so3zRzyqThnJ</t>
  </si>
  <si>
    <t>5ZmQCZZcuTzxuWKzHPecnl</t>
  </si>
  <si>
    <t>2sC7LUqXHhrGUVy4ZkqKu8</t>
  </si>
  <si>
    <t>FV 32.04 Empty containers</t>
  </si>
  <si>
    <t>Rm2o1gaBaALvlfFEiYrMu7ctYNkkwyMaJhUZotDNFjC</t>
  </si>
  <si>
    <t>5f1unFnjf9XRdMc3gNiJtp</t>
  </si>
  <si>
    <t>7FzFPUI62I8icT9zFiqYBn</t>
  </si>
  <si>
    <t>FV 32.09 Plant protection product and postharvest treatment product storage</t>
  </si>
  <si>
    <t>Rm2o1gaBaALvlfFEiYrMu6jeCGSSXYJzTftXx8cbHUd</t>
  </si>
  <si>
    <t>6AAKJ3LgDpE7IG4YAqQOKs</t>
  </si>
  <si>
    <t>6ZlIRqNokp14rd0OrJYpUs</t>
  </si>
  <si>
    <t>FV 32.08 Application of other substances</t>
  </si>
  <si>
    <t>Rm2o1gaBaALvlfFEiYrMu6XDlMJZ8YZa4z9YpSWG2pO</t>
  </si>
  <si>
    <t>6mCnaLW9OtV3xpBSYq1P6R</t>
  </si>
  <si>
    <t>6Rr7lWkdEx4UFV3lspdV2c</t>
  </si>
  <si>
    <t>FV 32.03 Plant protection product preharvest intervals</t>
  </si>
  <si>
    <t>57pN9EDRNJdtiagduP3fZW4tsSAXoTqULXFfkPGQuphj</t>
  </si>
  <si>
    <t>6PGQqtXv2MC5ksCBDotJ6h</t>
  </si>
  <si>
    <t>56UycwhshuG3OMlSB7ahAa</t>
  </si>
  <si>
    <t>FV 17 LOGO USE</t>
  </si>
  <si>
    <t>5AYuYvAyD5dx1XUm0wkNUh5TvyR0UgB0EOmnMkFaZftX</t>
  </si>
  <si>
    <t>1dG8d76WeQtZj6ZhH7zFvX</t>
  </si>
  <si>
    <t>3BmiRfV14Y9UArHysfO3zs</t>
  </si>
  <si>
    <t>FV 21 SITE MANAGEMENT</t>
  </si>
  <si>
    <t>5y6C5KZtGFA5bRC3q2nOtJ5TvyR0UgB0EOmnMkFaZftX</t>
  </si>
  <si>
    <t>3o4fB4IpD89LcJNP1PcaqR</t>
  </si>
  <si>
    <t>5wu9vqrUGRlCKkbHt3ECf0</t>
  </si>
  <si>
    <t>FV 29.01 Application records</t>
  </si>
  <si>
    <t>WIsqyzB7hUCqXcRGmylZ66DLYBu74pUsP9h2Tk6aE8b</t>
  </si>
  <si>
    <t>4YFwKmf2KWSpX12tY4wUWy</t>
  </si>
  <si>
    <t>4e9U8QqFWhkb5syMftPkjz</t>
  </si>
  <si>
    <t>FV 29.03 Organic fertilizers</t>
  </si>
  <si>
    <t>3ov8Ci8FQzD3sYIYu2RpnL25ufr7Onk7JPdSt2laMS29</t>
  </si>
  <si>
    <t>6vNkpAgb9tyedueQqK0qUL</t>
  </si>
  <si>
    <t>3Xuqd2nxrHRHWBMMAl2PDV</t>
  </si>
  <si>
    <t>FV 26 PLANT PROPAGATION MATERIAL</t>
  </si>
  <si>
    <t>3ov8Ci8FQzD3sYIYu2RpnL55PwbCfLEsH487m0LGfq8G</t>
  </si>
  <si>
    <t>4ooHdrCZe01RstIqSrV18y</t>
  </si>
  <si>
    <t>3ZsSeRvZNIo9inIvGSDPi7</t>
  </si>
  <si>
    <t>FV 32.05 Obsolete plant protection products</t>
  </si>
  <si>
    <t>38FoI2x9MvJMWYmW9A94FPBNyveclVEQj4HZroYIsSp</t>
  </si>
  <si>
    <t>5u8bHkfqKowCCM9WUABzET</t>
  </si>
  <si>
    <t>wRT3XcKfUaVoLQYa4XeJC</t>
  </si>
  <si>
    <t>FV 32.06 Disposal of surplus application mix</t>
  </si>
  <si>
    <t>Rm2o1gaBaALvlfFEiYrMu1YjodcLkPXYuUVJv2kTcFk</t>
  </si>
  <si>
    <t>6hB3MkD70WoxXFovO1Myl1</t>
  </si>
  <si>
    <t>5OPZTbS8UKCdo5sAfvtHwp</t>
  </si>
  <si>
    <t>FV 32.11 Invoices and procurement documentation</t>
  </si>
  <si>
    <t>WIsqyzB7hUCqXcRGmylZ631MnP6cupxhwzTJCfEX2C0</t>
  </si>
  <si>
    <t>2c0UBVv0ssw8RkT3Qltabw</t>
  </si>
  <si>
    <t>3WBrxkh802qoM6WUHlCwcx</t>
  </si>
  <si>
    <t>FV 32.10 Mixing and handling</t>
  </si>
  <si>
    <t>57pN9EDRNJdtiagduP3fZW5E9apgdIabjK9U9O52kP3v</t>
  </si>
  <si>
    <t>39wDev6h9D8oDsJBEecAWl</t>
  </si>
  <si>
    <t>64cWD91pr0geaTi2ASvLb</t>
  </si>
  <si>
    <t>FV 13 EQUIPMENT AND DEVICES</t>
  </si>
  <si>
    <t>3mzqvFtvshFUd9FG5jPpxS3it1MDZers0ZhAZZAMnlhX</t>
  </si>
  <si>
    <t>Hjdhpd4Y2LuyPWKnGTrmO</t>
  </si>
  <si>
    <t>1kzI7hCCMY4wQOFQmIPOPD</t>
  </si>
  <si>
    <t>FV 04 OUTSOURCED ACTIVITIES (SUBCONTRACTORS)</t>
  </si>
  <si>
    <t>2oNaOXs0DVeMiQZPYCn5r75TvyR0UgB0EOmnMkFaZftX</t>
  </si>
  <si>
    <t>hO2NOQ26gywBTlsxbcq9O</t>
  </si>
  <si>
    <t>22v7nnkQpO82gWNsHA3e6i</t>
  </si>
  <si>
    <t>FV 20.03 Personal protective equipment</t>
  </si>
  <si>
    <t>538rGD6MQerNMNSCfcYCp75TvyR0UgB0EOmnMkFaZftX</t>
  </si>
  <si>
    <t>3V71ubGcYzgTqb49BoKEWy</t>
  </si>
  <si>
    <t>2apQYV4sVGueZxb722p882</t>
  </si>
  <si>
    <t>FV 20 WORKERS’ HEALTH, SAFETY, AND WELFARE</t>
  </si>
  <si>
    <t>1o8mD6EnK5wQwCEJoONfYj5TvyR0UgB0EOmnMkFaZftX</t>
  </si>
  <si>
    <t>58WTVNVDK4Ume50K5PgLp8</t>
  </si>
  <si>
    <t>6rCsdcQbJnfwmnsw2F9C4z</t>
  </si>
  <si>
    <t>FV 20.02 Hazards and first aid</t>
  </si>
  <si>
    <t>hQNd2uxITz3h9L5NA0Esq5TvyR0UgB0EOmnMkFaZftX</t>
  </si>
  <si>
    <t>3xlZz6JmRE4HFuwrRO1r2S</t>
  </si>
  <si>
    <t>2IPCUnYuMhRLMitDdZuBV6</t>
  </si>
  <si>
    <t>FV 20.01 Risk assessment and training</t>
  </si>
  <si>
    <t>7M8kd0W9wjpA8V5QSHHaVd5TvyR0UgB0EOmnMkFaZftX</t>
  </si>
  <si>
    <t>3i65Y6w8pawwjTCuz8gb8</t>
  </si>
  <si>
    <t>5az4vdaXEuQgs5B9UaOjzb</t>
  </si>
  <si>
    <t>FV 20.04 Workers’ welfare</t>
  </si>
  <si>
    <t>6fz1ZcgpxCeEz3mRGrevNc5TvyR0UgB0EOmnMkFaZftX</t>
  </si>
  <si>
    <t>5ezBOW4OM7h3xswjobcn8m</t>
  </si>
  <si>
    <t>2lCsmz9pLx7NagHecV9mpX</t>
  </si>
  <si>
    <t>FV 23 ENERGY EFFICIENCY</t>
  </si>
  <si>
    <t>seSMMRr8dVZQE1tIIM2oM5TvyR0UgB0EOmnMkFaZftX</t>
  </si>
  <si>
    <t>7mTvLK77vxTlPW7BXvRIOf</t>
  </si>
  <si>
    <t>7mjSidGuWy0Ls8TvSUsTPI</t>
  </si>
  <si>
    <t>FV 28.01 Soil management and conservation</t>
  </si>
  <si>
    <t>19R27icHjrePmOqhbMVB4F5TvyR0UgB0EOmnMkFaZftX</t>
  </si>
  <si>
    <t>2pHZJgTGPA84Xwpm4WJaxJ</t>
  </si>
  <si>
    <t>19FqK7ekLK0m3iLHchTn8h</t>
  </si>
  <si>
    <t>FV 28 SOIL AND SUBSTRATE MANAGEMENT</t>
  </si>
  <si>
    <t>bxrVXJ4xWVl7PtHasGENb5TvyR0UgB0EOmnMkFaZftX</t>
  </si>
  <si>
    <t>2tePLGGbiJv3jtJZF5CIfx</t>
  </si>
  <si>
    <t>egxrRxt1wvmpDaKwSbu23</t>
  </si>
  <si>
    <t>FV 22.03 Natural ecosystems and habitats are not converted into agricultural areas</t>
  </si>
  <si>
    <t>7w9H6anypUchjmMOZrr9fi5TvyR0UgB0EOmnMkFaZftX</t>
  </si>
  <si>
    <t>5nrqZ7t89mfk2UA6vzgGcN</t>
  </si>
  <si>
    <t>6vDiuqvJNOSRl5wyT01Pym</t>
  </si>
  <si>
    <t>FV 22 BIODIVERSITY AND HABITATS</t>
  </si>
  <si>
    <t>3Ff44zJMwGkTtn6xQrauV05TvyR0UgB0EOmnMkFaZftX</t>
  </si>
  <si>
    <t>5t5wsyqtNc24tecbhYhTvh</t>
  </si>
  <si>
    <t>4ZGW9ZWBwWewpL1DYzfgyb</t>
  </si>
  <si>
    <t>FV 06 TRACEABILITY</t>
  </si>
  <si>
    <t>LIlGAXC7dgnKPjxv0CHy95TvyR0UgB0EOmnMkFaZftX</t>
  </si>
  <si>
    <t>5LfsN14hZxjJrC1qVhlfHB</t>
  </si>
  <si>
    <t>glN2WuTeRW3b5FgXbh8Ta</t>
  </si>
  <si>
    <t>FV 22.02 Ecological upgrading of unproductive sites</t>
  </si>
  <si>
    <t>3J24Glrer1437lwsauUMDz5TvyR0UgB0EOmnMkFaZftX</t>
  </si>
  <si>
    <t>hcFw5wMLFaiExYWIuW3HR</t>
  </si>
  <si>
    <t>7zXnm2lgE6Oh3K9yFP7Gdf</t>
  </si>
  <si>
    <t>FV 22.01 Management of biodiversity and habitats</t>
  </si>
  <si>
    <t>3REBipJjMBilm8fOUb7AAk5TvyR0UgB0EOmnMkFaZftX</t>
  </si>
  <si>
    <t>6ove6rRf30wOh0RFzdNX5o</t>
  </si>
  <si>
    <t>1DSOMfBwEJ7NMTIzs3yO1i</t>
  </si>
  <si>
    <t>FV 29.04 Nutrient content</t>
  </si>
  <si>
    <t>5QcqRKjyugITtX9F5mWxJx5TvyR0UgB0EOmnMkFaZftX</t>
  </si>
  <si>
    <t>3Ev1KFMhyrnTFo21odXMFb</t>
  </si>
  <si>
    <t>4gUkP5eS8EnUG0fKZ0tMiZ</t>
  </si>
  <si>
    <t xml:space="preserve">FV 07 PARALLEL OWNERSHIP, TRACEABILITY, AND SEGREGATION </t>
  </si>
  <si>
    <t>1NXB83vWchkgtYCMUnCsww4vucxRo0LZSSTw9GJs9K5C</t>
  </si>
  <si>
    <t>2r0PKamibVjT154Mt6ZyZr</t>
  </si>
  <si>
    <t>5QTGwGTKitdKuEwjmkCJSy</t>
  </si>
  <si>
    <t>FV 31 INTEGRATED PEST MANAGEMENT</t>
  </si>
  <si>
    <t>1NXB83vWchkgtYCMUnCsww3xDgKt7CA6fhZm7YTtTFG0</t>
  </si>
  <si>
    <t>5FrsC2nPPjN1tPrqF38xnE</t>
  </si>
  <si>
    <t>30jEVEr91nZpdd9cxyULwz</t>
  </si>
  <si>
    <t>FV 27 GENETICALLY MODIFIED ORGANISMS</t>
  </si>
  <si>
    <t>1NXB83vWchkgtYCMUnCswwppb9y4rPwbUUBCj5QAkxS</t>
  </si>
  <si>
    <t>59FpkfZMxeZJmF6taxFjwS</t>
  </si>
  <si>
    <t>14lJpH5qVsP8C976yuQrDU</t>
  </si>
  <si>
    <t>FV 28.03 Substrates</t>
  </si>
  <si>
    <t>1NXB83vWchkgtYCMUnCsww67jQXmb714JA7JO68yT9WJ</t>
  </si>
  <si>
    <t>4X9BF4KV3KpGvjFEy9t02S</t>
  </si>
  <si>
    <t>2g5JReDfSpzAHl16771ew5</t>
  </si>
  <si>
    <t>FV 28.02 Soil fumigation</t>
  </si>
  <si>
    <t>1NXB83vWchkgtYCMUnCsww6vMdfJ8gSRxB94Qur9PIUJ</t>
  </si>
  <si>
    <t>2aIuef5OdB7kGvevIlVid9</t>
  </si>
  <si>
    <t>7HDQtIsDtzns0bD1ntR0eP</t>
  </si>
  <si>
    <t>FV 08 MASS BALANCE</t>
  </si>
  <si>
    <t>1NXB83vWchkgtYCMUnCsww65YhqSh0effwCLgSU5PKWi</t>
  </si>
  <si>
    <t>qZvs4TjomzUExYXBkpMKW</t>
  </si>
  <si>
    <t>5ZEbtYAwaiK1X4qvVH0ye8</t>
  </si>
  <si>
    <t>FV 09 RECALL AND WITHDRAWAL</t>
  </si>
  <si>
    <t>3teX4BYt2AW8sJqpMJrRZD5TvyR0UgB0EOmnMkFaZftX</t>
  </si>
  <si>
    <t>5T3UvZaLT1LryLjS4jgcrV</t>
  </si>
  <si>
    <t>2o0PHrjwVpc8TxdOBpkPzy</t>
  </si>
  <si>
    <t>FV 16 FOOD FRAUD</t>
  </si>
  <si>
    <t>3teX4BYt2AW8sJqpMJrRZD6gNXFot9bj2qIYf6UMlESC</t>
  </si>
  <si>
    <t>67Rg4LUUS8mYWayFKFeccw</t>
  </si>
  <si>
    <t>48EClxc2uJIvBOW8IlSEPt</t>
  </si>
  <si>
    <t>FV 15 FOOD DEFENSE</t>
  </si>
  <si>
    <t>3teX4BYt2AW8sJqpMJrRZD1BZRMD4dae6RuHe1e220IE</t>
  </si>
  <si>
    <t>6LU9T2x3GUeO9PkWkr9LvE</t>
  </si>
  <si>
    <t>6PzSKiJw1bRFye5uX49taK</t>
  </si>
  <si>
    <t>FV 05 SPECIFICATIONS, SUPPLIERS, AND STOCK MANAGEMENT</t>
  </si>
  <si>
    <t>iX5cwfCbucoiOoSsaucW15TvyR0UgB0EOmnMkFaZftX</t>
  </si>
  <si>
    <t>40IDuslcek7Wi4kOcQqOH5</t>
  </si>
  <si>
    <t>7bt3lOtOqh5dlKm5Rqrjx4</t>
  </si>
  <si>
    <t>FV 14 FOOD SAFETY POLICY DECLARATION</t>
  </si>
  <si>
    <t>iX5cwfCbucoiOoSsaucW14cLbnSmkp5Cb5himLWnflc</t>
  </si>
  <si>
    <t>3HiLPY3tc1HNXh1gmlfFbz</t>
  </si>
  <si>
    <t>31r3O7m6YdmvyCuOWIOMh6</t>
  </si>
  <si>
    <t>FV 12 LABORATORY TESTING</t>
  </si>
  <si>
    <t>iX5cwfCbucoiOoSsaucW16cqHYchodcu4mfags7nEfI</t>
  </si>
  <si>
    <t>vn5z8mrMlS4ioHBCD4AeP</t>
  </si>
  <si>
    <t>6l21qjBupUIUO8XLCiUEef</t>
  </si>
  <si>
    <t>FV 02 CONTINUOUS IMPROVEMENT PLAN</t>
  </si>
  <si>
    <t>1sjYNSfPgvLzeUoltfbbdl5TvyR0UgB0EOmnMkFaZftX</t>
  </si>
  <si>
    <t>40x6bn3DPLMkitJJ1rHzLG</t>
  </si>
  <si>
    <t>76Up1Jlz2ogKdKXUH1J3L</t>
  </si>
  <si>
    <t>FV 01 INTERNAL DOCUMENTATION</t>
  </si>
  <si>
    <t>4riK5U0xPiGEWHpHRmn4Nr5TvyR0UgB0EOmnMkFaZftX</t>
  </si>
  <si>
    <t>2o53cxprZfNYjtrRLARqPe</t>
  </si>
  <si>
    <t>1LqxqbMnYmX3O47nTDkHLF</t>
  </si>
  <si>
    <t>FV 11 NON-CONFORMING PRODUCTS</t>
  </si>
  <si>
    <t>4riK5U0xPiGEWHpHRmn4Nr3DacSTY4JYjnci5zdyhJco</t>
  </si>
  <si>
    <t>6D7XlpsfOTAtAS415druSY</t>
  </si>
  <si>
    <t>36VGW0OgI5dbYuNy8pN1X4</t>
  </si>
  <si>
    <t>FV 10 COMPLAINTS</t>
  </si>
  <si>
    <t>4riK5U0xPiGEWHpHRmn4Nr5H57GE3E0oeJiTQUwzLR4e</t>
  </si>
  <si>
    <t>78vweBqIAPgNjyuDvL5tQW</t>
  </si>
  <si>
    <t>1gpvHRL3jcuK0YTVBxeDJK</t>
  </si>
  <si>
    <t>FV 19 HYGIENE</t>
  </si>
  <si>
    <t>4riK5U0xPiGEWHpHRmn4NrTNECOkMrplT0VST5e7LlI</t>
  </si>
  <si>
    <t>6axYXAy7Yu1eJic25oc7jd</t>
  </si>
  <si>
    <t>78fF8J8n8uDPsOxFl12Alc</t>
  </si>
  <si>
    <t>FV 32.07 Residue analysis</t>
  </si>
  <si>
    <t>5ZsnePvk5YgFXWZV6SeLdd5TvyR0UgB0EOmnMkFaZftX</t>
  </si>
  <si>
    <t>5Q3aemgYbztipmapDUzbAq</t>
  </si>
  <si>
    <t>4YYEAFlKQL7dZttPmpxB2F</t>
  </si>
  <si>
    <t>FV 30.01 Water use risk assessments and management plan</t>
  </si>
  <si>
    <t>7ue3ZV8NziRZnY4dzUsISX5TvyR0UgB0EOmnMkFaZftX</t>
  </si>
  <si>
    <t>5mIblZRyfNdC1gOQNXaVhW</t>
  </si>
  <si>
    <t>696jSQYmLVDJoD3UnofwTY</t>
  </si>
  <si>
    <t>FV 30 WATER MANAGEMENT</t>
  </si>
  <si>
    <t>35yeNtmczlcF0LL6aw5z155TvyR0UgB0EOmnMkFaZftX</t>
  </si>
  <si>
    <t>2I3a6saOrNcDjLiwnbyc1J</t>
  </si>
  <si>
    <t>7GSUGbBCg0zqqdO3nIYknt</t>
  </si>
  <si>
    <t>FV 30.04 Water storage</t>
  </si>
  <si>
    <t>6ODApAejiQtNrOwOQO5Tai5TvyR0UgB0EOmnMkFaZftX</t>
  </si>
  <si>
    <t>65eMYjfTV3cmvpL1heqaBJ</t>
  </si>
  <si>
    <t>6aZY7458MgGAXucrp2rDfj</t>
  </si>
  <si>
    <t>FV 30.06 Irrigation predictions and record keeping</t>
  </si>
  <si>
    <t>22fWhXIF7ToLyYWekldl825TvyR0UgB0EOmnMkFaZftX</t>
  </si>
  <si>
    <t>7KTNT5W2dnohnL5waZkYY2</t>
  </si>
  <si>
    <t>uzn8UMxTkF1w7M3FTD0sW</t>
  </si>
  <si>
    <t>FV 30.03 Efficient water use on farm</t>
  </si>
  <si>
    <t>6r5HimlyZ0M2nrD6K2tkEv2rWrYhbbVlHZkKXd3fJaOG</t>
  </si>
  <si>
    <t>Oe1ablyCFkYTPh0hD5hws</t>
  </si>
  <si>
    <t>1OZTzJWvKeCm4lQLj2de5o</t>
  </si>
  <si>
    <t>FV 33.04 Pest control</t>
  </si>
  <si>
    <t>6r5HimlyZ0M2nrD6K2tkEv4LkoX8uL7IKysZNtMA9ACA</t>
  </si>
  <si>
    <t>6l8T1OwYI1xOmNZdJ6Oe4e</t>
  </si>
  <si>
    <t>6SSbkfthK0LYaxbv5b14GB</t>
  </si>
  <si>
    <t>FV 33 POSTHARVEST HANDLING</t>
  </si>
  <si>
    <t>6r5HimlyZ0M2nrD6K2tkEv68QqPVS7uQ4h17EehtW3dB</t>
  </si>
  <si>
    <t>D1P1Goj92jYoNU4WguRQW</t>
  </si>
  <si>
    <t>1vk62VlZg3Zq6bcgLfSxGJ</t>
  </si>
  <si>
    <t>FV 33.06 Environmental monitoring program</t>
  </si>
  <si>
    <t>4C2gsJHZv4iinAHFdFqzqK1VqzFhqArY3cojASXB90xU</t>
  </si>
  <si>
    <t>3AUALHBmd06oM88tMS9jZe</t>
  </si>
  <si>
    <t>5TLexd3GI3AjZkCglPj3h5</t>
  </si>
  <si>
    <t xml:space="preserve">FV 33.07 Air and compressed gases </t>
  </si>
  <si>
    <t>4C2gsJHZv4iinAHFdFqzqK5YUhVcJlBJEi7I8LspLadi</t>
  </si>
  <si>
    <t>5EvAdfrPlA0NW2KYET1Ogy</t>
  </si>
  <si>
    <t>6v0SS1OCIEL11DaUsdV8qY</t>
  </si>
  <si>
    <t>FV 33.05 Product labeling</t>
  </si>
  <si>
    <t>4C2gsJHZv4iinAHFdFqzqK6tORAFbgXTHTA03U5KBq2e</t>
  </si>
  <si>
    <t>794ci54zUVeeTyCkKxaIDB</t>
  </si>
  <si>
    <t>5RnRCz8ee4Zl9QUgeRKTHd</t>
  </si>
  <si>
    <t>FV 33.03 Temperature and humidity control</t>
  </si>
  <si>
    <t>4C2gsJHZv4iinAHFdFqzqK4hGEPqL5l7s3DOLYKtvmbC</t>
  </si>
  <si>
    <t>1q2hGGDrL7xPbQ1LvXpV26</t>
  </si>
  <si>
    <t>7h4leQtnNFBbHHWbgN8lXM</t>
  </si>
  <si>
    <t>FV 33.02 Foreign bodies</t>
  </si>
  <si>
    <t>4C2gsJHZv4iinAHFdFqzqK3wx6HUisx5HDpRwFvCTwWN</t>
  </si>
  <si>
    <t>3T9Lafr1Dn5eaj06Z1a1Bn</t>
  </si>
  <si>
    <t>Cewd3FqcwBMtVtTDK4h9s</t>
  </si>
  <si>
    <t>FV 33.01 Packing (in-field or facility) and storage areas</t>
  </si>
  <si>
    <t>4C2gsJHZv4iinAHFdFqzqK3uom9p3qca6ax7AaTTK2QT</t>
  </si>
  <si>
    <t>qp2SWgp44Toj1oTs4KmKI</t>
  </si>
  <si>
    <t>5U9xxekFJ28sU2NwdkP9u8</t>
  </si>
  <si>
    <t>FV 30.02 Water sources</t>
  </si>
  <si>
    <t>4C2gsJHZv4iinAHFdFqzqK1wFLkLpapYX6o9clnCsMpf</t>
  </si>
  <si>
    <t>79dQtq6ga2pL5svjyI9vwJ</t>
  </si>
  <si>
    <t>FO 01.01 Site history</t>
  </si>
  <si>
    <t>4C2gsJHZv4iinAHFdFqzqK5aNPbKKRWAA60MBjo0xV4c</t>
  </si>
  <si>
    <t>sRjWGUiOhcqw76XsR8gAI</t>
  </si>
  <si>
    <t>FO 02.05 Logo use</t>
  </si>
  <si>
    <t>4C2gsJHZv4iinAHFdFqzqK2Uopg36JNeaciZYcYszEzl</t>
  </si>
  <si>
    <t>01tN17HCTCOfRqB0HpKw6Y</t>
  </si>
  <si>
    <t>FO 07.03 Disposal of surplus application mix</t>
  </si>
  <si>
    <t>6wlTC8ogftkq4iCmKwM5w91QBze7NaIYiHw7VdVlbt4H</t>
  </si>
  <si>
    <t>1KTkWDhfrJeGjNaGLlu9N0</t>
  </si>
  <si>
    <t>FO 03 PLANT PROPAGATION MATERIAL</t>
  </si>
  <si>
    <t>6wlTC8ogftkq4iCmKwM5w962pcFPkt77OZum9a77v4Bc</t>
  </si>
  <si>
    <t>5xEVaZMRr4rPr0X5emTIed</t>
  </si>
  <si>
    <t>FO 08.02 Postharvest treatments</t>
  </si>
  <si>
    <t>6wlTC8ogftkq4iCmKwM5w95WJHGPTTWb7MtMDRBmMa6c</t>
  </si>
  <si>
    <t>37fXovEh91vOo3rWoXQeeB</t>
  </si>
  <si>
    <t>FO 08 POSTHARVEST</t>
  </si>
  <si>
    <t>6wlTC8ogftkq4iCmKwM5w9198tyEsFhpRSGa7ciBtswI</t>
  </si>
  <si>
    <t>2hLNcKAKs5NIk2b92G5cU2</t>
  </si>
  <si>
    <t>FO 12.01 Workers’ health and safety</t>
  </si>
  <si>
    <t>6wlTC8ogftkq4iCmKwM5w9zq9mC4X4axaBhi2FBiFDN</t>
  </si>
  <si>
    <t>5KtGpFDOZJqtfY2fIRqZm8</t>
  </si>
  <si>
    <t>FO 12 WORKERS’ HEALTH AND SAFETY</t>
  </si>
  <si>
    <t>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t>
  </si>
  <si>
    <t>6wlTC8ogftkq4iCmKwM5w910c0y7GWMTWtoirCquzgD2</t>
  </si>
  <si>
    <t>SEQt0LTaINvR7ShWuB8sk</t>
  </si>
  <si>
    <t xml:space="preserve">FO 07.07 Obsolete plant protection products </t>
  </si>
  <si>
    <t>awxbzDqiAc5w5F9Xaavfk5TvyR0UgB0EOmnMkFaZftX</t>
  </si>
  <si>
    <t>6ppjGKAbGM5VIqSujIYrHY</t>
  </si>
  <si>
    <t>7DAWrJ4FEll4vr7SY3agoa5TvyR0UgB0EOmnMkFaZftX</t>
  </si>
  <si>
    <t>23ZO57D7EyypjkkiWSWNQk</t>
  </si>
  <si>
    <t>FO 07.04 Plant protection product and postharvest treatment product storage</t>
  </si>
  <si>
    <t>Ttg0N6A2FwKCNo4IteaLK5TvyR0UgB0EOmnMkFaZftX</t>
  </si>
  <si>
    <t>4DXJBMYXEpyZXy4TyT4YQR</t>
  </si>
  <si>
    <t xml:space="preserve">FO 07.08 Application of other substances </t>
  </si>
  <si>
    <t>1w2d3I6CuKthFEEDJPAfK25TvyR0UgB0EOmnMkFaZftX</t>
  </si>
  <si>
    <t>4QXLZknWQnGgnf1s2Squ4p</t>
  </si>
  <si>
    <t xml:space="preserve">FO 07.02 Application records </t>
  </si>
  <si>
    <t>2B20jqk2goXcNqV2HX9qhe5TvyR0UgB0EOmnMkFaZftX</t>
  </si>
  <si>
    <t>4IFbSwjHov4J6TAVK47Q5l</t>
  </si>
  <si>
    <t>FO 04.07 Fertilizer and biostimulant storage</t>
  </si>
  <si>
    <t>MyNM2sLtxWP06FudRhDir5TvyR0UgB0EOmnMkFaZftX</t>
  </si>
  <si>
    <t>3TZ8Abr9rBhG4b2REuJghw</t>
  </si>
  <si>
    <t>FO 04.06 Application records</t>
  </si>
  <si>
    <t>7EkiTjscQQ9YBuIWe6RZFk5TvyR0UgB0EOmnMkFaZftX</t>
  </si>
  <si>
    <t>6Zw0pPyeSgJ417YfAqafgC</t>
  </si>
  <si>
    <t>FO 07.01 Choice of plant protection products</t>
  </si>
  <si>
    <t>78lhTFJm2kvuowgAOftnD05TvyR0UgB0EOmnMkFaZftX</t>
  </si>
  <si>
    <t>3HkHCaJAY8U3Pyyr510VNm</t>
  </si>
  <si>
    <t>FO 04.05 Nutrient content</t>
  </si>
  <si>
    <t>6NkzRvY2LtIEq9u93VYbsg5TvyR0UgB0EOmnMkFaZftX</t>
  </si>
  <si>
    <t>5uCJ7ub4A2ZDh3r7ebhDDD</t>
  </si>
  <si>
    <t>FO 03.02 Chemical treatments and dressings</t>
  </si>
  <si>
    <t>4G6L5rXAv5opyJXaaJSspR2VMR7eFBhsXQA1k8IjqWQx</t>
  </si>
  <si>
    <t>3dbFdi5Qo6RlC4NEidRfe2</t>
  </si>
  <si>
    <t xml:space="preserve">FO 03.04 Transition period </t>
  </si>
  <si>
    <t>2jUiyLvMOWJh04zKpLzls87mYXogZyldja1l4zH5Wvh4</t>
  </si>
  <si>
    <t>4tcqaKxItd2UudJKkhirlw</t>
  </si>
  <si>
    <t>FO 07.09 Equipment</t>
  </si>
  <si>
    <t>2jUiyLvMOWJh04zKpLzls84JDwCyBH1ImTjbVhIZvTq3</t>
  </si>
  <si>
    <t>f1ADyJdTgZckMF873LBtG</t>
  </si>
  <si>
    <t>FO 04.04 Nutritional needs</t>
  </si>
  <si>
    <t>4G6L5rXAv5opyJXaaJSspR24wmFn53ZJndoxOd1EgcHe</t>
  </si>
  <si>
    <t>7d1h0m9pz35YRdo6SUeCBJ</t>
  </si>
  <si>
    <t xml:space="preserve">FO 04.01 Soil conservation
</t>
  </si>
  <si>
    <t>2rOCEOZ7FKjNjNArXiLHzT5S5Axhf3c7R5yra1GF3lz</t>
  </si>
  <si>
    <t>6HdXV2n4nPxqhZZHqKk1IB</t>
  </si>
  <si>
    <t>FO 02.02 Parallel ownership</t>
  </si>
  <si>
    <t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t>
  </si>
  <si>
    <t>2rOCEOZ7FKjNjNArXiLHzT2nHnjQBzxk2jzqTlOcVbMi</t>
  </si>
  <si>
    <t>1GylsZuzswRyx3gGY1kRVP</t>
  </si>
  <si>
    <t>FO 02.01 Traceability</t>
  </si>
  <si>
    <t>3htAhHdPv9OtsLHNNhtZxHKwyucNsg6nzI6rjENLt3d</t>
  </si>
  <si>
    <t>4fZ94v0D7Q3k5nMpXDQ1gU</t>
  </si>
  <si>
    <t xml:space="preserve">FO 10 BIODIVERSITY 
</t>
  </si>
  <si>
    <t>6GF3xiweshSSrjhesMZt6f5TvyR0UgB0EOmnMkFaZftX</t>
  </si>
  <si>
    <t>5cdB0Hk0HWWPoe36r10cTG</t>
  </si>
  <si>
    <t>FO 13 WORKERS’ WELFARE</t>
  </si>
  <si>
    <t>2PY4EEd6KbBqNYrQrNPBD45TvyR0UgB0EOmnMkFaZftX</t>
  </si>
  <si>
    <t>39Hes98vGzeLAvKkKTawVO</t>
  </si>
  <si>
    <t>FO 07.05 Plant protection product handling</t>
  </si>
  <si>
    <t>2jUiyLvMOWJh04zKpLzls84owgIkC6nXLa7lsm0MrLOO</t>
  </si>
  <si>
    <t>2nIFvbGDtVjetX4bSd1ieY</t>
  </si>
  <si>
    <t>FO 01.02 Outsourced activities</t>
  </si>
  <si>
    <t>2jUiyLvMOWJh04zKpLzls857CpNqy9lJZPIEGl3cpn84</t>
  </si>
  <si>
    <t>3C1zcoZhmW10RikKo66Omx</t>
  </si>
  <si>
    <t>FO 12.03 Personal protective equipment</t>
  </si>
  <si>
    <t>2jUiyLvMOWJh04zKpLzls823vkcq3eLNCd3go9Rkaald</t>
  </si>
  <si>
    <t>1iv5WR7BCTAyGuWtCRpan4</t>
  </si>
  <si>
    <t>FO 12.02 Hazards and first aid</t>
  </si>
  <si>
    <t>3jqGVv62GBsd8KJSjIWQ7X55ckAD4CZWQhWLcwQj76KJ</t>
  </si>
  <si>
    <t>7t9IyYzQxOwCX1utYaZDrZ</t>
  </si>
  <si>
    <t>FO 04.02 Soil fumigation</t>
  </si>
  <si>
    <t>3jqGVv62GBsd8KJSjIWQ7X5SgdbGCqfnJhgVdCZaO52C</t>
  </si>
  <si>
    <t>5zXPfhwhAd1IOsIeHeU5CM</t>
  </si>
  <si>
    <t>FO 04.03 Substrates</t>
  </si>
  <si>
    <t>2rOCEOZ7FKjNjNArXiLHzT2GgfGeHb0isCXFe3cDafB8</t>
  </si>
  <si>
    <t>3XeWo0HK2q2LIAWuiLq81E</t>
  </si>
  <si>
    <t>FO 01.05 Customer requirements</t>
  </si>
  <si>
    <t>2rOCEOZ7FKjNjNArXiLHzT2z9eo0DDlV0YPSYz2O8J7r</t>
  </si>
  <si>
    <t>5DRnU7mjS8VCI7Ap2v73CO</t>
  </si>
  <si>
    <t>FO 03.03 Genetically modified organisms</t>
  </si>
  <si>
    <t>2rOCEOZ7FKjNjNArXiLHzT3Zzd9zsLAfuVfEUUYQV7Pd</t>
  </si>
  <si>
    <t>GPN1iO2ZupplHeWuJnm7J</t>
  </si>
  <si>
    <t>FO 05 WATER MANAGEMENT</t>
  </si>
  <si>
    <t>2rOCEOZ7FKjNjNArXiLHzT11ZC60E3YAtAUx5wNuuXwj</t>
  </si>
  <si>
    <t>6boq5twCHOdIrNojlxuFjG</t>
  </si>
  <si>
    <t>FO 08.01 Quality of postharvest water</t>
  </si>
  <si>
    <t>3WOTX6z9yCADtqy7fUTDJn5TvyR0UgB0EOmnMkFaZftX</t>
  </si>
  <si>
    <t>VoonZx94STGuLmJNzGHQX</t>
  </si>
  <si>
    <t>FO 05.04 Water quality</t>
  </si>
  <si>
    <t>5HjMxha5zh3JmCKzoQNaGT5TvyR0UgB0EOmnMkFaZftX</t>
  </si>
  <si>
    <t>4rPb6aRnjT1RlOidzZW8NT</t>
  </si>
  <si>
    <t>FO 05.02 Predicting irrigation requirements</t>
  </si>
  <si>
    <t>6cVkk3FsKVyXw3Axz1X0EJKWseLrLUhPeorCfNWn5jf</t>
  </si>
  <si>
    <t>1Gmj3oSGRRz2wF43jglNiZ</t>
  </si>
  <si>
    <t>FO 05.03 Record keeping</t>
  </si>
  <si>
    <t>6cVkk3FsKVyXw3Axz1X0EJ55afRttVG4dVUXKLoNoQoe</t>
  </si>
  <si>
    <t>3U9ZVLZyebAQYRVksg1MLP</t>
  </si>
  <si>
    <t>FO 01.06 Complaints</t>
  </si>
  <si>
    <t>6cVkk3FsKVyXw3Axz1X0EJ6tiYYI8mKlvSXw5jfqgMdE</t>
  </si>
  <si>
    <t>6DK33hs49O0mVODM44PumI</t>
  </si>
  <si>
    <t>FO 01.07 Non-conforming products</t>
  </si>
  <si>
    <t>4G6L5rXAv5opyJXaaJSspR5mdYYXLIFyNI492xPC4Wrk</t>
  </si>
  <si>
    <t>MfbZ6xSbvl0LIQHCG3HAH</t>
  </si>
  <si>
    <t>FO 01.08 Recall and withdrawal</t>
  </si>
  <si>
    <t>4pvzWZLf4r0AsvpuWuoYAC6eaxQshM5yuY2WLlQ8amUS</t>
  </si>
  <si>
    <t>2D3gR7aaHx6tnYQQuF1lXz</t>
  </si>
  <si>
    <t>57CpNqy9lJZPIEGl3cpn84</t>
  </si>
  <si>
    <t>AQ 04.02 Training and assigned responsibilities</t>
  </si>
  <si>
    <t>4pvzWZLf4r0AsvpuWuoYAC6moTS0uCjB77ymqMRrEaKu</t>
  </si>
  <si>
    <t>476rC4cdc9j8oss1h3sXXS</t>
  </si>
  <si>
    <t>4owgIkC6nXLa7lsm0MrLOO</t>
  </si>
  <si>
    <t>AQ 04.01 Workers’ occupational health and safety</t>
  </si>
  <si>
    <t>4pvzWZLf4r0AsvpuWuoYAC1V7OJsLngbMIMF5cpB2lgv</t>
  </si>
  <si>
    <t>3dK0wdZnclzgLIOpYhYOUM</t>
  </si>
  <si>
    <t>6wlTC8ogftkq4iCmKwM5w9</t>
  </si>
  <si>
    <t>AQ 28 POSTHARVEST – MASS BALANCE AND TRACEABILITY</t>
  </si>
  <si>
    <t>"Legal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companies themselves are not certified. “Certified product” refers instead to a product originating from an Integrated Farm Assurance (IFA) certified production process. “Certified producer” and “certified sources” refer to a producer/source whose production processes have been certified."</t>
  </si>
  <si>
    <t>4pvzWZLf4r0AsvpuWuoYAC69tkf9xTq4aAYbrRMthWNF</t>
  </si>
  <si>
    <t>304WayBeH0VzrDds0V9TK0</t>
  </si>
  <si>
    <t>1aV0zFwSp9AmvxxfeGq2eA</t>
  </si>
  <si>
    <t>AQ 25.02 Mortalities in holding facilities, including well boats, and/or prior to slaughter</t>
  </si>
  <si>
    <t>4pvzWZLf4r0AsvpuWuoYAC32bnxD3iuIFgJa6SxSTZZE</t>
  </si>
  <si>
    <t>60YTqCQn7FH9usxqAQOiqL</t>
  </si>
  <si>
    <t>61TDaidZRAGqCBPGs8ha8G</t>
  </si>
  <si>
    <t>AQ 25 HOLDING AND CROWDING FACILITIES</t>
  </si>
  <si>
    <t>4pvzWZLf4r0AsvpuWuoYAC65SiBmR9xE6MmZIJH2OMh8</t>
  </si>
  <si>
    <t>3voJYmeY4m9jVUrQOPEIep</t>
  </si>
  <si>
    <t>6gb3L0lEZN6wO8WjVRr7lV</t>
  </si>
  <si>
    <t>AQ 25.03 Escapes and indigenous species</t>
  </si>
  <si>
    <t>4pvzWZLf4r0AsvpuWuoYAC4Zl4dLXiCmXFVqnsslPb0x</t>
  </si>
  <si>
    <t>vjS57MJ5nsSkYmlRxSwbF</t>
  </si>
  <si>
    <t>xbaIyuRHw74GoMT8PbnKx</t>
  </si>
  <si>
    <t>AQ 26.01 Stunning and bleeding</t>
  </si>
  <si>
    <t>4pvzWZLf4r0AsvpuWuoYAC12xtoMmsI7QQenkWEVMZAu</t>
  </si>
  <si>
    <t>6Nj4cfV6ylPpCa0EI9BKKW</t>
  </si>
  <si>
    <t>12V2s4FpWw8zBFdb1VY42A</t>
  </si>
  <si>
    <t>AQ 26 SLAUGHTER ACTIVITIES</t>
  </si>
  <si>
    <t>4pvzWZLf4r0AsvpuWuoYAC3bnauhR2XKWnnmjxnrNJeQ</t>
  </si>
  <si>
    <t>1JbLaD4cXHUBhzd0XaNL3n</t>
  </si>
  <si>
    <t>5HjMxha5zh3JmCKzoQNaGT</t>
  </si>
  <si>
    <t>AQ 17 SPECIFICATIONS, NON-CONFORMING PRODUCTS, AND PRODUCT RELEASE AT THE FARM</t>
  </si>
  <si>
    <t>4Igs0TcvRtcZaLqERpBzyw5TvyR0UgB0EOmnMkFaZftX</t>
  </si>
  <si>
    <t>59QewLUkUiVzPdGlfgu21o</t>
  </si>
  <si>
    <t>6GF3xiweshSSrjhesMZt6f</t>
  </si>
  <si>
    <t>AQ 02 INTERNAL DOCUMENTATION</t>
  </si>
  <si>
    <t>6inH5pgUJeX8hyB3EYnjvL3vLjIvLzmFDnyHGwp4sKjy</t>
  </si>
  <si>
    <t>2IpBpucJX7pJDK7yar4Pdz</t>
  </si>
  <si>
    <t>fpZn5YAfrwOfpIHt5wBr7</t>
  </si>
  <si>
    <t>AQ 27 DEPURATION</t>
  </si>
  <si>
    <t>6inH5pgUJeX8hyB3EYnjvL2lcjWDd2pC4Mxvjx89tTP3</t>
  </si>
  <si>
    <t>4b75QxZajdtzw35yuJYzax</t>
  </si>
  <si>
    <t>1oGNflTpAerQDWPIkzL1jE</t>
  </si>
  <si>
    <t>AQ 26.02 Blood waters</t>
  </si>
  <si>
    <t>6inH5pgUJeX8hyB3EYnjvL4WvVgaj0DmqytcECbsfj85</t>
  </si>
  <si>
    <t>LBOB0pVTmEHC3zp2yT9uB</t>
  </si>
  <si>
    <t>3vLjIvLzmFDnyHGwp4sKjy</t>
  </si>
  <si>
    <t>AQ 22.01 General</t>
  </si>
  <si>
    <t>1YbYgCwF5emApZVepFq1X175ZhDFwSi67hTEERmDGpdT</t>
  </si>
  <si>
    <t>2fxuNtMikwq4pGJPm9UHmp</t>
  </si>
  <si>
    <t>6inH5pgUJeX8hyB3EYnjvL</t>
  </si>
  <si>
    <t xml:space="preserve">AQ 22 FEED MANAGEMENT </t>
  </si>
  <si>
    <t>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t>
  </si>
  <si>
    <t>1YbYgCwF5emApZVepFq1X12fdp0291AK18VPCACdP0xw</t>
  </si>
  <si>
    <t>2jMIlVn1YjTp2J7QpgwC0e</t>
  </si>
  <si>
    <t>4WvVgaj0DmqytcECbsfj85</t>
  </si>
  <si>
    <t>AQ 22.03 Storage of aquaculture feeds</t>
  </si>
  <si>
    <t>61TDaidZRAGqCBPGs8ha8G5TX5THcQM5Np1uQ5ItrWLM</t>
  </si>
  <si>
    <t>iRZqmNFK3RvDpleWESvWD</t>
  </si>
  <si>
    <t>4Igs0TcvRtcZaLqERpBzyw</t>
  </si>
  <si>
    <t>AQ 21 SAMPLING AND TESTING OF FARMED AQUATIC SPECIES</t>
  </si>
  <si>
    <t>61TDaidZRAGqCBPGs8ha8G1aV0zFwSp9AmvxxfeGq2eA</t>
  </si>
  <si>
    <t>ULRbRAkZftwkpBniFH1e3</t>
  </si>
  <si>
    <t>5TX5THcQM5Np1uQ5ItrWLM</t>
  </si>
  <si>
    <t>AQ 25.01 Farmed aquatic species welfare in holding and crowding facilities, including live well boat transfer, and/or prior to slaughter</t>
  </si>
  <si>
    <t>Minimizing stress of the farmed aquatic species immediately prior to slaughter is necessary to prevent welfare problems.</t>
  </si>
  <si>
    <t>61TDaidZRAGqCBPGs8ha8G6gb3L0lEZN6wO8WjVRr7lV</t>
  </si>
  <si>
    <t>2Oh375nnYEbnQDw1A6DTeg</t>
  </si>
  <si>
    <t>2fdp0291AK18VPCACdP0xw</t>
  </si>
  <si>
    <t>AQ 24.02 Traceability of harvested farmed aquatic species</t>
  </si>
  <si>
    <t>12V2s4FpWw8zBFdb1VY42AxbaIyuRHw74GoMT8PbnKx</t>
  </si>
  <si>
    <t>3oVFuQiVBK4m7nEKjxabKy</t>
  </si>
  <si>
    <t>1YbYgCwF5emApZVepFq1X1</t>
  </si>
  <si>
    <t>AQ 24 HARVESTING AND POSTHARVESTING OPERATIONS</t>
  </si>
  <si>
    <t>12V2s4FpWw8zBFdb1VY42A1oGNflTpAerQDWPIkzL1jE</t>
  </si>
  <si>
    <t>3R09p8j9SBPrd2ZkAKqqPy</t>
  </si>
  <si>
    <t>75ZhDFwSi67hTEERmDGpdT</t>
  </si>
  <si>
    <t>AQ 24.01 Harvesting – Method of harvest/dispatch</t>
  </si>
  <si>
    <t>fpZn5YAfrwOfpIHt5wBr75TvyR0UgB0EOmnMkFaZftX</t>
  </si>
  <si>
    <t>WVkyFPGsvsPsC7Lz3bNRP</t>
  </si>
  <si>
    <t>2lcjWDd2pC4Mxvjx89tTP3</t>
  </si>
  <si>
    <t>AQ 22.02 Feed records</t>
  </si>
  <si>
    <t>QZfIR1aSAjL2YcUqo376X5TvyR0UgB0EOmnMkFaZftX</t>
  </si>
  <si>
    <t>fICsjkYrHVr87NAeTjI92</t>
  </si>
  <si>
    <t>65SiBmR9xE6MmZIJH2OMh8</t>
  </si>
  <si>
    <t>AQ 20.06 All pens in bodies of water</t>
  </si>
  <si>
    <t>3htAhHdPv9OtsLHNNhtZxH7BbYPU8D5VjuX50wR037bc</t>
  </si>
  <si>
    <t>3wjtllhf2EZ05k7ry5E364</t>
  </si>
  <si>
    <t>4Zl4dLXiCmXFVqnsslPb0x</t>
  </si>
  <si>
    <t>AQ 20.07 Ponds</t>
  </si>
  <si>
    <t>3htAhHdPv9OtsLHNNhtZxH6udigXdkpe8Lswjod4NBOa</t>
  </si>
  <si>
    <t>2lIJrvbtPcVuY8RZkfCGAZ</t>
  </si>
  <si>
    <t>3bnauhR2XKWnnmjxnrNJeQ</t>
  </si>
  <si>
    <t>AQ 20.09 Machinery and equipment</t>
  </si>
  <si>
    <t>3jqGVv62GBsd8KJSjIWQ7Xmo9Uog2nl7PhTPO5LbeWt</t>
  </si>
  <si>
    <t>54b9jNn5l6JshlbKMcZkvo</t>
  </si>
  <si>
    <t>12xtoMmsI7QQenkWEVMZAu</t>
  </si>
  <si>
    <t xml:space="preserve">AQ 20.08 Biosecurity 
</t>
  </si>
  <si>
    <t>In addition to food defense requirements; refer to AQ 10.</t>
  </si>
  <si>
    <t>3jqGVv62GBsd8KJSjIWQ7X2DBDLKNCCHjgeVp2fH2kz4</t>
  </si>
  <si>
    <t>3CUgz7Cjbz3lVegK48kdwN</t>
  </si>
  <si>
    <t>1V7OJsLngbMIMF5cpB2lgv</t>
  </si>
  <si>
    <t>AQ 20.03 Treatments</t>
  </si>
  <si>
    <t>1kzI7hCCMY4wQOFQmIPOPD5TvyR0UgB0EOmnMkFaZftX</t>
  </si>
  <si>
    <t>101TCDdkyoiKx59uYCCXGd</t>
  </si>
  <si>
    <t>6moTS0uCjB77ymqMRrEaKu</t>
  </si>
  <si>
    <t>AQ 20.02 Farmed aquatic species health and welfare</t>
  </si>
  <si>
    <t>5OZ3Oy0MVM5jXao9ZvAlrA5TvyR0UgB0EOmnMkFaZftX</t>
  </si>
  <si>
    <t>vmjGfCIFJSM7cQD7NFV80</t>
  </si>
  <si>
    <t>32bnxD3iuIFgJa6SxSTZZE</t>
  </si>
  <si>
    <t>AQ 20.05 Mortality</t>
  </si>
  <si>
    <t>4ZGW9ZWBwWewpL1DYzfgyb5TvyR0UgB0EOmnMkFaZftX</t>
  </si>
  <si>
    <t>4CJaPlJ48CsnwJPpOBaOcW</t>
  </si>
  <si>
    <t>69tkf9xTq4aAYbrRMthWNF</t>
  </si>
  <si>
    <t>AQ 20.04 Treatment records</t>
  </si>
  <si>
    <t>4gUkP5eS8EnUG0fKZ0tMiZ5TvyR0UgB0EOmnMkFaZftX</t>
  </si>
  <si>
    <t>4amaTwSSW3aZdfZj8YONNc</t>
  </si>
  <si>
    <t>6eaxQshM5yuY2WLlQ8amUS</t>
  </si>
  <si>
    <t>AQ 20.01 Traceability and stock origin</t>
  </si>
  <si>
    <t>7HDQtIsDtzns0bD1ntR0eP5TvyR0UgB0EOmnMkFaZftX</t>
  </si>
  <si>
    <t>1iBxbUx6cezVlgCvMmOwI9</t>
  </si>
  <si>
    <t>11ZC60E3YAtAUx5wNuuXwj</t>
  </si>
  <si>
    <t>AQ 07.04 High conservation value areas</t>
  </si>
  <si>
    <t>5ZEbtYAwaiK1X4qvVH0ye85TvyR0UgB0EOmnMkFaZftX</t>
  </si>
  <si>
    <t>1nW8TTNH1fusUklcAyzJ3O</t>
  </si>
  <si>
    <t>3WOTX6z9yCADtqy7fUTDJn</t>
  </si>
  <si>
    <t>AQ 13 PARALLEL OWNERSHIP</t>
  </si>
  <si>
    <t>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t>
  </si>
  <si>
    <t>36VGW0OgI5dbYuNy8pN1X45TvyR0UgB0EOmnMkFaZftX</t>
  </si>
  <si>
    <t>4dqTp7fkABPCSIwP6BJ67E</t>
  </si>
  <si>
    <t>2B20jqk2goXcNqV2HX9qhe</t>
  </si>
  <si>
    <t>AQ 08 COMPLAINTS</t>
  </si>
  <si>
    <t>Management of complaints will lead to an overall better production system.</t>
  </si>
  <si>
    <t>1LqxqbMnYmX3O47nTDkHLF5TvyR0UgB0EOmnMkFaZftX</t>
  </si>
  <si>
    <t>6CSFbUgkhrbJU87vlKmRUq</t>
  </si>
  <si>
    <t>5mdYYXLIFyNI492xPC4Wrk</t>
  </si>
  <si>
    <t>AQ 19.01 Chemical compound storage</t>
  </si>
  <si>
    <t>76Up1Jlz2ogKdKXUH1J3L5TvyR0UgB0EOmnMkFaZftX</t>
  </si>
  <si>
    <t>7KbSmeRQQ9vMW32RA3fvgt</t>
  </si>
  <si>
    <t>4G6L5rXAv5opyJXaaJSspR</t>
  </si>
  <si>
    <t xml:space="preserve">AQ 19 CHEMICAL COMPOUNDS
</t>
  </si>
  <si>
    <t>Refer to the introduction, section “Chemical compounds”.</t>
  </si>
  <si>
    <t>6l21qjBupUIUO8XLCiUEef5TvyR0UgB0EOmnMkFaZftX</t>
  </si>
  <si>
    <t>5z698mI9SK13uqc3qKoGYH</t>
  </si>
  <si>
    <t>6tiYYI8mKlvSXw5jfqgMdE</t>
  </si>
  <si>
    <t>AQ 18.03 Brood fish stripping</t>
  </si>
  <si>
    <t xml:space="preserve">If brood fish are stripped, this shall be done with consideration for the animals’ welfare.
</t>
  </si>
  <si>
    <t>31r3O7m6YdmvyCuOWIOMh65TvyR0UgB0EOmnMkFaZftX</t>
  </si>
  <si>
    <t>2gbDib5iDBqNNbrpbd3LT0</t>
  </si>
  <si>
    <t>6cVkk3FsKVyXw3Axz1X0EJ</t>
  </si>
  <si>
    <t>AQ 18 REPRODUCTION – This section provides the additional principles and criteria specifically to hatcheries, when covered under the certificate.</t>
  </si>
  <si>
    <t>7bt3lOtOqh5dlKm5Rqrjx45TvyR0UgB0EOmnMkFaZftX</t>
  </si>
  <si>
    <t>SAeb09u4BIJU5hywl5ZTk</t>
  </si>
  <si>
    <t>55afRttVG4dVUXKLoNoQoe</t>
  </si>
  <si>
    <t>AQ 18.02 Hatchery management</t>
  </si>
  <si>
    <t>2RFsPSHa2XlX0JHYiJO2Wc5TvyR0UgB0EOmnMkFaZftX</t>
  </si>
  <si>
    <t>OkwgpiefJyhKOx86JFmLs</t>
  </si>
  <si>
    <t>KWseLrLUhPeorCfNWn5jf</t>
  </si>
  <si>
    <t>AQ 18.01 Brood stock and seedlings</t>
  </si>
  <si>
    <t>Depending on species: Ova, smolt, fry, fingerling, larvae, alevin, spat, nauplii and post-larvae, others</t>
  </si>
  <si>
    <t>6PzSKiJw1bRFye5uX49taK5TvyR0UgB0EOmnMkFaZftX</t>
  </si>
  <si>
    <t>Oa7r1b8qY2CRF4UuPKcN3</t>
  </si>
  <si>
    <t>1w2d3I6CuKthFEEDJPAfK2</t>
  </si>
  <si>
    <t>AQ 09 RECALL AND WITHDRAWAL PROCEDURE</t>
  </si>
  <si>
    <t>48EClxc2uJIvBOW8IlSEPt5TvyR0UgB0EOmnMkFaZftX</t>
  </si>
  <si>
    <t>3L2zyFJ2zu5HQQgkTRwa7p</t>
  </si>
  <si>
    <t>2z9eo0DDlV0YPSYz2O8J7r</t>
  </si>
  <si>
    <t>AQ 07.02 Predator exclusion plan</t>
  </si>
  <si>
    <t>2o0PHrjwVpc8TxdOBpkPzy5TvyR0UgB0EOmnMkFaZftX</t>
  </si>
  <si>
    <t>5RQ8IqiLnmA7DEtNqhNVls</t>
  </si>
  <si>
    <t>3Zzd9zsLAfuVfEUUYQV7Pd</t>
  </si>
  <si>
    <t xml:space="preserve">AQ 07.03 Escapes </t>
  </si>
  <si>
    <t>696jSQYmLVDJoD3UnofwTY253gbk0kdnSSFyQX6iFKWy</t>
  </si>
  <si>
    <t>4V5PDUBdj9Q0i7fbGfInQk</t>
  </si>
  <si>
    <t>2GgfGeHb0isCXFe3cDafB8</t>
  </si>
  <si>
    <t>AQ 07.01 Impact of farming on the environment and biodiversity</t>
  </si>
  <si>
    <t>696jSQYmLVDJoD3UnofwTYuzn8UMxTkF1w7M3FTD0sW</t>
  </si>
  <si>
    <t>21mCH63CMsUTKkluKw6dN9</t>
  </si>
  <si>
    <t>5SgdbGCqfnJhgVdCZaO52C</t>
  </si>
  <si>
    <t xml:space="preserve">AQ 06.04 Water usage and disposal 
</t>
  </si>
  <si>
    <t>Cross-reference with AQ 06.03.02.</t>
  </si>
  <si>
    <t>696jSQYmLVDJoD3UnofwTY6aZY7458MgGAXucrp2rDfj</t>
  </si>
  <si>
    <t>tDOe2o0zWYqYm0KNgqj9x</t>
  </si>
  <si>
    <t>3jqGVv62GBsd8KJSjIWQ7X</t>
  </si>
  <si>
    <t>AQ 06 ENVIRONMENTAL AND BIODIVERSITY MANAGEMENT</t>
  </si>
  <si>
    <t>696jSQYmLVDJoD3UnofwTY5U9xxekFJ28sU2NwdkP9u8</t>
  </si>
  <si>
    <t>3gLKlk7CEmbkXjaBvbTvGh</t>
  </si>
  <si>
    <t>55ckAD4CZWQhWLcwQj76KJ</t>
  </si>
  <si>
    <t>AQ 06.03 Environmental impact and management</t>
  </si>
  <si>
    <t>696jSQYmLVDJoD3UnofwTY7GSUGbBCg0zqqdO3nIYknt</t>
  </si>
  <si>
    <t>5k6Z1qS7vCZ6NXbWiaUJu9</t>
  </si>
  <si>
    <t>2DBDLKNCCHjgeVp2fH2kz4</t>
  </si>
  <si>
    <t>AQ 06.02 Waste and pollution action plan</t>
  </si>
  <si>
    <t>696jSQYmLVDJoD3UnofwTY4YYEAFlKQL7dZttPmpxB2F</t>
  </si>
  <si>
    <t>3snGfVLt7Wxd5FZGpG4j8y</t>
  </si>
  <si>
    <t>23vkcq3eLNCd3go9Rkaald</t>
  </si>
  <si>
    <t>AQ 04.05 Workers’ welfare</t>
  </si>
  <si>
    <t>1gpvHRL3jcuK0YTVBxeDJK5TvyR0UgB0EOmnMkFaZftX</t>
  </si>
  <si>
    <t>4zSkvUbTdlSMEjoMX9r149</t>
  </si>
  <si>
    <t>4JDwCyBH1ImTjbVhIZvTq3</t>
  </si>
  <si>
    <t>AQ 04.04 Personal protective equipment</t>
  </si>
  <si>
    <t>6SSbkfthK0LYaxbv5b14GBCewd3FqcwBMtVtTDK4h9s</t>
  </si>
  <si>
    <t>3LyKIn2zocb3lDNExH1RfM</t>
  </si>
  <si>
    <t>awxbzDqiAc5w5F9Xaavfk</t>
  </si>
  <si>
    <t>AQ 05 OUTSOURCED ACTIVITIES (SUBCONTRACTORS)</t>
  </si>
  <si>
    <t>Subcontracting is the practice of assigning, or outsourcing, part of the obligations and tasks under a contract to another party known as a subcontractor.</t>
  </si>
  <si>
    <t>6SSbkfthK0LYaxbv5b14GB7h4leQtnNFBbHHWbgN8lXM</t>
  </si>
  <si>
    <t>7eAOPa3QKXk7fUsXuWAZQT</t>
  </si>
  <si>
    <t>24wmFn53ZJndoxOd1EgcHe</t>
  </si>
  <si>
    <t>AQ 19.03 Transport of chemical compounds</t>
  </si>
  <si>
    <t>6SSbkfthK0LYaxbv5b14GB5RnRCz8ee4Zl9QUgeRKTHd</t>
  </si>
  <si>
    <t>1o2yFFL4vOygH47fNAZmGV</t>
  </si>
  <si>
    <t>KwyucNsg6nzI6rjENLt3d</t>
  </si>
  <si>
    <t>AQ 01.03 Legislative framework</t>
  </si>
  <si>
    <t>6SSbkfthK0LYaxbv5b14GB1vk62VlZg3Zq6bcgLfSxGJ</t>
  </si>
  <si>
    <t>31PFCSQaqCuB8q57zJg6RP</t>
  </si>
  <si>
    <t>6udigXdkpe8Lswjod4NBOa</t>
  </si>
  <si>
    <t>AQ 01.02 Site management</t>
  </si>
  <si>
    <t>6SSbkfthK0LYaxbv5b14GB5TLexd3GI3AjZkCglPj3h5</t>
  </si>
  <si>
    <t>5jtdahGRPyTbM5paWcRuKM</t>
  </si>
  <si>
    <t>2nHnjQBzxk2jzqTlOcVbMi</t>
  </si>
  <si>
    <t>AQ 07.06 Energy efficiency</t>
  </si>
  <si>
    <t>Farming equipment shall be selected and maintained for optimum energy efficiency. The use of renewable energy sources should be encouraged.</t>
  </si>
  <si>
    <t>6SSbkfthK0LYaxbv5b14GB1OZTzJWvKeCm4lQLj2de5o</t>
  </si>
  <si>
    <t>1P5WF4AhiUVjKU0eMjYNP3</t>
  </si>
  <si>
    <t>5S5Axhf3c7R5yra1GF3lz</t>
  </si>
  <si>
    <t>AQ 07.05 Ecological upgrading of unproductive sites</t>
  </si>
  <si>
    <t>6SSbkfthK0LYaxbv5b14GB6v0SS1OCIEL11DaUsdV8qY</t>
  </si>
  <si>
    <t>6akCg1bzbz31hRuysr8H2o</t>
  </si>
  <si>
    <t>7BbYPU8D5VjuX50wR037bc</t>
  </si>
  <si>
    <t>AQ 01.01 Site history</t>
  </si>
  <si>
    <t>3Xuqd2nxrHRHWBMMAl2PDV5TvyR0UgB0EOmnMkFaZftX</t>
  </si>
  <si>
    <t>4Hbavnq82IxeTzp86PTwLH</t>
  </si>
  <si>
    <t>2VMR7eFBhsXQA1k8IjqWQx</t>
  </si>
  <si>
    <t>AQ 19.02 Empty containers and unused chemicals</t>
  </si>
  <si>
    <t>5nPf6FvRIaYhUohxiK6Z4C4e9U8QqFWhkb5syMftPkjz</t>
  </si>
  <si>
    <t>3lmOYo1HEXN9WTJSOmoeqn</t>
  </si>
  <si>
    <t>7mYXogZyldja1l4zH5Wvh4</t>
  </si>
  <si>
    <t>AQ 04.03 Workers’ hazards and first aid</t>
  </si>
  <si>
    <t>5nPf6FvRIaYhUohxiK6Z4C5wu9vqrUGRlCKkbHt3ECf0</t>
  </si>
  <si>
    <t>76gj5wqMrhjC9IwB6fPD1O</t>
  </si>
  <si>
    <t>mo9Uog2nl7PhTPO5LbeWt</t>
  </si>
  <si>
    <t>AQ 06.01 Identification of waste and pollutants</t>
  </si>
  <si>
    <t>5nPf6FvRIaYhUohxiK6Z4C7tkt1sKqqlLnUrh71qam9K</t>
  </si>
  <si>
    <t>7bibspXJGGbnFX0bW7wkAp</t>
  </si>
  <si>
    <t>6NkzRvY2LtIEq9u93VYbsg</t>
  </si>
  <si>
    <t>AQ 23 PEST CONTROL</t>
  </si>
  <si>
    <t>6mrYpZ2GcLZ7AP1RVVry5G7te0V5sEO4j2gdaCHhqwRe</t>
  </si>
  <si>
    <t>3G6XCS3kXxaiT6An6fyXYY</t>
  </si>
  <si>
    <t>SAqaQFjpGvk0dxFTZIzwA</t>
  </si>
  <si>
    <t>HOP 30.06 Predicting irrigation requirements</t>
  </si>
  <si>
    <t>6mrYpZ2GcLZ7AP1RVVry5GaeLabNl3CjngCaQDiZCnP</t>
  </si>
  <si>
    <t>64tLhqUpveB3E8yVXVsubo</t>
  </si>
  <si>
    <t>1Lf9FHKch0eiLXJIpNhkap</t>
  </si>
  <si>
    <t>HOP 04 OUTSOURCED ACTIVITIES (SUBCONTRACTORS)</t>
  </si>
  <si>
    <t>6mrYpZ2GcLZ7AP1RVVry5G6ZlIRqNokp14rd0OrJYpUs</t>
  </si>
  <si>
    <t>1Jsd4Po9zEonkNa6KicOXv</t>
  </si>
  <si>
    <t>55PwbCfLEsH487m0LGfq8G</t>
  </si>
  <si>
    <t>HOP 22.03 Natural ecosystems and habitats are not converted into agricultural areas</t>
  </si>
  <si>
    <t>6mrYpZ2GcLZ7AP1RVVry5G6Rr7lWkdEx4UFV3lspdV2c</t>
  </si>
  <si>
    <t>1A6ymTFpce17AFVUfpWjBA</t>
  </si>
  <si>
    <t>6mrYpZ2GcLZ7AP1RVVry5G7FzFPUI62I8icT9zFiqYBn</t>
  </si>
  <si>
    <t>7qLHXfgMF1BvtNhEoTrOl1</t>
  </si>
  <si>
    <t>6mrYpZ2GcLZ7AP1RVVry5G2sC7LUqXHhrGUVy4ZkqKu8</t>
  </si>
  <si>
    <t>2GyriZTFrdoiLg6YAzlPPH</t>
  </si>
  <si>
    <t>6mrYpZ2GcLZ7AP1RVVry5G3ZsSeRvZNIo9inIvGSDPi7</t>
  </si>
  <si>
    <t>6LT3SsPHecSghrKBDqqFdh</t>
  </si>
  <si>
    <t>6mrYpZ2GcLZ7AP1RVVry5GwRT3XcKfUaVoLQYa4XeJC</t>
  </si>
  <si>
    <t>h8R5jJkb29tHZV3B118Di</t>
  </si>
  <si>
    <t>6mrYpZ2GcLZ7AP1RVVry5G5OPZTbS8UKCdo5sAfvtHwp</t>
  </si>
  <si>
    <t>3ENhTBiDiLIby2zwwYZ4II</t>
  </si>
  <si>
    <t>64cWD91pr0geaTi2ASvLb5TvyR0UgB0EOmnMkFaZftX</t>
  </si>
  <si>
    <t>2I5R4B5uqBuxo2ybSCGbHu</t>
  </si>
  <si>
    <t>6AvKQ3DXzy69suGAzqeAmu5TvyR0UgB0EOmnMkFaZftX</t>
  </si>
  <si>
    <t>1CjsvntGscU8PNU0sD5ccV</t>
  </si>
  <si>
    <t>2apQYV4sVGueZxb722p8822IPCUnYuMhRLMitDdZuBV6</t>
  </si>
  <si>
    <t>3IUiXuwp5nc4lJpNyIt6Gm</t>
  </si>
  <si>
    <t>2apQYV4sVGueZxb722p8826rCsdcQbJnfwmnsw2F9C4z</t>
  </si>
  <si>
    <t>21iP5X956IMsI7DJvW88jr</t>
  </si>
  <si>
    <t>2apQYV4sVGueZxb722p88222v7nnkQpO82gWNsHA3e6i</t>
  </si>
  <si>
    <t>7cF7TZI0Gd9xPsfARGQ9l9</t>
  </si>
  <si>
    <t>6mrYpZ2GcLZ7AP1RVVry5G3WBrxkh802qoM6WUHlCwcx</t>
  </si>
  <si>
    <t>466hVwkhlu8tOtAvU7MH3t</t>
  </si>
  <si>
    <t>2apQYV4sVGueZxb722p8825az4vdaXEuQgs5B9UaOjzb</t>
  </si>
  <si>
    <t>2uILNFLSUSNvYMiLxTWG1l</t>
  </si>
  <si>
    <t>6vDiuqvJNOSRl5wyT01Pym7zXnm2lgE6Oh3K9yFP7Gdf</t>
  </si>
  <si>
    <t>1RPVuNcKGhKGNDUNMmqJad</t>
  </si>
  <si>
    <t>6vDiuqvJNOSRl5wyT01PymglN2WuTeRW3b5FgXbh8Ta</t>
  </si>
  <si>
    <t>6uoQDWLk4J8jAguIJy4ZW5</t>
  </si>
  <si>
    <t>6vDiuqvJNOSRl5wyT01PymegxrRxt1wvmpDaKwSbu23</t>
  </si>
  <si>
    <t>5c3dR1YVmA5sXHhsKmupYd</t>
  </si>
  <si>
    <t>2lCsmz9pLx7NagHecV9mpX5TvyR0UgB0EOmnMkFaZftX</t>
  </si>
  <si>
    <t>2LfyMFMW36CamjuZ0YnMrr</t>
  </si>
  <si>
    <t>2qQW5LAimcgbwLksFTh6tg5TvyR0UgB0EOmnMkFaZftX</t>
  </si>
  <si>
    <t>7iWJXTXYCupkFTEfuzkuQg</t>
  </si>
  <si>
    <t>19FqK7ekLK0m3iLHchTn8h2g5JReDfSpzAHl16771ew5</t>
  </si>
  <si>
    <t>6NNCdhTMTpFbSgoGpb63cp</t>
  </si>
  <si>
    <t>19FqK7ekLK0m3iLHchTn8h14lJpH5qVsP8C976yuQrDU</t>
  </si>
  <si>
    <t>13bKix0KDGNudEM0QXmk1y</t>
  </si>
  <si>
    <t>30jEVEr91nZpdd9cxyULwz5TvyR0UgB0EOmnMkFaZftX</t>
  </si>
  <si>
    <t>1PuOePk9uZL3G34wE5JQsg</t>
  </si>
  <si>
    <t>5QTGwGTKitdKuEwjmkCJSy5TvyR0UgB0EOmnMkFaZftX</t>
  </si>
  <si>
    <t>2hnZEMTaQG5nB4cObQrjJa</t>
  </si>
  <si>
    <t>56UycwhshuG3OMlSB7ahAa5TvyR0UgB0EOmnMkFaZftX</t>
  </si>
  <si>
    <t>2MaWcCOjrnzTUZYLyLI2po</t>
  </si>
  <si>
    <t>3BmiRfV14Y9UArHysfO3zs5TvyR0UgB0EOmnMkFaZftX</t>
  </si>
  <si>
    <t>2KVEEE9taT1qBKZw1pM15e</t>
  </si>
  <si>
    <t>4UI39RIn6YI8gQZpGRKexG5TvyR0UgB0EOmnMkFaZftX</t>
  </si>
  <si>
    <t>2p77rPdFZt9MG3aWryompi</t>
  </si>
  <si>
    <t>6vK5KBcIFJbIyxl3B3ekIp2pCca0Upzl3Nn66JUNHXeF</t>
  </si>
  <si>
    <t>3G2o2VZD4Vhj1j8NCZvH4W</t>
  </si>
  <si>
    <t>3YIgWsy9P8ND3BJPQGnD0j2pCca0Upzl3Nn66JUNHXeF</t>
  </si>
  <si>
    <t>6vy7qzuZGnKVxG0fDPIPXR</t>
  </si>
  <si>
    <t>3YIgWsy9P8ND3BJPQGnD0j1qvPg1ym8f6SRe66rOl40x</t>
  </si>
  <si>
    <t>3sySSWL5oAIx28hSoUBFMA</t>
  </si>
  <si>
    <t>3labXsBTDnp2nMlbS2V5AI412fDoNkTQzvavcR1yffoS</t>
  </si>
  <si>
    <t>3Y6whE7A4GTOmBM0cLfCgo</t>
  </si>
  <si>
    <t>3labXsBTDnp2nMlbS2V5AI2PabgCVl2axbE6gvoMhnNb</t>
  </si>
  <si>
    <t>6Qbmg6JuoN770dfkE0ogCG</t>
  </si>
  <si>
    <t>3labXsBTDnp2nMlbS2V5AI1WLl5crwUtAKu9uhWYEzsL</t>
  </si>
  <si>
    <t>3dOYyVrZuqiaWn8aIvCMMR</t>
  </si>
  <si>
    <t>3labXsBTDnp2nMlbS2V5AI3bNRfY2TpP6vkYKG0u4wwr</t>
  </si>
  <si>
    <t>2zscEBuE0OwqbPZjKZeBLF</t>
  </si>
  <si>
    <t>3YIgWsy9P8ND3BJPQGnD0j743VeTmtrKzh2yBlulWP21</t>
  </si>
  <si>
    <t>6g3NqdQl5NHN5tSVsxrY1N</t>
  </si>
  <si>
    <t>3YIgWsy9P8ND3BJPQGnD0j11FBMuieNmnZtyeFBlepcF</t>
  </si>
  <si>
    <t>5bhPN4DzYGiQBGzqjmqwDA</t>
  </si>
  <si>
    <t>3YIgWsy9P8ND3BJPQGnD0jCSohyDpAegE66esWvDgT5</t>
  </si>
  <si>
    <t>3RXNryEkb5RsCci4ZuSpu4</t>
  </si>
  <si>
    <t>3YIgWsy9P8ND3BJPQGnD0j6OqbxahSFlVeKhLRgYFytR</t>
  </si>
  <si>
    <t>56LbVxj8q6LfC4kf1x4GeA</t>
  </si>
  <si>
    <t>wyDCB5gmC64vDLZ45LmyF5l2rJiYbFtvFuXNhk6Xt0S</t>
  </si>
  <si>
    <t>5HpjunyxjPFZ8ERnK8tq7N</t>
  </si>
  <si>
    <t>3YIgWsy9P8ND3BJPQGnD0j79pV2c30dTskerAeol8ohZ</t>
  </si>
  <si>
    <t>5XO2ouVK6UjXiuayI3pjaw</t>
  </si>
  <si>
    <t>1TyGiQcuRVxqRPsWm6pYn75GJnBn0XaHPkzo9hXhVvqW</t>
  </si>
  <si>
    <t>5bVj9VFVZ6tCA1nWKx8e7w</t>
  </si>
  <si>
    <t>1TyGiQcuRVxqRPsWm6pYn725itD9t3AKPNN1d0JIB5bx</t>
  </si>
  <si>
    <t>2xx2r9xm1ZFKgkOLcMZqVd</t>
  </si>
  <si>
    <t>1TyGiQcuRVxqRPsWm6pYn73yEQbyyk01GoZYBCkYA4FP</t>
  </si>
  <si>
    <t>3JyHEnouIJTlEpv89BLJNJ</t>
  </si>
  <si>
    <t>1TyGiQcuRVxqRPsWm6pYn73bxp0a7dcsX1zRhf8lSDgg</t>
  </si>
  <si>
    <t>65q3YF3Fh2kdDGMu1rvFCM</t>
  </si>
  <si>
    <t>5JIgB3UDpDaQaRmTmuUpoo2RNwE7jatfe6w5x0Tu6eV4</t>
  </si>
  <si>
    <t>32C8htEWfNkaxTSAw1lMmH</t>
  </si>
  <si>
    <t>5JIgB3UDpDaQaRmTmuUpoo5l2rJiYbFtvFuXNhk6Xt0S</t>
  </si>
  <si>
    <t>24BgKpKEedoO1JiqqsJ9K0</t>
  </si>
  <si>
    <t>5g1godsQJRqbjZxI603Etm2ea1rhckQVrSaK28J1Se0f</t>
  </si>
  <si>
    <t>6Y28XxkqaGhdKkUwmmVWZU</t>
  </si>
  <si>
    <t>5g1godsQJRqbjZxI603EtmAsizSx9djd7Hn9BlLrbya</t>
  </si>
  <si>
    <t>52qkXF3M0StAXkDQXFCSgS</t>
  </si>
  <si>
    <t>5g1godsQJRqbjZxI603Etm4CTLgpMoXEpcE8tXLndCGp</t>
  </si>
  <si>
    <t>1hr60kCaVVYZ0GddKH3itk</t>
  </si>
  <si>
    <t>IKtB5yVMmBF7k4LaDgUZw4Lhlvkx1w9JtxEbAhlutRi</t>
  </si>
  <si>
    <t>57NpCUzFpLeJMc4iXNsju7</t>
  </si>
  <si>
    <t>IKtB5yVMmBF7k4LaDgUZw4lUZQXD5tjtX2glVe4lraA</t>
  </si>
  <si>
    <t>2Ic89h7XDhn3EnfuxricmS</t>
  </si>
  <si>
    <t>2BGuoLOuGR86Am1Hf7hCiG1WOpilQQJvvs3HIzyLlTD7</t>
  </si>
  <si>
    <t>3KLSVauiw2LpCRLz6sh0Gl</t>
  </si>
  <si>
    <t>2BGuoLOuGR86Am1Hf7hCiGCnld8x4oHlmExTFHGeLjj</t>
  </si>
  <si>
    <t>HZVFRQ0lPsAYqgtzVDmvQ</t>
  </si>
  <si>
    <t>2BGuoLOuGR86Am1Hf7hCiG3JTeuQtOc1OKqfRNulIqvM</t>
  </si>
  <si>
    <t>3FzF1LEqvaqcVg1sPXpO4T</t>
  </si>
  <si>
    <t>2BGuoLOuGR86Am1Hf7hCiG5VavlH2MeUS17rVAik4joc</t>
  </si>
  <si>
    <t>7a2Y6DzH7j1VVkaHdI2yOG</t>
  </si>
  <si>
    <t>2BGuoLOuGR86Am1Hf7hCiGaJyo4GEfHW26SGyqyk8my</t>
  </si>
  <si>
    <t>1hKXJ13N5lXYEXEOcZHmyy</t>
  </si>
  <si>
    <t>2BGuoLOuGR86Am1Hf7hCiGr4Wl5viNqALmYQehnJigP</t>
  </si>
  <si>
    <t>32JIKIaeDGwGaAEbTSj6y5</t>
  </si>
  <si>
    <t>5JIgB3UDpDaQaRmTmuUpoo64wGe3MdQzgQigsw2nGTdA</t>
  </si>
  <si>
    <t>3xYy6mL2hiBM97rB69PVPI</t>
  </si>
  <si>
    <t>IKtB5yVMmBF7k4LaDgUZw3yiRDwLwt1Ow5dQeFJqM2k</t>
  </si>
  <si>
    <t>5vY6xYFjJeJDGdSD1bFJDR</t>
  </si>
  <si>
    <t>5EpvIGahtoNQBPGjgtOnbO1zDGYHavQ1Y1HUI9R90OOZ</t>
  </si>
  <si>
    <t>3in4vF0L0QH4cz3j8qyG9c</t>
  </si>
  <si>
    <t>4a4Qd6ndeeA7u3kN8ZP1We4sgOMeAcsKM18hKZSWSDgu</t>
  </si>
  <si>
    <t>5biAiXHSgSk4gPg4kzNSvu</t>
  </si>
  <si>
    <t>4a4Qd6ndeeA7u3kN8ZP1We7e2OTmZvHrA9xmbHveLBmp</t>
  </si>
  <si>
    <t>4zamBXrzVP3v8KPVS98bid</t>
  </si>
  <si>
    <t>4a4Qd6ndeeA7u3kN8ZP1We1j8KzCREQQlaHRiz9wuo0z</t>
  </si>
  <si>
    <t>3S4q9BwkV19jVjVj3Fiy75</t>
  </si>
  <si>
    <t>4a4Qd6ndeeA7u3kN8ZP1We7iGeybgBH8laSvemDG6yKU</t>
  </si>
  <si>
    <t>1ZiMa81KOMVFgXiEoigZEc</t>
  </si>
  <si>
    <t>4a4Qd6ndeeA7u3kN8ZP1We1ERzCDuPHpofETFZxfdFUx</t>
  </si>
  <si>
    <t>6mL7rNUJjE6ZUJ2ctQLqD1</t>
  </si>
  <si>
    <t>2BGuoLOuGR86Am1Hf7hCiG3W7dGcEqSrkGPLpK2FPpjb</t>
  </si>
  <si>
    <t>77iD9G4XGr5vhbqQwrOfqv</t>
  </si>
  <si>
    <t>2BGuoLOuGR86Am1Hf7hCiG6OVfMLlOhjDUtTGVH4d1tI</t>
  </si>
  <si>
    <t>EjvcDaWgn3ttR1SL0MtIP</t>
  </si>
  <si>
    <t>48aQAsWhk4FCpRyiTfbQDc5TvyR0UgB0EOmnMkFaZftX</t>
  </si>
  <si>
    <t>3HkNWk3E3qX8G4lyxNXhn</t>
  </si>
  <si>
    <t>5ZjwAiDPYbGvURtwoHF4gM5TvyR0UgB0EOmnMkFaZftX</t>
  </si>
  <si>
    <t>5pmfsUbg8aoTCasOYIPEmO</t>
  </si>
  <si>
    <t>4d9ucNGdAsunr2tbELZ2oO5TvyR0UgB0EOmnMkFaZftX</t>
  </si>
  <si>
    <t>wfEosTNsh5ZbZfpJsxQgA</t>
  </si>
  <si>
    <t>IKtB5yVMmBF7k4LaDgUZw3R84nmeK4iATbuwZ2gsDsb</t>
  </si>
  <si>
    <t>stHgm7kk2SPG9w5vMdz4p</t>
  </si>
  <si>
    <t>IKtB5yVMmBF7k4LaDgUZw7o4R1VJX1KXn6Y2mK3KBnX</t>
  </si>
  <si>
    <t>2d7YWQS3FpE89EMmToIXl7</t>
  </si>
  <si>
    <t>IKtB5yVMmBF7k4LaDgUZw6GGR163KNx1sTit3j0ivMP</t>
  </si>
  <si>
    <t>1E2oM3pY57AB2HYh2FrLwa</t>
  </si>
  <si>
    <t>IKtB5yVMmBF7k4LaDgUZw6twC7WvSzvTac9PtqXVar6</t>
  </si>
  <si>
    <t>2KsBqme4dzqwFgisXFOayx</t>
  </si>
  <si>
    <t>IKtB5yVMmBF7k4LaDgUZwJfokfy0DypbRD7D7zEF8h</t>
  </si>
  <si>
    <t>7oyHtBXE4RjANn4ggmq6Y3</t>
  </si>
  <si>
    <t>5g1godsQJRqbjZxI603Etm1MAAg94AQdklTBAzABM4wS</t>
  </si>
  <si>
    <t>3NggK2eyAFMnxgLmy5ZHwl</t>
  </si>
  <si>
    <t>6sAnZuzrLy7KwfabltbVL25TvyR0UgB0EOmnMkFaZftX</t>
  </si>
  <si>
    <t>4g6GmkM7SVOjxzDG7bEynl</t>
  </si>
  <si>
    <t>3labXsBTDnp2nMlbS2V5AI3IMlwAGWtNQ8ZjIBrbKwsL</t>
  </si>
  <si>
    <t>1oZBiTuiw7JnneP37eRowe</t>
  </si>
  <si>
    <t>3YIgWsy9P8ND3BJPQGnD0j3Fg5RTdQ7a6O2THEvpVWrG</t>
  </si>
  <si>
    <t>5ADUfpuBbLBbLbTKgfXnbi</t>
  </si>
  <si>
    <t>3YIgWsy9P8ND3BJPQGnD0j3wasRW0o0BjnW1Yy5QAtYp</t>
  </si>
  <si>
    <t>2UdnbG1EfwovfGYLIAS3BC</t>
  </si>
  <si>
    <t>6MLbOSTUhL6svPsQwb6NH65TvyR0UgB0EOmnMkFaZftX</t>
  </si>
  <si>
    <t>4eaXpRnh8mnwfzKcWJnmsL</t>
  </si>
  <si>
    <t>PIGUID</t>
  </si>
  <si>
    <t>PQGUID</t>
  </si>
  <si>
    <t>N:N ID</t>
  </si>
  <si>
    <t>PIGUID &amp; "NO"</t>
  </si>
  <si>
    <t>4R9L9YGGN56lLGRoI3945q</t>
  </si>
  <si>
    <t>7t4qfGXrdadx66xrfTpE0d</t>
  </si>
  <si>
    <t>78wVA7YnBFnvaegzh1b0Ty</t>
  </si>
  <si>
    <t>3gt3fIhN46QsU1qNjvnmb2</t>
  </si>
  <si>
    <t>5tEJuAZKG5KWmgCRdpscul</t>
  </si>
  <si>
    <t>6WUvJ8mCZ5jZz6OMmg6bGM</t>
  </si>
  <si>
    <t>4pStMx8J9zdTA08NPOZK8J</t>
  </si>
  <si>
    <t>4Zdmgt25UbXfgJxrggzCIy</t>
  </si>
  <si>
    <t>2da4xRvctaGroBQaFMVdXV</t>
  </si>
  <si>
    <t>7o0xBDTKxcKpHsZRwunVdc</t>
  </si>
  <si>
    <t>1DMh4nsjnxwoMXI3CEg6sF</t>
  </si>
  <si>
    <t>1DKo9zqfflOcZsDUt4F8bK</t>
  </si>
  <si>
    <t>4C7ap9WXrPsgE102XE9985</t>
  </si>
  <si>
    <t>2X5jIQrwwam5QenXltA03n</t>
  </si>
  <si>
    <t>Level</t>
  </si>
  <si>
    <t>3WqH0sbUd41S1QgzsshLUw</t>
  </si>
  <si>
    <t>Major Must</t>
  </si>
  <si>
    <t>Recom.</t>
  </si>
  <si>
    <t>Minor Must</t>
  </si>
  <si>
    <t>INTEGRATED FARM ASSURANCE SMART
FLOWERS AND ORNAMENTALS</t>
  </si>
  <si>
    <t>CHECKLIST</t>
  </si>
  <si>
    <t>Copyright</t>
  </si>
  <si>
    <t>© Copyright: GLOBALG.A.P. c/o FoodPLUS GmbH: Spichernstr. 55, 50672 Cologne; Germany. Copying and distribution permitted only in unaltered form.</t>
  </si>
  <si>
    <t>Your checklist documents (step 2) </t>
  </si>
  <si>
    <t>This document lists the principles and criteria for the IFA v6 Smart standard for flowers and ornamentals.</t>
  </si>
  <si>
    <t>By answering the questions on this page, you can filter out principles and criteria that are not relevant to you. The checklist on the ”P&amp;Cs” tab will be adapted accordingly. Alternatively, you can continue with the checklist in its current state.</t>
  </si>
  <si>
    <r>
      <rPr>
        <b/>
        <sz val="9"/>
        <rFont val="Arial"/>
        <family val="2"/>
      </rPr>
      <t>How to filter your checklist:</t>
    </r>
    <r>
      <rPr>
        <sz val="9"/>
        <rFont val="Arial"/>
        <family val="2"/>
      </rPr>
      <t xml:space="preserve">
• Read the questions and choose “Yes” or “No” as applicable to you.
• Choosing “Yes” means that all the relevant principles and criteria for that question will remain in the checklist, since they apply to your production processes. 
• Choosing “No” means that the principles and criteria related to this question will be grayed out in your checklist and no longer need to be considered. 
• Once you have answered the questions on this page (Excel sheet), your checklist will be displayed on the “P&amp;Cs” tab. 
• Not all principles and criteria can be filtered by these questions. There may still be some principles and criteria which are not applicable to you – you will need to consider these on an individual basis. </t>
    </r>
  </si>
  <si>
    <t>no</t>
  </si>
  <si>
    <t>yes</t>
  </si>
  <si>
    <t>S2PQGUID</t>
  </si>
  <si>
    <t>Effective Number</t>
  </si>
  <si>
    <t>Step 2 questions</t>
  </si>
  <si>
    <t>Answer</t>
  </si>
  <si>
    <t>Justification</t>
  </si>
  <si>
    <t>Has the producer used subcontractors and/or service providers during the certification cycle?</t>
  </si>
  <si>
    <t>Has the producer been registered for parallel ownership?</t>
  </si>
  <si>
    <t>Has in-house propagation material been produced during the certification cycle (with or without treatment with any plant protection products)?</t>
  </si>
  <si>
    <t>Have genetically modified organisms (GMOs) been included in the scope of the operation during the certification cycle?</t>
  </si>
  <si>
    <t>Has soil been used for cultivation purposes during the certification cycle?</t>
  </si>
  <si>
    <t>Has the producer used soil fumigation during the certification cycle?</t>
  </si>
  <si>
    <t>Have substrates (peat or other media) been used for cultivation purposes during the certification cycle?</t>
  </si>
  <si>
    <t>Has the producer applied fertilizers (organic and/or inorganic) during the certification cycle?</t>
  </si>
  <si>
    <t>Have any fertilizers (organic and/or inorganic) and/or biostimulants been stored on site during the certification cycle?</t>
  </si>
  <si>
    <t>Has the producer applied organic fertilizer on site during the certification cycle?</t>
  </si>
  <si>
    <t xml:space="preserve">Have crops been irrigated during the certification cycle? </t>
  </si>
  <si>
    <t>Are plant protection products (obtained from chemical synthesis) used on the registered crops (either at pre- or postharvest)?</t>
  </si>
  <si>
    <t>Are plant protection products and/or any other treatment products stored on site?</t>
  </si>
  <si>
    <t xml:space="preserve">Does the farm include open field areas, green areas, or room to implement living fences/hedges? </t>
  </si>
  <si>
    <r>
      <rPr>
        <b/>
        <sz val="9"/>
        <color theme="1"/>
        <rFont val="Arial"/>
        <family val="2"/>
      </rPr>
      <t>Using your checklist:</t>
    </r>
    <r>
      <rPr>
        <sz val="9"/>
        <color theme="1"/>
        <rFont val="Arial"/>
        <family val="2"/>
      </rPr>
      <t xml:space="preserve">
• Your checklist can be found on the “P&amp;Cs” tab. 
• The audit notes/general information (found on the corresponding tab) must also be completed. 
• All principles and criteria must be audited and are applicable by default unless otherwise stated.
• Mark each checklist principle with an x in the column that reflects the compliance status (Yes, No, or N/A). 
• Principles and criteria shall be justified (commented) as outlined below.</t>
    </r>
  </si>
  <si>
    <t>Use case</t>
  </si>
  <si>
    <t>Justification/Comments required?</t>
  </si>
  <si>
    <t>Minor Must or Major Must principles and criteria marked as not applicable* (N/A)</t>
  </si>
  <si>
    <t>A justification must always be given based on the evidence observed.</t>
  </si>
  <si>
    <t>*Some principles may not be marked as “N/A”. In this case, you must choose either “Yes” or “No”.</t>
  </si>
  <si>
    <r>
      <t xml:space="preserve">Major Must and Minor Must principles and criteria for </t>
    </r>
    <r>
      <rPr>
        <b/>
        <sz val="9"/>
        <color theme="1"/>
        <rFont val="Arial"/>
        <family val="2"/>
      </rPr>
      <t>Option 1 self-assessments</t>
    </r>
  </si>
  <si>
    <r>
      <t xml:space="preserve">If </t>
    </r>
    <r>
      <rPr>
        <b/>
        <sz val="9"/>
        <color theme="1"/>
        <rFont val="Arial"/>
        <family val="2"/>
      </rPr>
      <t>compliant</t>
    </r>
    <r>
      <rPr>
        <sz val="9"/>
        <color theme="1"/>
        <rFont val="Arial"/>
        <family val="2"/>
      </rPr>
      <t>, comments on the evidence observed are not required but may be supplied.</t>
    </r>
  </si>
  <si>
    <r>
      <t xml:space="preserve">If </t>
    </r>
    <r>
      <rPr>
        <b/>
        <sz val="9"/>
        <color theme="1"/>
        <rFont val="Arial"/>
        <family val="2"/>
      </rPr>
      <t>non-compliant</t>
    </r>
    <r>
      <rPr>
        <sz val="9"/>
        <color theme="1"/>
        <rFont val="Arial"/>
        <family val="2"/>
      </rPr>
      <t>, a justification must always be given based on the evidence observed</t>
    </r>
  </si>
  <si>
    <t>Major Must principles and criteria in internal QMS audits or internal audits of members/sites (Option 2 or Option 1 multisite producers with QMS)</t>
  </si>
  <si>
    <t>A justification must always be given based on the evidence observed, regardless of whether they are compliant or not.</t>
  </si>
  <si>
    <t>Minor Must principles and criteria in internal QMS audits or internal audits of members/sites (Option 2 or Option 1 multisite producers with QMS)</t>
  </si>
  <si>
    <r>
      <t xml:space="preserve">If </t>
    </r>
    <r>
      <rPr>
        <b/>
        <sz val="9"/>
        <color theme="1"/>
        <rFont val="Arial"/>
        <family val="2"/>
      </rPr>
      <t>non-compliant</t>
    </r>
    <r>
      <rPr>
        <sz val="9"/>
        <color theme="1"/>
        <rFont val="Arial"/>
        <family val="2"/>
      </rPr>
      <t>, a justification must always be given based on the evidence observed.</t>
    </r>
  </si>
  <si>
    <t>Recommendations</t>
  </si>
  <si>
    <t>Justification is not required for  Recommendations but may be supplied, regardless of whether they are compliant or not.</t>
  </si>
  <si>
    <t xml:space="preserve">Self-assessment/Internal audit notes
</t>
  </si>
  <si>
    <t>Please choose</t>
  </si>
  <si>
    <t>IFA v6 Smart</t>
  </si>
  <si>
    <t>IFA v6 GFS</t>
  </si>
  <si>
    <t>Option 2 producer group member</t>
  </si>
  <si>
    <t>Type of  audit</t>
  </si>
  <si>
    <t>Self-assessment</t>
  </si>
  <si>
    <t>Internal audit</t>
  </si>
  <si>
    <t>Other</t>
  </si>
  <si>
    <t>Yes</t>
  </si>
  <si>
    <t>No</t>
  </si>
  <si>
    <t xml:space="preserve">Does the producer make use of a consultant? </t>
  </si>
  <si>
    <t xml:space="preserve">If yes, what is the consultant’s name?  </t>
  </si>
  <si>
    <t xml:space="preserve">Is the producer registered for parallel production (including the previously called parallel ownership)? </t>
  </si>
  <si>
    <t>If yes, for which products?</t>
  </si>
  <si>
    <t>Does the producer buy products from certified production processes from external sources?</t>
  </si>
  <si>
    <t xml:space="preserve">If yes, which products? </t>
  </si>
  <si>
    <t xml:space="preserve">Has the harvest of the products been observed during the self-assessment/internal audit? </t>
  </si>
  <si>
    <t xml:space="preserve">If yes, of which products? </t>
  </si>
  <si>
    <t xml:space="preserve">Has product handling been observed during the self-assessment/internal audit?  </t>
  </si>
  <si>
    <t xml:space="preserve">List all products presented during the self-assessment/internal audit: </t>
  </si>
  <si>
    <t xml:space="preserve">Location(s) visited: </t>
  </si>
  <si>
    <t xml:space="preserve">Self-assessment/Internal audit duration: </t>
  </si>
  <si>
    <t>Calculation of the 95% Minor Must compliance rate:</t>
  </si>
  <si>
    <t>Producer name: </t>
  </si>
  <si>
    <t xml:space="preserve">Date: </t>
  </si>
  <si>
    <t>Signature:     </t>
  </si>
  <si>
    <t>x</t>
  </si>
  <si>
    <t>ifna</t>
  </si>
  <si>
    <t>RelatedPQ</t>
  </si>
  <si>
    <t>PIGUID&amp;NO</t>
  </si>
  <si>
    <t>Section</t>
  </si>
  <si>
    <t>Description/Principle</t>
  </si>
  <si>
    <t>Criteria</t>
  </si>
  <si>
    <t>N/A</t>
  </si>
  <si>
    <t>Automated answer for step 2 question</t>
  </si>
  <si>
    <t>ppb9y4rPwbUUBCj5QAkxS</t>
  </si>
  <si>
    <t xml:space="preserve">QMS 01.01.02  Legality - Production sites of multisite producers with QMS  </t>
  </si>
  <si>
    <t>67jQXmb714JA7JO68yT9WJ</t>
  </si>
  <si>
    <t xml:space="preserve">QMS 01.02  Internal register </t>
  </si>
  <si>
    <t>6vMdfJ8gSRxB94Qur9PIUJ</t>
  </si>
  <si>
    <t>QMS 01.02.01 Internal register - Multisite producers with QMS</t>
  </si>
  <si>
    <t>65YhqSh0effwCLgSU5PKWi</t>
  </si>
  <si>
    <t>QMS 01.02.02 Internal register - Producer Groups</t>
  </si>
  <si>
    <t>6gNXFot9bj2qIYf6UMlESC</t>
  </si>
  <si>
    <t>QMS 02.01 Structure</t>
  </si>
  <si>
    <t>1BZRMD4dae6RuHe1e220IE</t>
  </si>
  <si>
    <t>QMS 02.02 Competency and training of staff</t>
  </si>
  <si>
    <t>4cLbnSmkp5Cb5himLWnflc</t>
  </si>
  <si>
    <t>QMS 03.01 Document control requirements</t>
  </si>
  <si>
    <t>6cqHYchodcu4mfags7nEfI</t>
  </si>
  <si>
    <t>QMS 03.02 Records</t>
  </si>
  <si>
    <t>3DacSTY4JYjnci5zdyhJco</t>
  </si>
  <si>
    <t>QMS 05.01 Internal QMS audits</t>
  </si>
  <si>
    <t>TNECOkMrplT0VST5e7LlI</t>
  </si>
  <si>
    <t>QMS 05.03 Non-compliances, corrective actions, and sanctions</t>
  </si>
  <si>
    <t>4LkoX8uL7IKysZNtMA9ACA</t>
  </si>
  <si>
    <t>QMS 11.2 Key Tasks - Internal QMS auditors</t>
  </si>
  <si>
    <t>68QqPVS7uQ4h17EehtW3dB</t>
  </si>
  <si>
    <t>QMS 11.3 Key Tasks -Internal farm auditors</t>
  </si>
  <si>
    <t>1VqzFhqArY3cojASXB90xU</t>
  </si>
  <si>
    <t>QMS 12.1 Formal qualifications for internal QMS auditors</t>
  </si>
  <si>
    <t>5YUhVcJlBJEi7I8LspLadi</t>
  </si>
  <si>
    <t xml:space="preserve">QMS 12.2 Formal qualifications for internal  farm auditors </t>
  </si>
  <si>
    <t>6tORAFbgXTHTA03U5KBq2e</t>
  </si>
  <si>
    <t>QMS 12.3.1 Technical skills and qualifications - QMS manager</t>
  </si>
  <si>
    <t>4hGEPqL5l7s3DOLYKtvmbC</t>
  </si>
  <si>
    <t>QMS 12.3.2 Technical skills and qualifications - Internal QMS auditor</t>
  </si>
  <si>
    <t>5aNPbKKRWAA60MBjo0xV4c</t>
  </si>
  <si>
    <t>QMS 12.4  Communication skills</t>
  </si>
  <si>
    <t>1wFLkLpapYX6o9clnCsMpf</t>
  </si>
  <si>
    <t>QMS 12.3.4 Technical skills and qualifications - Training in food safety and good agricultural practices for internal QMS and farm auditors</t>
  </si>
  <si>
    <t>3uom9p3qca6ax7AaTTK2QT</t>
  </si>
  <si>
    <t>3xDgKt7CA6fhZm7YTtTFG0</t>
  </si>
  <si>
    <t xml:space="preserve">QMS 01.01.01  Legality - Producer group members of producer groups </t>
  </si>
  <si>
    <t>4vucxRo0LZSSTw9GJs9K5C</t>
  </si>
  <si>
    <t xml:space="preserve">QMS 01.01   Legality </t>
  </si>
  <si>
    <t>6DLYBu74pUsP9h2Tk6aE8b</t>
  </si>
  <si>
    <t>HOP 30.05 Water quality</t>
  </si>
  <si>
    <t>38FoI2x9MvJMWYmW9A94FP</t>
  </si>
  <si>
    <t>HOP 28 SOIL AND SUBSTRATE MANAGEMENT</t>
  </si>
  <si>
    <t>3mzqvFtvshFUd9FG5jPpxS</t>
  </si>
  <si>
    <t>HOP 29 FERTILIZERS AND BIOSTIMULANTS</t>
  </si>
  <si>
    <t>2oNaOXs0DVeMiQZPYCn5r7</t>
  </si>
  <si>
    <t>HOP 25 WASTE MANAGEMENT</t>
  </si>
  <si>
    <t>57pN9EDRNJdtiagduP3fZW</t>
  </si>
  <si>
    <t>HOP 32 PLANT PROTECTION PRODUCTS</t>
  </si>
  <si>
    <t>5S3hhH4brQmFX28p961rB1</t>
  </si>
  <si>
    <t>AQUACULTURE:  Finfish, crustaceans, molluscs, seaweed</t>
  </si>
  <si>
    <t xml:space="preserve">The standard applies to all stages of the aquatic species for all systems used in aquaculture.
Presently, the term “farmed aquatic species” within the standard refers to all species mentioned in the GLOBALG.A.P. product list published on the GLOBALG.A.P. website. This product list is extended for species based on demand and under consideration of brood stock origin. The term “farmed aquatic species” refers to finfish, crustaceans, molluscs, and macro-algae (seaweed) and depending on the criteria may apply exclusively to some of the groups. </t>
  </si>
  <si>
    <t>Rm2o1gaBaALvlfFEiYrMu</t>
  </si>
  <si>
    <t>HOP 33 POSTHARVEST HANDLING</t>
  </si>
  <si>
    <t>5J6Wg6hIOJWcbwRBTKjslF</t>
  </si>
  <si>
    <t>HOP 31 INTEGRATED PEST MANAGEMENT</t>
  </si>
  <si>
    <t>WIsqyzB7hUCqXcRGmylZ6</t>
  </si>
  <si>
    <t>HOP 30 WATER MANAGEMENT</t>
  </si>
  <si>
    <t>4DY3EifbqbuiHigOcSYX3F</t>
  </si>
  <si>
    <t>HOP 28 SOIL MANAGEMENT</t>
  </si>
  <si>
    <t>2zKr6OtZT3ieaBkkiQdRnE</t>
  </si>
  <si>
    <t>HOP 27 GENETICALLY MODIFIED ORGANISMS</t>
  </si>
  <si>
    <t>1PygzsgwT1kH98NoRIqHJK</t>
  </si>
  <si>
    <t>HOP 26 PLANT PROPAGATION MATERIAL</t>
  </si>
  <si>
    <t>7tJdxC0MUJe1HSs3MotQlM</t>
  </si>
  <si>
    <t>HOP 23 ENERGY EFFICIENCY</t>
  </si>
  <si>
    <t>3ov8Ci8FQzD3sYIYu2RpnL</t>
  </si>
  <si>
    <t>HOP 22 BIODIVERSITY AND HABITATS</t>
  </si>
  <si>
    <t>3yiKvwYoXBHDoxipYV9gbp</t>
  </si>
  <si>
    <t>HOP 21 SITE MANAGEMENT</t>
  </si>
  <si>
    <t>1STSYkQfJC6sJCHTl0LQ4B</t>
  </si>
  <si>
    <t>HOP 20 WORKERS’ HEALTH, SAFETY, AND WELFARE</t>
  </si>
  <si>
    <t>5y6C5KZtGFA5bRC3q2nOtJ</t>
  </si>
  <si>
    <t>HOP 19 HYGIENE</t>
  </si>
  <si>
    <t>5AYuYvAyD5dx1XUm0wkNUh</t>
  </si>
  <si>
    <t>HOP 18 GLOBALG.A.P. STATUS</t>
  </si>
  <si>
    <t>2mT42AzGqaTB4SqjuCAb8l</t>
  </si>
  <si>
    <t>HOP 17 LOGO USE</t>
  </si>
  <si>
    <t>AqZg0D6YeGl82j7kk861G</t>
  </si>
  <si>
    <t>HOP 16 FOOD FRAUD</t>
  </si>
  <si>
    <t>79NJXc4l9NQEbbeDhi7yAn</t>
  </si>
  <si>
    <t>HOP 15 FOOD DEFENSE</t>
  </si>
  <si>
    <t>17ftYiGJQGfvC82XpjU1HE</t>
  </si>
  <si>
    <t>HOP 14 FOOD SAFETY POLICY DECLARATION</t>
  </si>
  <si>
    <t>1EgtVf0gt9faAZ208UKbhp</t>
  </si>
  <si>
    <t>HOP 13 EQUIPMENT AND DEVICES</t>
  </si>
  <si>
    <t>5jzyQhmb27D4nmyslaqw29</t>
  </si>
  <si>
    <t>HOP 12 LABORATORY TESTING</t>
  </si>
  <si>
    <t>VDK37xlSNcEUrQRExLE3o</t>
  </si>
  <si>
    <t>HOP 11 NON-CONFORMING PRODUCTS</t>
  </si>
  <si>
    <t>1JbTSVCXvD1rsi9FQI4BLX</t>
  </si>
  <si>
    <t>HOP 10 COMPLAINTS</t>
  </si>
  <si>
    <t>6jdV20fj5kQdZCYqV2HAZj</t>
  </si>
  <si>
    <t>HOP 09 RECALL AND WITHDRAWAL</t>
  </si>
  <si>
    <t>2kuhirjgnGOVNDcaDpOkYM</t>
  </si>
  <si>
    <t>HOP 08 MASS BALANCE</t>
  </si>
  <si>
    <t>3hFRwOPd6tyF3XqgDpiUsI</t>
  </si>
  <si>
    <t xml:space="preserve">HOP 07 PARALLEL OWNERSHIP, TRACEABILITY, AND SEGREGATION </t>
  </si>
  <si>
    <t>6Wkw4wWRDCURPfRLe7FPfh</t>
  </si>
  <si>
    <t>HOP 06 TRACEABILITY</t>
  </si>
  <si>
    <t>2bWjTJm7YGHjn0xzK8lmrx</t>
  </si>
  <si>
    <t>HOP 05 SPECIFICATIONS, SUPPLIERS, AND STOCK MANAGEMENT</t>
  </si>
  <si>
    <t>3jlC57moeRajaaQIIaDd20</t>
  </si>
  <si>
    <t>HOP 03 RESOURCE MANAGEMENT AND TRAINING</t>
  </si>
  <si>
    <t>4wZVGrd3Y6MNXGOUDdx8aE</t>
  </si>
  <si>
    <t>HOP 02 CONTINUOUS IMPROVEMENT PLAN</t>
  </si>
  <si>
    <t>1bKgax0qDr1kdS45vRoOYL</t>
  </si>
  <si>
    <t>HOP 01 INTERNAL DOCUMENTATION</t>
  </si>
  <si>
    <t>6XDlMJZ8YZa4z9YpSWG2pO</t>
  </si>
  <si>
    <t>HOP 33.07 Harvest and handling area safety</t>
  </si>
  <si>
    <t>6jeCGSSXYJzTftXx8cbHUd</t>
  </si>
  <si>
    <t>HOP 33.06 Transport</t>
  </si>
  <si>
    <t>7ctYNkkwyMaJhUZotDNFjC</t>
  </si>
  <si>
    <t>HOP 33.05 Finished products</t>
  </si>
  <si>
    <t>1YjodcLkPXYuUVJv2kTcFk</t>
  </si>
  <si>
    <t>HOP 33.04 Pest control</t>
  </si>
  <si>
    <t>4eKy1DGXi4so3zRzyqThnJ</t>
  </si>
  <si>
    <t>HOP 33.03 Temperature and humidity control</t>
  </si>
  <si>
    <t>110oWX79i6mbT4bTqOXnsF</t>
  </si>
  <si>
    <t>HOP 33.02 Foreign materials</t>
  </si>
  <si>
    <t>1zH3ajr9ldfV66pKaz5uSC</t>
  </si>
  <si>
    <t>HOP 33.01 Harvest and handling areas</t>
  </si>
  <si>
    <t>3ag7qg4fpn4nxKeaoiBogr</t>
  </si>
  <si>
    <t>HOP 32.11 Invoices and procurement documentation</t>
  </si>
  <si>
    <t>5ct5fM0HqC0lCNZYddSQSP</t>
  </si>
  <si>
    <t>HOP 32.10 Mixing and handling</t>
  </si>
  <si>
    <t>4QOHCspm1xB86DGAUYDjRE</t>
  </si>
  <si>
    <t>HOP 32.09 Plant protection product and postharvest treatment product storage</t>
  </si>
  <si>
    <t>5XwbzZtEM8lBOyfvXXxdDp</t>
  </si>
  <si>
    <t>HOP 32.08 Application of other substances</t>
  </si>
  <si>
    <t>5E9apgdIabjK9U9O52kP3v</t>
  </si>
  <si>
    <t>HOP 32.07 Residue analysis</t>
  </si>
  <si>
    <t>49eZzszjuUC0B6uHMRpoza</t>
  </si>
  <si>
    <t>HOP 32.06 Disposal of surplus application mix</t>
  </si>
  <si>
    <t>1dk4ytnQWjHBvg1ln8HjTF</t>
  </si>
  <si>
    <t>HOP 32.05 Obsolete plant protection products</t>
  </si>
  <si>
    <t>2JbpD7n1ziHSr2bVcKMSYA</t>
  </si>
  <si>
    <t>HOP 32.04 Empty containers</t>
  </si>
  <si>
    <t>2WGH0RWY1OjvoJuoSirwHO</t>
  </si>
  <si>
    <t>HOP 32.03 Plant protection product preharvest intervals</t>
  </si>
  <si>
    <t>4tsSAXoTqULXFfkPGQuphj</t>
  </si>
  <si>
    <t>HOP 32.02 Application records</t>
  </si>
  <si>
    <t>50xAgBpMLFLITAgXsZZZlg</t>
  </si>
  <si>
    <t>HOP 32.01 Plant protection product management</t>
  </si>
  <si>
    <t>4AISrwQ9WCshrlYBBrxvLA</t>
  </si>
  <si>
    <t>HOP 30.04 Water storage</t>
  </si>
  <si>
    <t>5JMEtkoFWwAZfaa1yaPgBK</t>
  </si>
  <si>
    <t>HOP 30.03 Efficient water use on farm</t>
  </si>
  <si>
    <t>3bwHSjPIiZlDqoQlQa0RcI</t>
  </si>
  <si>
    <t>HOP 30.02 Water sources</t>
  </si>
  <si>
    <t>31MnP6cupxhwzTJCfEX2C0</t>
  </si>
  <si>
    <t>HOP 30.01 Water use risk assessments and management plan</t>
  </si>
  <si>
    <t>3it1MDZers0ZhAZZAMnlhX</t>
  </si>
  <si>
    <t>HOP 29.04 Nutrient content</t>
  </si>
  <si>
    <t>34qytRFn55Pj9v8N6jW9Nd</t>
  </si>
  <si>
    <t>HOP 29.03 Organic fertilizers</t>
  </si>
  <si>
    <t>3QFwSW2yUZI11qFYS6goaH</t>
  </si>
  <si>
    <t>HOP 29.02 Storage</t>
  </si>
  <si>
    <t>2G6uwghHDTAis8RUZY3FJx</t>
  </si>
  <si>
    <t>HOP 29.01 Application records</t>
  </si>
  <si>
    <t>BNyveclVEQj4HZroYIsSp</t>
  </si>
  <si>
    <t>HOP 28.02 Soil fumigation</t>
  </si>
  <si>
    <t>1GydlnqB5f3ZYrijAhJ8a1</t>
  </si>
  <si>
    <t>HOP 28.01 Soil management and conservation</t>
  </si>
  <si>
    <t>3yzXvEhnmn5Jt2gzgNRyxG</t>
  </si>
  <si>
    <t>HOP 22.02 Ecological upgrading of unproductive sites</t>
  </si>
  <si>
    <t>25ufr7Onk7JPdSt2laMS29</t>
  </si>
  <si>
    <t>HOP 22.01 Management of biodiversity and habitats</t>
  </si>
  <si>
    <t>6iax11SKEZhY8rQyeOo4x9</t>
  </si>
  <si>
    <t>HOP 20.04 Workers’ welfare</t>
  </si>
  <si>
    <t>1E1VhZbj9C7JN1P2MNO7PP</t>
  </si>
  <si>
    <t>HOP 20.03 Personal protective equipment</t>
  </si>
  <si>
    <t>5Nuj2EiEyMVydcblHaISFD</t>
  </si>
  <si>
    <t>HOP 20.02 Hazards and first aid</t>
  </si>
  <si>
    <t>4xvzsgnTOtRkF4CQ8kI09i</t>
  </si>
  <si>
    <t>HOP 20.01 Risk assessment and training</t>
  </si>
  <si>
    <t>2Uopg36JNeaciZYcYszEzl</t>
  </si>
  <si>
    <t>QMS 12.5  Independence and confidentiality</t>
  </si>
  <si>
    <t>NOTE: The qualification of internal auditors shall be evaluated annually by the CBs.</t>
  </si>
  <si>
    <t>3wx6HUisx5HDpRwFvCTwWN</t>
  </si>
  <si>
    <t>QMS 12.3.3  Technical skills and qualifications - Internal farm auditor</t>
  </si>
  <si>
    <t>Sign-off of internal farm auditors shall only occur as a result of:</t>
  </si>
  <si>
    <t>ndILr7BDGoGn3oFrbuSXm</t>
  </si>
  <si>
    <t>QMS</t>
  </si>
  <si>
    <t>5QcqRKjyugITtX9F5mWxJx</t>
  </si>
  <si>
    <t>DISCIPLINARY PROCEDURES</t>
  </si>
  <si>
    <t>3REBipJjMBilm8fOUb7AAk</t>
  </si>
  <si>
    <t>WORKING HOURS</t>
  </si>
  <si>
    <t>3J24Glrer1437lwsauUMDz</t>
  </si>
  <si>
    <t>TIME RECORDING SYSTEMS</t>
  </si>
  <si>
    <t>LIlGAXC7dgnKPjxv0CHy9</t>
  </si>
  <si>
    <t>COMPULSORY SCHOOL AGE AND SCHOOL ACCESS</t>
  </si>
  <si>
    <t>3Ff44zJMwGkTtn6xQrauV0</t>
  </si>
  <si>
    <t>WORKING AGE, CHILD LABOR, AND YOUNG WORKERS</t>
  </si>
  <si>
    <t>7w9H6anypUchjmMOZrr9fi</t>
  </si>
  <si>
    <t>WAGES</t>
  </si>
  <si>
    <t>bxrVXJ4xWVl7PtHasGENb</t>
  </si>
  <si>
    <t>PAYMENTS</t>
  </si>
  <si>
    <t>19R27icHjrePmOqhbMVB4F</t>
  </si>
  <si>
    <t>TERMS OF EMPLOYMENT DOCUMENTS AND FORCED LABOR INDICATORS</t>
  </si>
  <si>
    <t>seSMMRr8dVZQE1tIIM2oM</t>
  </si>
  <si>
    <t>ACCESS TO LABOR REGULATION INFORMATION</t>
  </si>
  <si>
    <t>6fz1ZcgpxCeEz3mRGrevNc</t>
  </si>
  <si>
    <t>PRODUCER’S HUMAN RIGHTS POLICIES</t>
  </si>
  <si>
    <t>7M8kd0W9wjpA8V5QSHHaVd</t>
  </si>
  <si>
    <t>COMPLAINT PROCESS</t>
  </si>
  <si>
    <t>hQNd2uxITz3h9L5NA0Esq</t>
  </si>
  <si>
    <t>GRASP WORKER REPRESENTATION</t>
  </si>
  <si>
    <t>1o8mD6EnK5wQwCEJoONfYj</t>
  </si>
  <si>
    <t>RIGHT OF ASSOCIATION AND REPRESENTATION</t>
  </si>
  <si>
    <t>538rGD6MQerNMNSCfcYCp7</t>
  </si>
  <si>
    <t>GENERAL</t>
  </si>
  <si>
    <t>6r5HimlyZ0M2nrD6K2tkEv</t>
  </si>
  <si>
    <t>QMS 11 Minimum Qualification requirements for key staff</t>
  </si>
  <si>
    <t>22fWhXIF7ToLyYWekldl82</t>
  </si>
  <si>
    <t>QMS 10 Logo Use</t>
  </si>
  <si>
    <t>6ODApAejiQtNrOwOQO5Tai</t>
  </si>
  <si>
    <t>QMS 09 Registration of additional members/sites to the certificate</t>
  </si>
  <si>
    <t>35yeNtmczlcF0LL6aw5z15</t>
  </si>
  <si>
    <t>QMS 08 Outsourced activities</t>
  </si>
  <si>
    <t>7ue3ZV8NziRZnY4dzUsISX</t>
  </si>
  <si>
    <t>QMS 07 Product withdrawal</t>
  </si>
  <si>
    <t>5ZsnePvk5YgFXWZV6SeLdd</t>
  </si>
  <si>
    <t>QMS 06 Product traceability and segregation</t>
  </si>
  <si>
    <t>4riK5U0xPiGEWHpHRmn4Nr</t>
  </si>
  <si>
    <t>QMS 05 Internal Audits</t>
  </si>
  <si>
    <t>1sjYNSfPgvLzeUoltfbbdl</t>
  </si>
  <si>
    <t>QMS 04 Complaint handling</t>
  </si>
  <si>
    <t>iX5cwfCbucoiOoSsaucW1</t>
  </si>
  <si>
    <t>QMS 03 Document Control</t>
  </si>
  <si>
    <t>3teX4BYt2AW8sJqpMJrRZD</t>
  </si>
  <si>
    <t>QMS 02 Management and organization</t>
  </si>
  <si>
    <t>1NXB83vWchkgtYCMUnCsww</t>
  </si>
  <si>
    <t>QMS  01 Legality and administration</t>
  </si>
  <si>
    <t>6vK5KBcIFJbIyxl3B3ekIp</t>
  </si>
  <si>
    <t>FO 01 MANAGEMENT</t>
  </si>
  <si>
    <t>FO 01.04 Training and assigning responsibilities</t>
  </si>
  <si>
    <t>Good soil husbandry ensures the long-term fertility of the soil, aids yield, and contributes to profitability. Not applicable in the case of crops that are not grown directly in soil (hydroponic or potted plants).</t>
  </si>
  <si>
    <t>ENGLISH VERSION 6.0_SEP22
VALID FROM: 1 OCTOBER  2022
OBLIGATORY FROM: 1 JANUARY 2024</t>
  </si>
  <si>
    <t>Option 1 single site producer</t>
  </si>
  <si>
    <t>Option 1 multisite producer without QMS</t>
  </si>
  <si>
    <t>Option 1 multisite producer with QMS</t>
  </si>
  <si>
    <t xml:space="preserve">If yes, is the consultant a Registered Trainer?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</si>
</sst>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8"/>
      <name val="Calibri"/>
      <family val="2"/>
      <scheme val="minor"/>
    </font>
    <font>
      <sz val="11"/>
      <color theme="1"/>
      <name val="Calibri"/>
      <family val="2"/>
      <scheme val="minor"/>
    </font>
    <font>
      <sz val="70"/>
      <color rgb="FF00A513"/>
      <name val="Arial Black"/>
      <family val="2"/>
    </font>
    <font>
      <b/>
      <sz val="22"/>
      <color theme="1" tint="0.249977111117893"/>
      <name val="Arial"/>
      <family val="2"/>
    </font>
    <font>
      <b/>
      <sz val="14"/>
      <color theme="1" tint="0.249977111117893"/>
      <name val="Arial"/>
      <family val="2"/>
    </font>
    <font>
      <sz val="10"/>
      <color theme="1"/>
      <name val="Calibri"/>
      <family val="2"/>
      <scheme val="minor"/>
    </font>
    <font>
      <sz val="14"/>
      <color theme="1" tint="0.249977111117893"/>
      <name val="Arial"/>
      <family val="2"/>
    </font>
    <font>
      <b/>
      <u/>
      <sz val="11"/>
      <color indexed="8"/>
      <name val="Arial"/>
      <family val="2"/>
    </font>
    <font>
      <sz val="9"/>
      <color indexed="8"/>
      <name val="Arial"/>
      <family val="2"/>
    </font>
    <font>
      <sz val="8"/>
      <color theme="1"/>
      <name val="Arial"/>
      <family val="2"/>
    </font>
    <font>
      <b/>
      <sz val="8"/>
      <name val="Arial"/>
      <family val="2"/>
    </font>
    <font>
      <b/>
      <sz val="8"/>
      <color theme="1"/>
      <name val="Arial"/>
      <family val="2"/>
    </font>
    <font>
      <sz val="10"/>
      <name val="Arial"/>
      <family val="2"/>
    </font>
    <font>
      <b/>
      <sz val="9"/>
      <name val="Arial"/>
      <family val="2"/>
    </font>
    <font>
      <sz val="9"/>
      <name val="Arial"/>
      <family val="2"/>
    </font>
    <font>
      <sz val="9"/>
      <name val="Century Gothic"/>
      <family val="2"/>
    </font>
    <font>
      <b/>
      <sz val="9"/>
      <name val="Century Gothic"/>
      <family val="2"/>
    </font>
    <font>
      <b/>
      <strike/>
      <sz val="9"/>
      <color rgb="FFFF0000"/>
      <name val="Arial"/>
      <family val="2"/>
    </font>
    <font>
      <sz val="12"/>
      <color indexed="8"/>
      <name val="Calibri"/>
      <family val="2"/>
    </font>
    <font>
      <b/>
      <sz val="9"/>
      <color rgb="FFFF0000"/>
      <name val="Arial"/>
      <family val="2"/>
    </font>
    <font>
      <sz val="9"/>
      <color rgb="FFFF0000"/>
      <name val="Century Gothic"/>
      <family val="2"/>
    </font>
    <font>
      <b/>
      <strike/>
      <sz val="9"/>
      <name val="Arial"/>
      <family val="2"/>
    </font>
    <font>
      <strike/>
      <sz val="9"/>
      <name val="Century Gothic"/>
      <family val="2"/>
    </font>
    <font>
      <b/>
      <sz val="9"/>
      <color indexed="8"/>
      <name val="Arial"/>
      <family val="2"/>
    </font>
    <font>
      <sz val="9"/>
      <color indexed="8"/>
      <name val="Century Gothic"/>
      <family val="2"/>
    </font>
    <font>
      <sz val="9"/>
      <color theme="1"/>
      <name val="Calibri"/>
      <family val="2"/>
      <scheme val="minor"/>
    </font>
    <font>
      <b/>
      <sz val="9"/>
      <color rgb="FF000000"/>
      <name val="Arial"/>
      <family val="2"/>
    </font>
    <font>
      <b/>
      <sz val="9"/>
      <color theme="1"/>
      <name val="Arial"/>
      <family val="2"/>
    </font>
    <font>
      <sz val="11"/>
      <color rgb="FF000000"/>
      <name val="Calibri"/>
      <family val="2"/>
      <scheme val="minor"/>
    </font>
    <font>
      <b/>
      <sz val="11"/>
      <color rgb="FFFFFFFF"/>
      <name val="Calibri"/>
      <family val="2"/>
      <scheme val="minor"/>
    </font>
    <font>
      <sz val="11"/>
      <color rgb="FF444444"/>
      <name val="Calibri"/>
      <family val="2"/>
    </font>
    <font>
      <sz val="9"/>
      <color theme="1"/>
      <name val="Arial"/>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E1F2"/>
        <bgColor rgb="FFD9E1F2"/>
      </patternFill>
    </fill>
    <fill>
      <patternFill patternType="solid">
        <fgColor rgb="FF4472C4"/>
        <bgColor rgb="FF4472C4"/>
      </patternFill>
    </fill>
  </fills>
  <borders count="13">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theme="0"/>
      </left>
      <right style="thick">
        <color theme="0"/>
      </right>
      <top style="thick">
        <color theme="0"/>
      </top>
      <bottom style="thick">
        <color theme="0"/>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right style="thin">
        <color rgb="FF8EA9DB"/>
      </right>
      <top/>
      <bottom/>
      <diagonal/>
    </border>
    <border>
      <left style="thin">
        <color indexed="64"/>
      </left>
      <right style="thin">
        <color indexed="64"/>
      </right>
      <top/>
      <bottom/>
      <diagonal/>
    </border>
    <border>
      <left style="medium">
        <color indexed="64"/>
      </left>
      <right/>
      <top/>
      <bottom/>
      <diagonal/>
    </border>
  </borders>
  <cellStyleXfs count="4">
    <xf numFmtId="0" fontId="0" fillId="0" borderId="0"/>
    <xf numFmtId="0" fontId="2" fillId="0" borderId="0"/>
    <xf numFmtId="0" fontId="13" fillId="0" borderId="0"/>
    <xf numFmtId="0" fontId="19" fillId="0" borderId="0"/>
  </cellStyleXfs>
  <cellXfs count="83">
    <xf numFmtId="0" fontId="0" fillId="0" borderId="0" xfId="0"/>
    <xf numFmtId="0" fontId="2" fillId="0" borderId="0" xfId="1"/>
    <xf numFmtId="0" fontId="3" fillId="0" borderId="0" xfId="1" applyFont="1" applyAlignment="1">
      <alignment horizontal="center" vertical="top"/>
    </xf>
    <xf numFmtId="0" fontId="5" fillId="0" borderId="0" xfId="1" applyFont="1" applyAlignment="1">
      <alignment horizontal="left" wrapText="1"/>
    </xf>
    <xf numFmtId="0" fontId="6" fillId="0" borderId="0" xfId="1" applyFont="1" applyAlignment="1">
      <alignment horizontal="left"/>
    </xf>
    <xf numFmtId="0" fontId="7" fillId="0" borderId="0" xfId="1" applyFont="1" applyAlignment="1">
      <alignment horizontal="left" vertical="center" wrapText="1"/>
    </xf>
    <xf numFmtId="0" fontId="7" fillId="0" borderId="0" xfId="1" applyFont="1" applyAlignment="1">
      <alignment horizontal="center" vertical="center"/>
    </xf>
    <xf numFmtId="0" fontId="5" fillId="0" borderId="0" xfId="1" applyFont="1" applyAlignment="1">
      <alignment horizontal="center"/>
    </xf>
    <xf numFmtId="0" fontId="8" fillId="0" borderId="0" xfId="0" applyFont="1" applyAlignment="1">
      <alignment vertical="center"/>
    </xf>
    <xf numFmtId="0" fontId="9" fillId="0" borderId="0" xfId="0" applyFont="1" applyAlignment="1">
      <alignment horizontal="justify" vertical="center"/>
    </xf>
    <xf numFmtId="0" fontId="10" fillId="0" borderId="0" xfId="0" applyFont="1" applyAlignment="1">
      <alignment vertical="top" wrapText="1"/>
    </xf>
    <xf numFmtId="0" fontId="4" fillId="0" borderId="0" xfId="1" applyFont="1" applyAlignment="1">
      <alignment horizontal="left" wrapText="1"/>
    </xf>
    <xf numFmtId="0" fontId="14" fillId="0" borderId="0" xfId="2" applyFont="1" applyAlignment="1">
      <alignment vertical="top" wrapText="1"/>
    </xf>
    <xf numFmtId="0" fontId="14" fillId="0" borderId="0" xfId="2" applyFont="1" applyAlignment="1">
      <alignment vertical="center"/>
    </xf>
    <xf numFmtId="0" fontId="15" fillId="0" borderId="0" xfId="2" applyFont="1" applyAlignment="1">
      <alignment vertical="center"/>
    </xf>
    <xf numFmtId="0" fontId="16" fillId="0" borderId="0" xfId="2" applyFont="1" applyAlignment="1">
      <alignment vertical="center"/>
    </xf>
    <xf numFmtId="0" fontId="15" fillId="0" borderId="0" xfId="2" applyFont="1" applyAlignment="1">
      <alignment vertical="center" wrapText="1"/>
    </xf>
    <xf numFmtId="0" fontId="14" fillId="4" borderId="4" xfId="2" applyFont="1" applyFill="1" applyBorder="1" applyAlignment="1" applyProtection="1">
      <alignment horizontal="center" vertical="center"/>
      <protection locked="0"/>
    </xf>
    <xf numFmtId="0" fontId="17" fillId="0" borderId="0" xfId="2" applyFont="1" applyAlignment="1">
      <alignment vertical="center"/>
    </xf>
    <xf numFmtId="0" fontId="14" fillId="0" borderId="0" xfId="2" applyFont="1" applyAlignment="1">
      <alignment vertical="center" wrapText="1"/>
    </xf>
    <xf numFmtId="0" fontId="14" fillId="0" borderId="0" xfId="2" applyFont="1" applyAlignment="1">
      <alignment horizontal="center" vertical="center"/>
    </xf>
    <xf numFmtId="0" fontId="18" fillId="0" borderId="0" xfId="2" applyFont="1" applyAlignment="1">
      <alignment horizontal="center" vertical="center"/>
    </xf>
    <xf numFmtId="0" fontId="15" fillId="0" borderId="0" xfId="2" applyFont="1" applyAlignment="1">
      <alignment horizontal="left" vertical="center" wrapText="1" indent="2"/>
    </xf>
    <xf numFmtId="0" fontId="14" fillId="4" borderId="4" xfId="3" applyFont="1" applyFill="1" applyBorder="1" applyAlignment="1" applyProtection="1">
      <alignment horizontal="center" vertical="center"/>
      <protection locked="0"/>
    </xf>
    <xf numFmtId="0" fontId="14" fillId="0" borderId="0" xfId="3" applyFont="1" applyAlignment="1" applyProtection="1">
      <alignment horizontal="center" vertical="center"/>
      <protection locked="0"/>
    </xf>
    <xf numFmtId="0" fontId="20" fillId="0" borderId="0" xfId="2" applyFont="1" applyAlignment="1">
      <alignment vertical="center"/>
    </xf>
    <xf numFmtId="0" fontId="21"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15" fillId="0" borderId="0" xfId="2" applyFont="1" applyAlignment="1">
      <alignment horizontal="left" vertical="center" wrapText="1"/>
    </xf>
    <xf numFmtId="0" fontId="14" fillId="0" borderId="0" xfId="2" applyFont="1" applyAlignment="1">
      <alignment horizontal="left" vertical="center" indent="3"/>
    </xf>
    <xf numFmtId="0" fontId="16" fillId="0" borderId="0" xfId="2" applyFont="1" applyAlignment="1">
      <alignment horizontal="left" vertical="center" indent="3"/>
    </xf>
    <xf numFmtId="0" fontId="24" fillId="0" borderId="0" xfId="3" applyFont="1" applyAlignment="1">
      <alignment vertical="center"/>
    </xf>
    <xf numFmtId="0" fontId="25" fillId="0" borderId="0" xfId="3" applyFont="1" applyAlignment="1">
      <alignment vertical="center"/>
    </xf>
    <xf numFmtId="0" fontId="9" fillId="0" borderId="0" xfId="3" applyFont="1" applyAlignment="1">
      <alignment vertical="center"/>
    </xf>
    <xf numFmtId="0" fontId="25" fillId="0" borderId="0" xfId="3" applyFont="1" applyAlignment="1">
      <alignment vertical="center" wrapText="1"/>
    </xf>
    <xf numFmtId="0" fontId="16" fillId="0" borderId="0" xfId="3" applyFont="1" applyAlignment="1">
      <alignment vertical="center"/>
    </xf>
    <xf numFmtId="0" fontId="16" fillId="0" borderId="0" xfId="2" applyFont="1" applyAlignment="1">
      <alignment vertical="center" wrapText="1"/>
    </xf>
    <xf numFmtId="0" fontId="26" fillId="0" borderId="0" xfId="0" applyFont="1"/>
    <xf numFmtId="0" fontId="15" fillId="0" borderId="0" xfId="0" applyFont="1" applyAlignment="1">
      <alignment wrapText="1"/>
    </xf>
    <xf numFmtId="0" fontId="16" fillId="0" borderId="0" xfId="0" applyFont="1" applyAlignment="1">
      <alignment wrapText="1"/>
    </xf>
    <xf numFmtId="0" fontId="28" fillId="3" borderId="2" xfId="0" applyFont="1" applyFill="1" applyBorder="1"/>
    <xf numFmtId="0" fontId="26" fillId="0" borderId="5" xfId="0" applyFont="1" applyBorder="1"/>
    <xf numFmtId="0" fontId="10" fillId="0" borderId="2" xfId="0" applyFont="1" applyBorder="1" applyAlignment="1">
      <alignment vertical="top" wrapText="1"/>
    </xf>
    <xf numFmtId="0" fontId="10" fillId="0" borderId="2" xfId="0" applyFont="1" applyBorder="1" applyAlignment="1">
      <alignment horizontal="left" vertical="top" wrapText="1"/>
    </xf>
    <xf numFmtId="0" fontId="11" fillId="3" borderId="2" xfId="0" applyFont="1" applyFill="1" applyBorder="1" applyAlignment="1">
      <alignment vertical="center" wrapText="1"/>
    </xf>
    <xf numFmtId="0" fontId="0" fillId="0" borderId="0" xfId="0" applyAlignment="1">
      <alignment horizontal="right"/>
    </xf>
    <xf numFmtId="0" fontId="0" fillId="2" borderId="8" xfId="0" applyFill="1" applyBorder="1"/>
    <xf numFmtId="0" fontId="0" fillId="0" borderId="0" xfId="0" applyAlignment="1">
      <alignment wrapText="1"/>
    </xf>
    <xf numFmtId="0" fontId="0" fillId="2" borderId="1" xfId="0" applyFill="1" applyBorder="1"/>
    <xf numFmtId="0" fontId="0" fillId="2" borderId="9" xfId="0" applyFill="1" applyBorder="1"/>
    <xf numFmtId="0" fontId="29" fillId="0" borderId="0" xfId="0" applyFont="1"/>
    <xf numFmtId="0" fontId="29" fillId="5" borderId="0" xfId="0" applyFont="1" applyFill="1"/>
    <xf numFmtId="0" fontId="29" fillId="5" borderId="10" xfId="0" applyFont="1" applyFill="1" applyBorder="1"/>
    <xf numFmtId="0" fontId="29" fillId="0" borderId="10" xfId="0" applyFont="1" applyBorder="1"/>
    <xf numFmtId="0" fontId="30" fillId="6" borderId="0" xfId="0" applyFont="1" applyFill="1"/>
    <xf numFmtId="0" fontId="31" fillId="0" borderId="0" xfId="0" applyFont="1"/>
    <xf numFmtId="0" fontId="26" fillId="0" borderId="6" xfId="0" applyFont="1" applyBorder="1"/>
    <xf numFmtId="0" fontId="14" fillId="4" borderId="4" xfId="2" applyFont="1" applyFill="1" applyBorder="1" applyAlignment="1" applyProtection="1">
      <alignment horizontal="left" vertical="center"/>
      <protection locked="0"/>
    </xf>
    <xf numFmtId="0" fontId="26" fillId="0" borderId="0" xfId="0" applyFont="1" applyAlignment="1">
      <alignment wrapText="1"/>
    </xf>
    <xf numFmtId="0" fontId="28" fillId="3" borderId="2" xfId="0" applyFont="1" applyFill="1" applyBorder="1" applyAlignment="1">
      <alignment vertical="top" wrapText="1"/>
    </xf>
    <xf numFmtId="0" fontId="28" fillId="3" borderId="7" xfId="0" applyFont="1" applyFill="1" applyBorder="1" applyAlignment="1">
      <alignment vertical="top" wrapText="1"/>
    </xf>
    <xf numFmtId="0" fontId="28" fillId="0" borderId="2" xfId="0" applyFont="1" applyBorder="1" applyAlignment="1">
      <alignment vertical="center" wrapText="1"/>
    </xf>
    <xf numFmtId="0" fontId="32" fillId="0" borderId="11" xfId="0" applyFont="1" applyBorder="1" applyAlignment="1">
      <alignment vertical="center" wrapText="1"/>
    </xf>
    <xf numFmtId="0" fontId="32" fillId="0" borderId="2" xfId="0" applyFont="1" applyBorder="1" applyAlignment="1">
      <alignment vertical="center" wrapText="1"/>
    </xf>
    <xf numFmtId="0" fontId="12" fillId="0" borderId="2" xfId="0" applyFont="1" applyBorder="1" applyAlignment="1">
      <alignment vertical="top" wrapText="1"/>
    </xf>
    <xf numFmtId="0" fontId="32" fillId="0" borderId="7" xfId="0" applyFont="1" applyBorder="1" applyAlignment="1">
      <alignment vertical="center" wrapText="1"/>
    </xf>
    <xf numFmtId="0" fontId="32" fillId="0" borderId="3" xfId="0" applyFont="1" applyBorder="1" applyAlignment="1">
      <alignment vertical="center" wrapText="1"/>
    </xf>
    <xf numFmtId="0" fontId="15" fillId="0" borderId="0" xfId="0" applyFont="1" applyAlignment="1">
      <alignment vertical="top" wrapText="1"/>
    </xf>
    <xf numFmtId="0" fontId="10" fillId="0" borderId="2" xfId="0" applyFont="1" applyBorder="1" applyAlignment="1" applyProtection="1">
      <alignment horizontal="left" vertical="top" wrapText="1"/>
      <protection locked="0"/>
    </xf>
    <xf numFmtId="0" fontId="10" fillId="0" borderId="0" xfId="0" applyFont="1" applyAlignment="1" applyProtection="1">
      <alignment vertical="top" wrapText="1"/>
      <protection locked="0"/>
    </xf>
    <xf numFmtId="0" fontId="28" fillId="3" borderId="2" xfId="0" applyFont="1" applyFill="1" applyBorder="1" applyProtection="1">
      <protection locked="0"/>
    </xf>
    <xf numFmtId="0" fontId="32" fillId="0" borderId="0" xfId="0" applyFont="1" applyAlignment="1">
      <alignment vertical="top" wrapText="1"/>
    </xf>
    <xf numFmtId="0" fontId="15" fillId="0" borderId="0" xfId="2" applyFont="1" applyBorder="1" applyAlignment="1">
      <alignment vertical="center" wrapText="1"/>
    </xf>
    <xf numFmtId="0" fontId="0" fillId="0" borderId="0" xfId="0" applyAlignment="1">
      <alignment horizontal="center"/>
    </xf>
    <xf numFmtId="0" fontId="32" fillId="0" borderId="7" xfId="0" applyFont="1" applyBorder="1" applyAlignment="1">
      <alignment vertical="center" wrapText="1"/>
    </xf>
    <xf numFmtId="0" fontId="32" fillId="0" borderId="3" xfId="0" applyFont="1" applyBorder="1" applyAlignment="1">
      <alignment vertical="center" wrapText="1"/>
    </xf>
    <xf numFmtId="0" fontId="32" fillId="0" borderId="12" xfId="0" applyFont="1" applyBorder="1" applyAlignment="1">
      <alignment vertical="center" wrapText="1"/>
    </xf>
    <xf numFmtId="0" fontId="27" fillId="0" borderId="0" xfId="0" applyFont="1" applyAlignment="1">
      <alignment vertical="top" wrapText="1"/>
    </xf>
    <xf numFmtId="0" fontId="15" fillId="0" borderId="0" xfId="0" applyFont="1" applyAlignment="1">
      <alignment vertical="top" wrapText="1"/>
    </xf>
    <xf numFmtId="0" fontId="32" fillId="0" borderId="0" xfId="0" applyFont="1" applyAlignment="1">
      <alignment vertical="top" wrapText="1"/>
    </xf>
    <xf numFmtId="0" fontId="14" fillId="4" borderId="4" xfId="2" applyFont="1" applyFill="1" applyBorder="1" applyAlignment="1" applyProtection="1">
      <alignment horizontal="left" vertical="center"/>
      <protection locked="0"/>
    </xf>
    <xf numFmtId="0" fontId="14" fillId="4" borderId="4" xfId="3" applyFont="1" applyFill="1" applyBorder="1" applyAlignment="1" applyProtection="1">
      <alignment horizontal="left" vertical="center"/>
      <protection locked="0"/>
    </xf>
  </cellXfs>
  <cellStyles count="4">
    <cellStyle name="Normal" xfId="0" builtinId="0"/>
    <cellStyle name="Normal 2" xfId="2" xr:uid="{C3485E64-CE88-4B96-8208-978A74BE3F32}"/>
    <cellStyle name="Normal 3" xfId="3" xr:uid="{DAD9406A-68A2-4AA3-8572-2ABF27A4963C}"/>
    <cellStyle name="Standard 2" xfId="1" xr:uid="{B87F995B-24D7-4906-BEFF-E6FBCBD3545A}"/>
  </cellStyles>
  <dxfs count="84">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dxf>
    <dxf>
      <border>
        <bottom style="thin">
          <color indexed="64"/>
        </bottom>
      </border>
    </dxf>
    <dxf>
      <font>
        <b/>
        <strike val="0"/>
        <outline val="0"/>
        <shadow val="0"/>
        <u val="none"/>
        <vertAlign val="baseline"/>
        <sz val="8"/>
        <color theme="1"/>
        <name val="Arial"/>
        <family val="2"/>
        <scheme val="none"/>
      </font>
      <alignmen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font>
    </dxf>
    <dxf>
      <font>
        <b val="0"/>
        <i/>
      </font>
    </dxf>
    <dxf>
      <font>
        <strike val="0"/>
      </font>
      <fill>
        <patternFill>
          <bgColor theme="0" tint="-0.14996795556505021"/>
        </patternFill>
      </fill>
    </dxf>
    <dxf>
      <font>
        <strike val="0"/>
        <outline val="0"/>
        <shadow val="0"/>
        <u val="none"/>
        <vertAlign val="baseline"/>
        <sz val="9"/>
      </font>
      <numFmt numFmtId="0" formatCode="General"/>
      <border outline="0">
        <left style="thin">
          <color indexed="64"/>
        </left>
      </border>
    </dxf>
    <dxf>
      <font>
        <strike val="0"/>
        <outline val="0"/>
        <shadow val="0"/>
        <u val="none"/>
        <vertAlign val="baseline"/>
        <sz val="9"/>
        <color theme="1"/>
        <name val="Arial"/>
        <family val="2"/>
        <scheme val="none"/>
      </font>
      <border diagonalUp="0" diagonalDown="0">
        <left style="thin">
          <color indexed="64"/>
        </left>
        <right style="thin">
          <color auto="1"/>
        </right>
        <top style="thin">
          <color auto="1"/>
        </top>
        <bottom style="thin">
          <color auto="1"/>
        </bottom>
      </border>
      <protection locked="0" hidden="0"/>
    </dxf>
    <dxf>
      <font>
        <strike val="0"/>
        <outline val="0"/>
        <shadow val="0"/>
        <u val="none"/>
        <vertAlign val="baseline"/>
        <sz val="9"/>
        <color theme="1"/>
        <name val="Arial"/>
        <family val="2"/>
        <scheme val="none"/>
      </font>
      <alignment horizontal="general" vertical="top" textRotation="0" wrapText="1" indent="0" justifyLastLine="0" shrinkToFit="0" readingOrder="0"/>
      <border diagonalUp="0" diagonalDown="0">
        <left style="thin">
          <color auto="1"/>
        </left>
        <right style="thin">
          <color indexed="64"/>
        </right>
        <top style="thin">
          <color auto="1"/>
        </top>
        <bottom style="thin">
          <color auto="1"/>
        </bottom>
      </border>
    </dxf>
    <dxf>
      <font>
        <strike val="0"/>
        <outline val="0"/>
        <shadow val="0"/>
        <u val="none"/>
        <vertAlign val="baseline"/>
        <sz val="9"/>
      </font>
      <border outline="0">
        <right style="thin">
          <color indexed="64"/>
        </right>
      </border>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theme="4" tint="0.39997558519241921"/>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dxf>
    <dxf>
      <font>
        <b/>
        <i val="0"/>
        <strike val="0"/>
        <condense val="0"/>
        <extend val="0"/>
        <outline val="0"/>
        <shadow val="0"/>
        <u val="none"/>
        <vertAlign val="baseline"/>
        <sz val="11"/>
        <color rgb="FFFFFFFF"/>
        <name val="Calibri"/>
        <family val="2"/>
        <scheme val="minor"/>
      </font>
      <fill>
        <patternFill patternType="solid">
          <fgColor rgb="FF4472C4"/>
          <bgColor rgb="FF4472C4"/>
        </patternFill>
      </fil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Medium9"/>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762000</xdr:rowOff>
    </xdr:from>
    <xdr:to>
      <xdr:col>0</xdr:col>
      <xdr:colOff>0</xdr:colOff>
      <xdr:row>2</xdr:row>
      <xdr:rowOff>216808</xdr:rowOff>
    </xdr:to>
    <xdr:pic>
      <xdr:nvPicPr>
        <xdr:cNvPr id="2" name="Grafik 5">
          <a:extLst>
            <a:ext uri="{FF2B5EF4-FFF2-40B4-BE49-F238E27FC236}">
              <a16:creationId xmlns:a16="http://schemas.microsoft.com/office/drawing/2014/main" id="{B286EF97-F2DF-4F47-AC10-602F570A93C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00"/>
          <a:ext cx="3444875"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42863</xdr:colOff>
      <xdr:row>0</xdr:row>
      <xdr:rowOff>747713</xdr:rowOff>
    </xdr:from>
    <xdr:to>
      <xdr:col>0</xdr:col>
      <xdr:colOff>3485017</xdr:colOff>
      <xdr:row>1</xdr:row>
      <xdr:rowOff>64408</xdr:rowOff>
    </xdr:to>
    <xdr:pic>
      <xdr:nvPicPr>
        <xdr:cNvPr id="3" name="Grafik 5">
          <a:extLst>
            <a:ext uri="{FF2B5EF4-FFF2-40B4-BE49-F238E27FC236}">
              <a16:creationId xmlns:a16="http://schemas.microsoft.com/office/drawing/2014/main" id="{92E40C6A-F4E9-4766-8F74-6E62D046CAE8}"/>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3" y="1109663"/>
          <a:ext cx="3444875" cy="421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4A3C7A-B516-496C-AB14-13DFD3A2723D}" name="PIs" displayName="PIs" ref="A1:W159" totalsRowShown="0" headerRowDxfId="83" dataDxfId="82">
  <tableColumns count="23">
    <tableColumn id="1" xr3:uid="{044F80AF-13D6-43AB-A5B1-7C68AFF731FB}" name="GUID" dataDxfId="81"/>
    <tableColumn id="17" xr3:uid="{18AA75CE-354D-40EC-8920-6CB5FF46828F}" name="Column1" dataDxfId="80"/>
    <tableColumn id="2" xr3:uid="{032AB6E3-58C3-4C28-810E-11B0230C74A4}" name="Number" dataDxfId="79"/>
    <tableColumn id="3" xr3:uid="{3BEDC4F2-4D60-4F30-BA9F-5256E6C46012}" name="PGUID" dataDxfId="78"/>
    <tableColumn id="4" xr3:uid="{C458C529-1090-4A42-8287-B8C90CAF0DE6}" name="P" dataDxfId="77"/>
    <tableColumn id="5" xr3:uid="{70890F01-B018-4AF0-A586-A1EA8123A497}" name="CGUID" dataDxfId="76"/>
    <tableColumn id="6" xr3:uid="{7E0A4C5E-F331-49FA-A7C5-495D56B9B63C}" name="C" dataDxfId="75"/>
    <tableColumn id="7" xr3:uid="{12CB8529-E8DC-42E8-B394-018A3914F4BD}" name="L" dataDxfId="74"/>
    <tableColumn id="8" xr3:uid="{2ECC4D29-1A6C-4A6B-8EE9-0AED69B3D965}" name="LGUID" dataDxfId="73">
      <calculatedColumnFormula>INDEX(Level[Level],MATCH(PIs[[#This Row],[L]],Level[GUID],0),1)</calculatedColumnFormula>
    </tableColumn>
    <tableColumn id="9" xr3:uid="{5AB01D88-2273-4AB9-B72E-616FBC35468E}" name="MGUID" dataDxfId="72"/>
    <tableColumn id="10" xr3:uid="{CA1E3BB0-C3A8-4D32-AE73-CB6293C15C01}" name="M" dataDxfId="71"/>
    <tableColumn id="11" xr3:uid="{7DA1A90B-56BE-4C48-935D-69C11DDAAC0B}" name="JG" dataDxfId="70"/>
    <tableColumn id="12" xr3:uid="{E7B90937-1C27-4E1C-B645-1A7EBE5E84ED}" name="GG" dataDxfId="69"/>
    <tableColumn id="13" xr3:uid="{F9B3705B-9DF2-46AE-AF3D-B6C0F5432068}" name="SGUID" dataDxfId="68"/>
    <tableColumn id="14" xr3:uid="{34FE457F-8641-4B79-8C58-FEFA656005A7}" name="S" dataDxfId="67">
      <calculatedColumnFormula>INDEX(allsections[[S]:[Order]],MATCH(PIs[[#This Row],[SGUID]],allsections[SGUID],0),1)</calculatedColumnFormula>
    </tableColumn>
    <tableColumn id="18" xr3:uid="{0D51EE4F-0131-4DC7-B3A3-0B9059D4250F}" name="Sbody" dataDxfId="66">
      <calculatedColumnFormula>INDEX(allsections[[S]:[Order]],MATCH(PIs[[#This Row],[SGUID]],allsections[SGUID],0),2)</calculatedColumnFormula>
    </tableColumn>
    <tableColumn id="19" xr3:uid="{89ED2C2B-3939-45C5-A6E2-DA0AEA787F81}" name="Order" dataDxfId="65">
      <calculatedColumnFormula>INDEX(allsections[[S]:[Order]],MATCH(PIs[[#This Row],[SGUID]],allsections[SGUID],0),3)</calculatedColumnFormula>
    </tableColumn>
    <tableColumn id="15" xr3:uid="{712A3E4D-F5D7-4A6A-8BD1-BE1AECBA0B38}" name="SSGUID" dataDxfId="64"/>
    <tableColumn id="16" xr3:uid="{7C0E9491-7873-4873-BC23-156554227B84}" name="SS" dataDxfId="63">
      <calculatedColumnFormula>INDEX(allsections[[S]:[Order]],MATCH(PIs[[#This Row],[SSGUID]],allsections[SGUID],0),1)</calculatedColumnFormula>
    </tableColumn>
    <tableColumn id="20" xr3:uid="{2D6C963D-100D-49FC-A450-A9BBE4571266}" name="Ssbody" dataDxfId="62">
      <calculatedColumnFormula>INDEX(allsections[[S]:[Order]],MATCH(PIs[[#This Row],[SSGUID]],allsections[SGUID],0),2)</calculatedColumnFormula>
    </tableColumn>
    <tableColumn id="21" xr3:uid="{F9AE84F6-00C7-4EC9-8467-07E6258F51AA}" name="Column2" dataDxfId="61"/>
    <tableColumn id="22" xr3:uid="{28FF5430-6A66-4075-A5BC-614839005D6E}" name="NA Exempt" dataDxfId="60"/>
    <tableColumn id="23" xr3:uid="{CB5EC807-9B07-42CB-A81E-6F88D40415B6}" name="PHU" dataDxfId="59"/>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738A1E6-403F-40A7-B5AD-D7D69238C53E}" name="S2PQ" displayName="S2PQ" ref="C10:H24" totalsRowShown="0" headerRowDxfId="32" dataDxfId="31">
  <autoFilter ref="C10:H24" xr:uid="{E738A1E6-403F-40A7-B5AD-D7D69238C53E}"/>
  <sortState xmlns:xlrd2="http://schemas.microsoft.com/office/spreadsheetml/2017/richdata2" ref="C11:H24">
    <sortCondition ref="D10:D24"/>
  </sortState>
  <tableColumns count="6">
    <tableColumn id="1" xr3:uid="{71E3A80B-D7B3-4501-80F7-46AA6FE7E5ED}" name="S2PQGUID" dataDxfId="30"/>
    <tableColumn id="6" xr3:uid="{98BB1061-159E-4176-AFB8-69B67B2FF95D}" name="Effective Number" dataDxfId="29"/>
    <tableColumn id="5" xr3:uid="{C728E0EE-E189-4F57-B59C-69E9BAE2699A}" name="Number" dataDxfId="28"/>
    <tableColumn id="2" xr3:uid="{19BCE984-BAB5-443C-9C60-9342DFCD4A10}" name="Step 2 questions" dataDxfId="27"/>
    <tableColumn id="3" xr3:uid="{F62C2E7B-ADB0-4282-AA2A-9912A8362817}" name="Answer" dataDxfId="26"/>
    <tableColumn id="4" xr3:uid="{9E23E48E-592A-4A3C-A072-D8DA4A1AD542}" name="Justification" dataDxfId="25">
      <calculatedColumnFormula>"This point is not applicable because ''"&amp;S2PQ[[#This Row],[Step 2 questions]]&amp;"'' was answered with ''No.'' This item was automatically set to ''N/A'' by the system."</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61C0CD-9DFC-42C9-80BE-51DEE78AE244}" name="Checklist48" displayName="Checklist48" ref="B1:R219" totalsRowShown="0" headerRowDxfId="21" dataDxfId="19" headerRowBorderDxfId="20" tableBorderDxfId="18" totalsRowBorderDxfId="17">
  <autoFilter ref="B1:R219" xr:uid="{1261C0CD-9DFC-42C9-80BE-51DEE78AE244}">
    <filterColumn colId="0" hiddenButton="1"/>
  </autoFilter>
  <tableColumns count="17">
    <tableColumn id="1" xr3:uid="{C28CA087-C3C8-4D7F-907C-6CF1EE38932E}" name="SGUID" dataDxfId="16"/>
    <tableColumn id="10" xr3:uid="{FF5F5DBD-07D0-40D8-813E-9DBBBC2BCD50}" name="SSGUID" dataDxfId="15"/>
    <tableColumn id="3" xr3:uid="{4748476E-C145-4501-811E-B12F8E24E458}" name="Column2" dataDxfId="14">
      <calculatedColumnFormula>IF(Checklist48[[#This Row],[SGUID]]="",IF(Checklist48[[#This Row],[SSGUID]]="",0,1),1)</calculatedColumnFormula>
    </tableColumn>
    <tableColumn id="2" xr3:uid="{51BDDE90-CEEF-4351-9195-77DAA7712CEB}" name="PIGUID" dataDxfId="13"/>
    <tableColumn id="7" xr3:uid="{AABE43B1-2239-4448-AD5C-B89B2D45049F}" name="ifna" dataDxfId="12">
      <calculatedColumnFormula>_xlfn.IFNA(Checklist48[[#This Row],[RelatedPQ]],"NA")</calculatedColumnFormula>
    </tableColumn>
    <tableColumn id="20" xr3:uid="{521BAD82-E355-48ED-A444-95DFEDADE8E2}" name="RelatedPQ" dataDxfId="11">
      <calculatedColumnFormula>IF(Checklist48[[#This Row],[PIGUID]]="","",INDEX(S2PQ_relational[],MATCH(Checklist48[[#This Row],[PIGUID&amp;NO]],S2PQ_relational[PIGUID &amp; "NO"],0),2))</calculatedColumnFormula>
    </tableColumn>
    <tableColumn id="6" xr3:uid="{0039D9A7-7EF8-43D6-962A-A50903436496}" name="PIGUID&amp;NO" dataDxfId="10">
      <calculatedColumnFormula>Checklist48[[#This Row],[PIGUID]]&amp;"NO"</calculatedColumnFormula>
    </tableColumn>
    <tableColumn id="5" xr3:uid="{B7ED63A7-414C-4F1B-B54E-0342C852A59E}" name="NA Exempt" dataDxfId="9">
      <calculatedColumnFormula>IF(Checklist48[[#This Row],[PIGUID]]="","",INDEX(PIs[NA Exempt],MATCH(Checklist48[[#This Row],[PIGUID]],PIs[GUID],0),1))</calculatedColumnFormula>
    </tableColumn>
    <tableColumn id="16" xr3:uid="{322472AA-8FBA-485E-A0D8-FBEE13873AB5}" name="Section" dataDxfId="8">
      <calculatedColumnFormula>IF(Checklist48[[#This Row],[SGUID]]="",IF(Checklist48[[#This Row],[SSGUID]]="",IF(Checklist48[[#This Row],[PIGUID]]="","",INDEX(PIs[[Column1]:[SS]],MATCH(Checklist48[[#This Row],[PIGUID]],PIs[GUID],0),2)),INDEX(PIs[[Column1]:[SS]],MATCH(Checklist48[[#This Row],[SSGUID]],PIs[SSGUID],0),18)),INDEX(PIs[[Column1]:[SS]],MATCH(Checklist48[[#This Row],[SGUID]],PIs[SGUID],0),14))</calculatedColumnFormula>
    </tableColumn>
    <tableColumn id="4" xr3:uid="{FBA0647D-7B57-49E3-9079-80D898F405A3}" name="Description/Principle" dataDxfId="7">
      <calculatedColumnFormula>IF(Checklist48[[#This Row],[SGUID]]="",IF(Checklist48[[#This Row],[SSGUID]]="",IF(Checklist48[[#This Row],[PIGUID]]="","",INDEX(PIs[[Column1]:[SS]],MATCH(Checklist48[[#This Row],[PIGUID]],PIs[GUID],0),4)),INDEX(PIs[[Column1]:[Ssbody]],MATCH(Checklist48[[#This Row],[SSGUID]],PIs[SSGUID],0),19)),INDEX(PIs[[Column1]:[SS]],MATCH(Checklist48[[#This Row],[SGUID]],PIs[SGUID],0),15))</calculatedColumnFormula>
    </tableColumn>
    <tableColumn id="8" xr3:uid="{647A2F75-DA55-46FF-8273-C14E486C4398}" name="Criteria" dataDxfId="6">
      <calculatedColumnFormula>IF(Checklist48[[#This Row],[SGUID]]="",IF(Checklist48[[#This Row],[SSGUID]]="",INDEX(PIs[[Column1]:[SS]],MATCH(Checklist48[[#This Row],[PIGUID]],PIs[GUID],0),6),""),"")</calculatedColumnFormula>
    </tableColumn>
    <tableColumn id="11" xr3:uid="{C75CA1B0-3488-4D4A-B29C-C647D7865B10}" name="Level" dataDxfId="5">
      <calculatedColumnFormula>IF(Checklist48[[#This Row],[SSGUID]]="",IF(Checklist48[[#This Row],[PIGUID]]="","",INDEX(PIs[[Column1]:[SS]],MATCH(Checklist48[[#This Row],[PIGUID]],PIs[GUID],0),8)),"")</calculatedColumnFormula>
    </tableColumn>
    <tableColumn id="12" xr3:uid="{ED672EFA-5865-417F-BB4F-1B388E0255A6}" name="Yes" dataDxfId="4"/>
    <tableColumn id="13" xr3:uid="{349BEB01-CA71-44CC-86B5-152DEA6179D5}" name="No" dataDxfId="3"/>
    <tableColumn id="14" xr3:uid="{5762A0E9-667A-42EA-A744-CF6C53B6A269}" name="N/A" dataDxfId="2">
      <calculatedColumnFormula>IF(Checklist48[[#This Row],[ifna]]="NA","",IF(Checklist48[[#This Row],[RelatedPQ]]=0,"",IF(Checklist48[[#This Row],[RelatedPQ]]="","",IF((INDEX(S2PQ_relational[],MATCH(Checklist48[[#This Row],[PIGUID&amp;NO]],S2PQ_relational[PIGUID &amp; "NO"],0),1))=Checklist48[[#This Row],[PIGUID]],"Not applicable",""))))</calculatedColumnFormula>
    </tableColumn>
    <tableColumn id="15" xr3:uid="{AEA496EE-CBE7-496C-B617-02F2414FE565}" name="Automated answer for step 2 question" dataDxfId="1">
      <calculatedColumnFormula>IF(Checklist48[[#This Row],[N/A]]="Not Applicable",INDEX(S2PQ[[Step 2 questions]:[Justification]],MATCH(Checklist48[[#This Row],[RelatedPQ]],S2PQ[S2PQGUID],0),3),"")</calculatedColumnFormula>
    </tableColumn>
    <tableColumn id="19" xr3:uid="{44380B42-FA7E-445D-9B15-DB7632F760D9}" name="Justification"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988041-255B-4029-849A-CAC9CB90C3BF}" name="allsections" displayName="allsections" ref="A2:D337" totalsRowShown="0">
  <autoFilter ref="A2:D337" xr:uid="{82988041-255B-4029-849A-CAC9CB90C3BF}"/>
  <sortState xmlns:xlrd2="http://schemas.microsoft.com/office/spreadsheetml/2017/richdata2" ref="A3:D337">
    <sortCondition ref="D2:D337"/>
  </sortState>
  <tableColumns count="4">
    <tableColumn id="1" xr3:uid="{2691F18D-B6E4-41CC-A856-0538AA4E764F}" name="SGUID"/>
    <tableColumn id="2" xr3:uid="{B6715219-F851-4F6F-8620-AFA547BD1A1E}" name="S"/>
    <tableColumn id="3" xr3:uid="{0E789F4B-7C3F-4B05-A72C-583D2134D4F9}" name="Sbody"/>
    <tableColumn id="4" xr3:uid="{E89E3546-91DC-4649-BDF8-6AE5217B4513}" name="Orde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F33FD5-38F1-4EC4-94A7-453759C029D5}" name="unique_sections" displayName="unique_sections" ref="F2:I15" totalsRowShown="0">
  <autoFilter ref="F2:I15" xr:uid="{9DF33FD5-38F1-4EC4-94A7-453759C029D5}"/>
  <sortState xmlns:xlrd2="http://schemas.microsoft.com/office/spreadsheetml/2017/richdata2" ref="F3:I15">
    <sortCondition ref="I2:I3"/>
  </sortState>
  <tableColumns count="4">
    <tableColumn id="1" xr3:uid="{4C6C6EAC-E3B8-4983-B903-570950C4A390}" name="SGUID" dataDxfId="58"/>
    <tableColumn id="2" xr3:uid="{FB020DC4-E3B6-4389-B5EE-135BBCA6D60C}" name="S" dataDxfId="57">
      <calculatedColumnFormula>INDEX(allsections[[S]:[Order]],MATCH(unique_sections[[#This Row],[SGUID]],allsections[SGUID],0),1)</calculatedColumnFormula>
    </tableColumn>
    <tableColumn id="3" xr3:uid="{3491EBA2-6F3F-46A9-BA1F-8F37AA4C37BF}" name="Sbody" dataDxfId="56">
      <calculatedColumnFormula>INDEX(allsections[[S]:[Order]],MATCH(unique_sections[[#This Row],[SGUID]],allsections[SGUID],0),2)</calculatedColumnFormula>
    </tableColumn>
    <tableColumn id="4" xr3:uid="{2CCE8E68-43E0-4B1C-A9E7-ED729BE54A6A}" name="Order" dataDxfId="55">
      <calculatedColumnFormula>INDEX(allsections[[S]:[Order]],MATCH(unique_sections[[#This Row],[SGUID]],allsections[SGUID],0),3)</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03BFDF-A0C4-45F9-B333-3DA1688EB687}" name="sectionsubsection" displayName="sectionsubsection" ref="P2:V33" totalsRowShown="0">
  <tableColumns count="7">
    <tableColumn id="1" xr3:uid="{50AA5D40-C69F-4EEF-A749-049243C60406}" name="Section GUID" dataDxfId="54"/>
    <tableColumn id="2" xr3:uid="{BBBA6B65-7E6B-45A7-B27A-3A7BD37839E4}" name="Subsection GUID" dataDxfId="53"/>
    <tableColumn id="3" xr3:uid="{BA9D9A02-EE6E-429A-8E27-213401CC35CF}" name="Title" dataDxfId="52">
      <calculatedColumnFormula>P3&amp;Q3</calculatedColumnFormula>
    </tableColumn>
    <tableColumn id="4" xr3:uid="{32E95E8B-3C8E-4CB8-9588-F7AE4D08E8C5}" name="S Order" dataDxfId="51">
      <calculatedColumnFormula>INDEX(allsections[[S]:[Order]],MATCH(P3,allsections[SGUID],0),3)</calculatedColumnFormula>
    </tableColumn>
    <tableColumn id="5" xr3:uid="{B976C304-4D87-4ECE-A806-3A3AC63BBA14}" name="SS Order" dataDxfId="50">
      <calculatedColumnFormula>INDEX(allsections[[S]:[Order]],MATCH(Q3,allsections[SGUID],0),3)</calculatedColumnFormula>
    </tableColumn>
    <tableColumn id="6" xr3:uid="{E9C1FCE4-D485-47DD-9199-94307EB0F9FF}" name="GUID" dataDxfId="49">
      <calculatedColumnFormula>IF(sectionsubsection[[#This Row],[Schon da?]]=1,INDEX(sectionsubsection_download[],MATCH(sectionsubsection[[#This Row],[Title]],sectionsubsection_download[Title],0),6),INDEX(sectionsubsection10[],MATCH(sectionsubsection[[#This Row],[Title]],sectionsubsection10[Title],0),6))</calculatedColumnFormula>
    </tableColumn>
    <tableColumn id="7" xr3:uid="{8A38A788-5036-4992-A5C6-DCD2DB933D42}" name="Schon da?" dataDxfId="48">
      <calculatedColumnFormula>COUNTIF(Z:Z,sectionsubsection[[#This Row],[Title]])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190567-D1CF-4F5C-8F2A-CE1D0B2E11B0}" name="unique_sub" displayName="unique_sub" ref="K2:N29" totalsRowShown="0">
  <autoFilter ref="K2:N29" xr:uid="{80190567-D1CF-4F5C-8F2A-CE1D0B2E11B0}"/>
  <tableColumns count="4">
    <tableColumn id="1" xr3:uid="{174EBF58-71A0-49DD-BDF9-9B1E15979C9A}" name="SSGUID" dataDxfId="47"/>
    <tableColumn id="2" xr3:uid="{610BA2CD-4D82-4ACC-96D5-FCF1D0E01616}" name="SS" dataDxfId="46">
      <calculatedColumnFormula>INDEX(allsections[[S]:[Order]],MATCH(unique_sub[[#This Row],[SSGUID]],allsections[SGUID],0),1)</calculatedColumnFormula>
    </tableColumn>
    <tableColumn id="3" xr3:uid="{FEECEED9-62EC-4E39-BBCF-7FFA78E9475A}" name="Ssbody" dataDxfId="45">
      <calculatedColumnFormula>INDEX(allsections[[S]:[Order]],MATCH(unique_sub[[#This Row],[SSGUID]],allsections[SGUID],0),2)</calculatedColumnFormula>
    </tableColumn>
    <tableColumn id="4" xr3:uid="{798ED63C-064E-4FA2-AF9B-FD1BEE95201A}" name="Order" dataDxfId="44">
      <calculatedColumnFormula>INDEX(allsections[[S]:[Order]],MATCH(unique_sub[[#This Row],[SSGUID]],allsections[SGUID],0),3)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E10C5D-8780-443F-A90C-37E088EC4005}" name="sectionsubsection_download" displayName="sectionsubsection_download" ref="X2:AD297" totalsRowShown="0">
  <tableColumns count="7">
    <tableColumn id="1" xr3:uid="{3F7EE5F2-12EB-4418-81F0-8CE10C1F4233}" name="Section GUID"/>
    <tableColumn id="2" xr3:uid="{30133D96-7EE5-4189-8B69-2CF2CF067271}" name="Subsection GUID"/>
    <tableColumn id="3" xr3:uid="{ED3D81E1-2B46-44CE-AF52-71039CF1928C}" name="Title"/>
    <tableColumn id="4" xr3:uid="{53EAD869-67E0-4492-AE8E-7EDE6B1E30D5}" name="S Order"/>
    <tableColumn id="5" xr3:uid="{58241B3A-E865-458B-B7C9-E04317E8B4FB}" name="SS Order"/>
    <tableColumn id="6" xr3:uid="{53BE7142-79B7-4E46-AB4F-2987AE3088DB}" name="GUID"/>
    <tableColumn id="7" xr3:uid="{6323FF40-F619-4CC3-8AD5-146450374747}" name="Schon da?" dataDxfId="43">
      <calculatedColumnFormula>COUNTIF(Z:Z,sectionsubsection_download[[#This Row],[Title]])</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9B44F6A-BD9B-4D61-B798-043B52EDFE36}" name="sectionsubsection10" displayName="sectionsubsection10" ref="AF2:AK3" totalsRowShown="0" headerRowDxfId="42" dataDxfId="41">
  <tableColumns count="6">
    <tableColumn id="1" xr3:uid="{0254E5B7-2A25-4CCA-A70A-5FFE658D279D}" name="Section GUID" dataDxfId="40"/>
    <tableColumn id="2" xr3:uid="{1DBC6851-50B6-4D3E-A298-635BCCE64BD1}" name="Subsection GUID" dataDxfId="39"/>
    <tableColumn id="3" xr3:uid="{639D8491-4BEA-4F0B-B458-7B05ACB1B03D}" name="Title" dataDxfId="38">
      <calculatedColumnFormula>AF3&amp;AG3</calculatedColumnFormula>
    </tableColumn>
    <tableColumn id="4" xr3:uid="{EEBE48C7-8809-41B6-B995-15B293DF13D9}" name="S Order" dataDxfId="37">
      <calculatedColumnFormula>INDEX(allsections[[S]:[Order]],MATCH(AF3,allsections[SGUID],0),3)</calculatedColumnFormula>
    </tableColumn>
    <tableColumn id="5" xr3:uid="{C5B72C6D-C7B7-4257-9FDE-8FB5FC3B9697}" name="SS Order" dataDxfId="36">
      <calculatedColumnFormula>INDEX(allsections[[S]:[Order]],MATCH(AG3,allsections[SGUID],0),3)</calculatedColumnFormula>
    </tableColumn>
    <tableColumn id="6" xr3:uid="{17405983-727B-4171-8E33-7B258FF00280}" name="GUID" dataDxfId="3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0817620-6DC1-4852-89C4-D88E59439B6E}" name="S2PQ_relational" displayName="S2PQ_relational" ref="A1:D170" totalsRowShown="0">
  <autoFilter ref="A1:D170" xr:uid="{B0817620-6DC1-4852-89C4-D88E59439B6E}"/>
  <tableColumns count="4">
    <tableColumn id="1" xr3:uid="{34157229-47EE-4C5F-B7D9-70B9F6AB1C60}" name="PIGUID"/>
    <tableColumn id="2" xr3:uid="{6F40A81F-CC2F-4797-9D07-55D3D6440652}" name="PQGUID"/>
    <tableColumn id="3" xr3:uid="{0455099A-5206-47FB-A9BA-D8EC04A94B79}" name="N:N ID" dataDxfId="34">
      <calculatedColumnFormula>S2PQ_relational[[#This Row],[PIGUID]]&amp;S2PQ_relational[[#This Row],[PQGUID]]</calculatedColumnFormula>
    </tableColumn>
    <tableColumn id="4" xr3:uid="{3BCD0F4D-FE45-47F8-9940-14493B57B629}" name="PIGUID &amp; &quot;NO&quot;" dataDxfId="33">
      <calculatedColumnFormula>IF(INDEX(S2PQ[[S2PQGUID]:[Answer]],MATCH(S2PQ_relational[[#This Row],[PQGUID]],S2PQ[S2PQGUID],0),5)="no",S2PQ_relational[[#This Row],[PIGUID]]&amp;"NO","-")</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2D5618-4610-4B6E-A554-A4A50E21C537}" name="Level" displayName="Level" ref="A3:B7" totalsRowShown="0">
  <autoFilter ref="A3:B7" xr:uid="{C42D5618-4610-4B6E-A554-A4A50E21C537}"/>
  <tableColumns count="2">
    <tableColumn id="1" xr3:uid="{82200B12-AACF-4510-90CF-A2453513DA63}" name="GUID"/>
    <tableColumn id="2" xr3:uid="{2F58C992-6069-4B6D-8D4C-8CD083EC6132}" name="Leve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1.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8.xml"/></Relationships>
</file>

<file path=xl/worksheets/_rels/sheet5.xml.rels><?xml version="1.0" encoding="UTF-8" standalone="yes"?>
<Relationships xmlns="http://schemas.openxmlformats.org/package/2006/relationships"><Relationship Id="rId1" Type="http://schemas.openxmlformats.org/officeDocument/2006/relationships/table" Target="../tables/table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B13" sqref="B13"/>
    </sheetView>
  </sheetViews>
  <sheetFormatPr defaultColWidth="9.140625" defaultRowHeight="15" x14ac:dyDescent="0.25"/>
  <cols>
    <col min="1" max="1" width="17.5703125" bestFit="1" customWidth="1"/>
    <col min="2" max="2" width="118.7109375" bestFit="1" customWidth="1"/>
  </cols>
  <sheetData>
    <row r="1" spans="1:3" x14ac:dyDescent="0.25">
      <c r="A1" t="s">
        <v>0</v>
      </c>
      <c r="C1" t="s">
        <v>1</v>
      </c>
    </row>
    <row r="2" spans="1:3" x14ac:dyDescent="0.25">
      <c r="A2" s="46" t="s">
        <v>2</v>
      </c>
      <c r="B2" t="s">
        <v>3</v>
      </c>
      <c r="C2" t="s">
        <v>4</v>
      </c>
    </row>
    <row r="3" spans="1:3" x14ac:dyDescent="0.25">
      <c r="A3" s="46" t="s">
        <v>5</v>
      </c>
      <c r="B3" t="s">
        <v>6</v>
      </c>
      <c r="C3" t="s">
        <v>7</v>
      </c>
    </row>
    <row r="4" spans="1:3" x14ac:dyDescent="0.25">
      <c r="A4" s="46" t="s">
        <v>8</v>
      </c>
      <c r="B4" t="s">
        <v>9</v>
      </c>
    </row>
    <row r="5" spans="1:3" x14ac:dyDescent="0.25">
      <c r="A5" s="46" t="s">
        <v>10</v>
      </c>
    </row>
    <row r="6" spans="1:3" x14ac:dyDescent="0.25">
      <c r="A6">
        <v>1</v>
      </c>
      <c r="B6" t="s">
        <v>11</v>
      </c>
    </row>
    <row r="7" spans="1:3" x14ac:dyDescent="0.25">
      <c r="A7">
        <v>2</v>
      </c>
      <c r="B7" t="s">
        <v>12</v>
      </c>
    </row>
    <row r="8" spans="1:3" x14ac:dyDescent="0.25">
      <c r="A8">
        <v>3</v>
      </c>
      <c r="B8" t="s">
        <v>13</v>
      </c>
    </row>
    <row r="9" spans="1:3" x14ac:dyDescent="0.25">
      <c r="A9">
        <v>4</v>
      </c>
      <c r="B9" t="s">
        <v>14</v>
      </c>
    </row>
    <row r="10" spans="1:3" x14ac:dyDescent="0.25">
      <c r="A10">
        <v>5</v>
      </c>
      <c r="B10" t="s">
        <v>15</v>
      </c>
    </row>
    <row r="11" spans="1:3" x14ac:dyDescent="0.25">
      <c r="A11">
        <v>6</v>
      </c>
      <c r="B11" t="s">
        <v>16</v>
      </c>
    </row>
    <row r="12" spans="1:3" x14ac:dyDescent="0.25">
      <c r="A12">
        <v>7</v>
      </c>
      <c r="B12" t="s">
        <v>17</v>
      </c>
    </row>
    <row r="13" spans="1:3" x14ac:dyDescent="0.25">
      <c r="A13">
        <v>8</v>
      </c>
      <c r="B13"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0FDA-682D-482F-9C59-8B334779D55C}">
  <dimension ref="A1:Y159"/>
  <sheetViews>
    <sheetView topLeftCell="E1" zoomScale="85" zoomScaleNormal="85" workbookViewId="0">
      <selection activeCell="U2" sqref="U2:U159"/>
    </sheetView>
  </sheetViews>
  <sheetFormatPr defaultColWidth="9.140625" defaultRowHeight="15" x14ac:dyDescent="0.25"/>
  <cols>
    <col min="3" max="3" width="10.7109375" bestFit="1" customWidth="1"/>
    <col min="4" max="4" width="9.28515625" bestFit="1" customWidth="1"/>
    <col min="6" max="6" width="26.5703125" bestFit="1" customWidth="1"/>
    <col min="9" max="9" width="8.85546875" customWidth="1"/>
    <col min="10" max="10" width="10" bestFit="1" customWidth="1"/>
    <col min="18" max="18" width="10.140625" bestFit="1" customWidth="1"/>
  </cols>
  <sheetData>
    <row r="1" spans="1:25" x14ac:dyDescent="0.25">
      <c r="A1" t="s">
        <v>19</v>
      </c>
      <c r="B1" t="s">
        <v>20</v>
      </c>
      <c r="C1" t="s">
        <v>21</v>
      </c>
      <c r="D1" t="s">
        <v>22</v>
      </c>
      <c r="E1" t="s">
        <v>23</v>
      </c>
      <c r="F1" t="s">
        <v>24</v>
      </c>
      <c r="G1" t="s">
        <v>25</v>
      </c>
      <c r="H1" t="s">
        <v>26</v>
      </c>
      <c r="I1" t="s">
        <v>27</v>
      </c>
      <c r="J1" t="s">
        <v>28</v>
      </c>
      <c r="K1" t="s">
        <v>29</v>
      </c>
      <c r="L1" t="s">
        <v>30</v>
      </c>
      <c r="M1" t="s">
        <v>31</v>
      </c>
      <c r="N1" t="s">
        <v>32</v>
      </c>
      <c r="O1" t="s">
        <v>33</v>
      </c>
      <c r="P1" t="s">
        <v>34</v>
      </c>
      <c r="Q1" t="s">
        <v>35</v>
      </c>
      <c r="R1" t="s">
        <v>36</v>
      </c>
      <c r="S1" t="s">
        <v>37</v>
      </c>
      <c r="T1" t="s">
        <v>38</v>
      </c>
      <c r="U1" t="s">
        <v>39</v>
      </c>
      <c r="V1" t="s">
        <v>40</v>
      </c>
      <c r="W1" t="s">
        <v>41</v>
      </c>
    </row>
    <row r="2" spans="1:25" ht="409.5" x14ac:dyDescent="0.25">
      <c r="A2" t="s">
        <v>42</v>
      </c>
      <c r="C2" t="s">
        <v>43</v>
      </c>
      <c r="D2" t="s">
        <v>44</v>
      </c>
      <c r="E2" t="s">
        <v>45</v>
      </c>
      <c r="F2" t="s">
        <v>46</v>
      </c>
      <c r="G2" s="48" t="s">
        <v>47</v>
      </c>
      <c r="H2" t="s">
        <v>48</v>
      </c>
      <c r="I2" t="str">
        <f>INDEX(Level[Level],MATCH(PIs[[#This Row],[L]],Level[GUID],0),1)</f>
        <v>Major Must</v>
      </c>
      <c r="N2" t="s">
        <v>49</v>
      </c>
      <c r="O2" t="str">
        <f>INDEX(allsections[[S]:[Order]],MATCH(PIs[[#This Row],[SGUID]],allsections[SGUID],0),1)</f>
        <v xml:space="preserve">FO 01 MANAGEMENT </v>
      </c>
      <c r="P2" t="str">
        <f>INDEX(allsections[[S]:[Order]],MATCH(PIs[[#This Row],[SGUID]],allsections[SGUID],0),2)</f>
        <v>-</v>
      </c>
      <c r="Q2">
        <f>INDEX(allsections[[S]:[Order]],MATCH(PIs[[#This Row],[SGUID]],allsections[SGUID],0),3)</f>
        <v>1</v>
      </c>
      <c r="R2" t="s">
        <v>50</v>
      </c>
      <c r="S2" t="str">
        <f>INDEX(allsections[[S]:[Order]],MATCH(PIs[[#This Row],[SSGUID]],allsections[SGUID],0),1)</f>
        <v>FO 01.03 Internal documentation</v>
      </c>
      <c r="T2" t="str">
        <f>INDEX(allsections[[S]:[Order]],MATCH(PIs[[#This Row],[SSGUID]],allsections[SGUID],0),2)</f>
        <v>-</v>
      </c>
      <c r="U2">
        <f>INDEX(#REF!,MATCH(PIs[[#This Row],[GUID]],#REF!,0),2)</f>
        <v>0</v>
      </c>
      <c r="V2" t="b">
        <v>0</v>
      </c>
      <c r="Y2" s="56"/>
    </row>
    <row r="3" spans="1:25" ht="409.5" x14ac:dyDescent="0.25">
      <c r="A3" t="s">
        <v>51</v>
      </c>
      <c r="C3" t="s">
        <v>52</v>
      </c>
      <c r="D3" t="s">
        <v>53</v>
      </c>
      <c r="E3" t="s">
        <v>54</v>
      </c>
      <c r="F3" t="s">
        <v>55</v>
      </c>
      <c r="G3" s="48" t="s">
        <v>56</v>
      </c>
      <c r="H3" t="s">
        <v>48</v>
      </c>
      <c r="I3" t="str">
        <f>INDEX(Level[Level],MATCH(PIs[[#This Row],[L]],Level[GUID],0),1)</f>
        <v>Major Must</v>
      </c>
      <c r="N3" t="s">
        <v>57</v>
      </c>
      <c r="O3" t="str">
        <f>INDEX(allsections[[S]:[Order]],MATCH(PIs[[#This Row],[SGUID]],allsections[SGUID],0),1)</f>
        <v xml:space="preserve">FO 10 BIODIVERSITY 
</v>
      </c>
      <c r="P3" t="str">
        <f>INDEX(allsections[[S]:[Order]],MATCH(PIs[[#This Row],[SGUID]],allsections[SGUID],0),2)</f>
        <v>-</v>
      </c>
      <c r="Q3">
        <f>INDEX(allsections[[S]:[Order]],MATCH(PIs[[#This Row],[SGUID]],allsections[SGUID],0),3)</f>
        <v>10</v>
      </c>
      <c r="R3" t="s">
        <v>58</v>
      </c>
      <c r="S3" t="str">
        <f>INDEX(allsections[[S]:[Order]],MATCH(PIs[[#This Row],[SSGUID]],allsections[SGUID],0),1)</f>
        <v>-</v>
      </c>
      <c r="T3" t="str">
        <f>INDEX(allsections[[S]:[Order]],MATCH(PIs[[#This Row],[SSGUID]],allsections[SGUID],0),2)</f>
        <v>-</v>
      </c>
      <c r="U3">
        <f>INDEX(#REF!,MATCH(PIs[[#This Row],[GUID]],#REF!,0),2)</f>
        <v>0</v>
      </c>
      <c r="V3" t="b">
        <v>0</v>
      </c>
    </row>
    <row r="4" spans="1:25" x14ac:dyDescent="0.25">
      <c r="A4" t="s">
        <v>59</v>
      </c>
      <c r="C4" t="s">
        <v>60</v>
      </c>
      <c r="D4" t="s">
        <v>61</v>
      </c>
      <c r="E4" t="s">
        <v>62</v>
      </c>
      <c r="F4" t="s">
        <v>63</v>
      </c>
      <c r="G4" t="s">
        <v>64</v>
      </c>
      <c r="H4" t="s">
        <v>48</v>
      </c>
      <c r="I4" t="str">
        <f>INDEX(Level[Level],MATCH(PIs[[#This Row],[L]],Level[GUID],0),1)</f>
        <v>Major Must</v>
      </c>
      <c r="N4" t="s">
        <v>65</v>
      </c>
      <c r="O4" t="str">
        <f>INDEX(allsections[[S]:[Order]],MATCH(PIs[[#This Row],[SGUID]],allsections[SGUID],0),1)</f>
        <v>FO 07 PLANT PROTECTION PRODUCTS</v>
      </c>
      <c r="P4" t="str">
        <f>INDEX(allsections[[S]:[Order]],MATCH(PIs[[#This Row],[SGUID]],allsections[SGUID],0),2)</f>
        <v>-</v>
      </c>
      <c r="Q4">
        <f>INDEX(allsections[[S]:[Order]],MATCH(PIs[[#This Row],[SGUID]],allsections[SGUID],0),3)</f>
        <v>7</v>
      </c>
      <c r="R4" t="s">
        <v>66</v>
      </c>
      <c r="S4" t="str">
        <f>INDEX(allsections[[S]:[Order]],MATCH(PIs[[#This Row],[SSGUID]],allsections[SGUID],0),1)</f>
        <v>FO 07.05 Plant protection product handling</v>
      </c>
      <c r="T4" t="str">
        <f>INDEX(allsections[[S]:[Order]],MATCH(PIs[[#This Row],[SSGUID]],allsections[SGUID],0),2)</f>
        <v>-</v>
      </c>
      <c r="U4" t="str">
        <f>INDEX(#REF!,MATCH(PIs[[#This Row],[GUID]],#REF!,0),2)</f>
        <v>78wVA7YnBFnvaegzh1b0Ty</v>
      </c>
      <c r="V4" t="b">
        <v>0</v>
      </c>
    </row>
    <row r="5" spans="1:25" ht="409.5" x14ac:dyDescent="0.25">
      <c r="A5" t="s">
        <v>67</v>
      </c>
      <c r="C5" t="s">
        <v>68</v>
      </c>
      <c r="D5" t="s">
        <v>69</v>
      </c>
      <c r="E5" t="s">
        <v>70</v>
      </c>
      <c r="F5" t="s">
        <v>71</v>
      </c>
      <c r="G5" s="48" t="s">
        <v>72</v>
      </c>
      <c r="H5" t="s">
        <v>73</v>
      </c>
      <c r="I5" t="str">
        <f>INDEX(Level[Level],MATCH(PIs[[#This Row],[L]],Level[GUID],0),1)</f>
        <v>Minor Must</v>
      </c>
      <c r="N5" t="s">
        <v>49</v>
      </c>
      <c r="O5" t="str">
        <f>INDEX(allsections[[S]:[Order]],MATCH(PIs[[#This Row],[SGUID]],allsections[SGUID],0),1)</f>
        <v xml:space="preserve">FO 01 MANAGEMENT </v>
      </c>
      <c r="P5" t="str">
        <f>INDEX(allsections[[S]:[Order]],MATCH(PIs[[#This Row],[SGUID]],allsections[SGUID],0),2)</f>
        <v>-</v>
      </c>
      <c r="Q5">
        <f>INDEX(allsections[[S]:[Order]],MATCH(PIs[[#This Row],[SGUID]],allsections[SGUID],0),3)</f>
        <v>1</v>
      </c>
      <c r="R5" t="s">
        <v>50</v>
      </c>
      <c r="S5" t="str">
        <f>INDEX(allsections[[S]:[Order]],MATCH(PIs[[#This Row],[SSGUID]],allsections[SGUID],0),1)</f>
        <v>FO 01.03 Internal documentation</v>
      </c>
      <c r="T5" t="str">
        <f>INDEX(allsections[[S]:[Order]],MATCH(PIs[[#This Row],[SSGUID]],allsections[SGUID],0),2)</f>
        <v>-</v>
      </c>
      <c r="U5">
        <f>INDEX(#REF!,MATCH(PIs[[#This Row],[GUID]],#REF!,0),2)</f>
        <v>0</v>
      </c>
      <c r="V5" t="b">
        <v>0</v>
      </c>
    </row>
    <row r="6" spans="1:25" ht="409.5" x14ac:dyDescent="0.25">
      <c r="A6" t="s">
        <v>74</v>
      </c>
      <c r="C6" t="s">
        <v>75</v>
      </c>
      <c r="D6" t="s">
        <v>76</v>
      </c>
      <c r="E6" t="s">
        <v>77</v>
      </c>
      <c r="F6" t="s">
        <v>78</v>
      </c>
      <c r="G6" s="48" t="s">
        <v>79</v>
      </c>
      <c r="H6" t="s">
        <v>48</v>
      </c>
      <c r="I6" t="str">
        <f>INDEX(Level[Level],MATCH(PIs[[#This Row],[L]],Level[GUID],0),1)</f>
        <v>Major Must</v>
      </c>
      <c r="N6" t="s">
        <v>49</v>
      </c>
      <c r="O6" t="str">
        <f>INDEX(allsections[[S]:[Order]],MATCH(PIs[[#This Row],[SGUID]],allsections[SGUID],0),1)</f>
        <v xml:space="preserve">FO 01 MANAGEMENT </v>
      </c>
      <c r="P6" t="str">
        <f>INDEX(allsections[[S]:[Order]],MATCH(PIs[[#This Row],[SGUID]],allsections[SGUID],0),2)</f>
        <v>-</v>
      </c>
      <c r="Q6">
        <f>INDEX(allsections[[S]:[Order]],MATCH(PIs[[#This Row],[SGUID]],allsections[SGUID],0),3)</f>
        <v>1</v>
      </c>
      <c r="R6" t="s">
        <v>50</v>
      </c>
      <c r="S6" t="str">
        <f>INDEX(allsections[[S]:[Order]],MATCH(PIs[[#This Row],[SSGUID]],allsections[SGUID],0),1)</f>
        <v>FO 01.03 Internal documentation</v>
      </c>
      <c r="T6" t="str">
        <f>INDEX(allsections[[S]:[Order]],MATCH(PIs[[#This Row],[SSGUID]],allsections[SGUID],0),2)</f>
        <v>-</v>
      </c>
      <c r="U6">
        <f>INDEX(#REF!,MATCH(PIs[[#This Row],[GUID]],#REF!,0),2)</f>
        <v>0</v>
      </c>
      <c r="V6" t="b">
        <v>0</v>
      </c>
    </row>
    <row r="7" spans="1:25" ht="409.5" x14ac:dyDescent="0.25">
      <c r="A7" t="s">
        <v>80</v>
      </c>
      <c r="C7" t="s">
        <v>81</v>
      </c>
      <c r="D7" t="s">
        <v>82</v>
      </c>
      <c r="E7" t="s">
        <v>83</v>
      </c>
      <c r="F7" t="s">
        <v>84</v>
      </c>
      <c r="G7" s="48" t="s">
        <v>85</v>
      </c>
      <c r="H7" t="s">
        <v>48</v>
      </c>
      <c r="I7" t="str">
        <f>INDEX(Level[Level],MATCH(PIs[[#This Row],[L]],Level[GUID],0),1)</f>
        <v>Major Must</v>
      </c>
      <c r="N7" t="s">
        <v>86</v>
      </c>
      <c r="O7" t="str">
        <f>INDEX(allsections[[S]:[Order]],MATCH(PIs[[#This Row],[SGUID]],allsections[SGUID],0),1)</f>
        <v>FO 05 WATER MANAGEMENT</v>
      </c>
      <c r="P7" t="str">
        <f>INDEX(allsections[[S]:[Order]],MATCH(PIs[[#This Row],[SGUID]],allsections[SGUID],0),2)</f>
        <v>-</v>
      </c>
      <c r="Q7">
        <f>INDEX(allsections[[S]:[Order]],MATCH(PIs[[#This Row],[SGUID]],allsections[SGUID],0),3)</f>
        <v>5</v>
      </c>
      <c r="R7" t="s">
        <v>87</v>
      </c>
      <c r="S7" t="str">
        <f>INDEX(allsections[[S]:[Order]],MATCH(PIs[[#This Row],[SSGUID]],allsections[SGUID],0),1)</f>
        <v>FO 05.04 Water quality</v>
      </c>
      <c r="T7" t="str">
        <f>INDEX(allsections[[S]:[Order]],MATCH(PIs[[#This Row],[SSGUID]],allsections[SGUID],0),2)</f>
        <v>-</v>
      </c>
      <c r="U7">
        <f>INDEX(#REF!,MATCH(PIs[[#This Row],[GUID]],#REF!,0),2)</f>
        <v>0</v>
      </c>
      <c r="V7" t="b">
        <v>0</v>
      </c>
    </row>
    <row r="8" spans="1:25" ht="409.5" x14ac:dyDescent="0.25">
      <c r="A8" t="s">
        <v>88</v>
      </c>
      <c r="C8" t="s">
        <v>89</v>
      </c>
      <c r="D8" t="s">
        <v>90</v>
      </c>
      <c r="E8" t="s">
        <v>91</v>
      </c>
      <c r="F8" t="s">
        <v>92</v>
      </c>
      <c r="G8" s="48" t="s">
        <v>93</v>
      </c>
      <c r="H8" t="s">
        <v>48</v>
      </c>
      <c r="I8" t="str">
        <f>INDEX(Level[Level],MATCH(PIs[[#This Row],[L]],Level[GUID],0),1)</f>
        <v>Major Must</v>
      </c>
      <c r="N8" t="s">
        <v>94</v>
      </c>
      <c r="O8" t="str">
        <f>INDEX(allsections[[S]:[Order]],MATCH(PIs[[#This Row],[SGUID]],allsections[SGUID],0),1)</f>
        <v>FO 06 INTEGRATED PEST MANAGEMENT</v>
      </c>
      <c r="P8" t="str">
        <f>INDEX(allsections[[S]:[Order]],MATCH(PIs[[#This Row],[SGUID]],allsections[SGUID],0),2)</f>
        <v>-</v>
      </c>
      <c r="Q8">
        <f>INDEX(allsections[[S]:[Order]],MATCH(PIs[[#This Row],[SGUID]],allsections[SGUID],0),3)</f>
        <v>6</v>
      </c>
      <c r="R8" t="s">
        <v>58</v>
      </c>
      <c r="S8" t="str">
        <f>INDEX(allsections[[S]:[Order]],MATCH(PIs[[#This Row],[SSGUID]],allsections[SGUID],0),1)</f>
        <v>-</v>
      </c>
      <c r="T8" t="str">
        <f>INDEX(allsections[[S]:[Order]],MATCH(PIs[[#This Row],[SSGUID]],allsections[SGUID],0),2)</f>
        <v>-</v>
      </c>
      <c r="U8">
        <f>INDEX(#REF!,MATCH(PIs[[#This Row],[GUID]],#REF!,0),2)</f>
        <v>0</v>
      </c>
      <c r="V8" t="b">
        <v>0</v>
      </c>
    </row>
    <row r="9" spans="1:25" ht="409.5" x14ac:dyDescent="0.25">
      <c r="A9" t="s">
        <v>95</v>
      </c>
      <c r="C9" t="s">
        <v>96</v>
      </c>
      <c r="D9" t="s">
        <v>97</v>
      </c>
      <c r="E9" t="s">
        <v>98</v>
      </c>
      <c r="F9" t="s">
        <v>99</v>
      </c>
      <c r="G9" s="48" t="s">
        <v>100</v>
      </c>
      <c r="H9" t="s">
        <v>48</v>
      </c>
      <c r="I9" t="str">
        <f>INDEX(Level[Level],MATCH(PIs[[#This Row],[L]],Level[GUID],0),1)</f>
        <v>Major Must</v>
      </c>
      <c r="N9" t="s">
        <v>101</v>
      </c>
      <c r="O9" t="str">
        <f>INDEX(allsections[[S]:[Order]],MATCH(PIs[[#This Row],[SGUID]],allsections[SGUID],0),1)</f>
        <v>FO 02 TRACEABILITY</v>
      </c>
      <c r="P9" t="str">
        <f>INDEX(allsections[[S]:[Order]],MATCH(PIs[[#This Row],[SGUID]],allsections[SGUID],0),2)</f>
        <v>-</v>
      </c>
      <c r="Q9">
        <f>INDEX(allsections[[S]:[Order]],MATCH(PIs[[#This Row],[SGUID]],allsections[SGUID],0),3)</f>
        <v>2</v>
      </c>
      <c r="R9" t="s">
        <v>102</v>
      </c>
      <c r="S9" t="str">
        <f>INDEX(allsections[[S]:[Order]],MATCH(PIs[[#This Row],[SSGUID]],allsections[SGUID],0),1)</f>
        <v>FO 02.04 GLOBALG.A.P. status</v>
      </c>
      <c r="T9" t="str">
        <f>INDEX(allsections[[S]:[Order]],MATCH(PIs[[#This Row],[SSGUID]],allsections[SGUID],0),2)</f>
        <v>-</v>
      </c>
      <c r="U9">
        <f>INDEX(#REF!,MATCH(PIs[[#This Row],[GUID]],#REF!,0),2)</f>
        <v>0</v>
      </c>
      <c r="V9" t="b">
        <v>0</v>
      </c>
    </row>
    <row r="10" spans="1:25" ht="409.5" x14ac:dyDescent="0.25">
      <c r="A10" t="s">
        <v>103</v>
      </c>
      <c r="C10" t="s">
        <v>104</v>
      </c>
      <c r="D10" t="s">
        <v>105</v>
      </c>
      <c r="E10" t="s">
        <v>106</v>
      </c>
      <c r="F10" t="s">
        <v>107</v>
      </c>
      <c r="G10" s="48" t="s">
        <v>108</v>
      </c>
      <c r="H10" t="s">
        <v>48</v>
      </c>
      <c r="I10" t="str">
        <f>INDEX(Level[Level],MATCH(PIs[[#This Row],[L]],Level[GUID],0),1)</f>
        <v>Major Must</v>
      </c>
      <c r="N10" t="s">
        <v>49</v>
      </c>
      <c r="O10" t="str">
        <f>INDEX(allsections[[S]:[Order]],MATCH(PIs[[#This Row],[SGUID]],allsections[SGUID],0),1)</f>
        <v xml:space="preserve">FO 01 MANAGEMENT </v>
      </c>
      <c r="P10" t="str">
        <f>INDEX(allsections[[S]:[Order]],MATCH(PIs[[#This Row],[SGUID]],allsections[SGUID],0),2)</f>
        <v>-</v>
      </c>
      <c r="Q10">
        <f>INDEX(allsections[[S]:[Order]],MATCH(PIs[[#This Row],[SGUID]],allsections[SGUID],0),3)</f>
        <v>1</v>
      </c>
      <c r="R10" t="s">
        <v>50</v>
      </c>
      <c r="S10" t="str">
        <f>INDEX(allsections[[S]:[Order]],MATCH(PIs[[#This Row],[SSGUID]],allsections[SGUID],0),1)</f>
        <v>FO 01.03 Internal documentation</v>
      </c>
      <c r="T10" t="str">
        <f>INDEX(allsections[[S]:[Order]],MATCH(PIs[[#This Row],[SSGUID]],allsections[SGUID],0),2)</f>
        <v>-</v>
      </c>
      <c r="U10">
        <f>INDEX(#REF!,MATCH(PIs[[#This Row],[GUID]],#REF!,0),2)</f>
        <v>0</v>
      </c>
      <c r="V10" t="b">
        <v>0</v>
      </c>
    </row>
    <row r="11" spans="1:25" x14ac:dyDescent="0.25">
      <c r="A11" t="s">
        <v>109</v>
      </c>
      <c r="C11" t="s">
        <v>110</v>
      </c>
      <c r="D11" t="s">
        <v>111</v>
      </c>
      <c r="E11" t="s">
        <v>112</v>
      </c>
      <c r="F11" t="s">
        <v>113</v>
      </c>
      <c r="G11" t="s">
        <v>114</v>
      </c>
      <c r="H11" t="s">
        <v>73</v>
      </c>
      <c r="I11" t="str">
        <f>INDEX(Level[Level],MATCH(PIs[[#This Row],[L]],Level[GUID],0),1)</f>
        <v>Minor Must</v>
      </c>
      <c r="N11" t="s">
        <v>65</v>
      </c>
      <c r="O11" t="str">
        <f>INDEX(allsections[[S]:[Order]],MATCH(PIs[[#This Row],[SGUID]],allsections[SGUID],0),1)</f>
        <v>FO 07 PLANT PROTECTION PRODUCTS</v>
      </c>
      <c r="P11" t="str">
        <f>INDEX(allsections[[S]:[Order]],MATCH(PIs[[#This Row],[SGUID]],allsections[SGUID],0),2)</f>
        <v>-</v>
      </c>
      <c r="Q11">
        <f>INDEX(allsections[[S]:[Order]],MATCH(PIs[[#This Row],[SGUID]],allsections[SGUID],0),3)</f>
        <v>7</v>
      </c>
      <c r="R11" t="s">
        <v>115</v>
      </c>
      <c r="S11" t="str">
        <f>INDEX(allsections[[S]:[Order]],MATCH(PIs[[#This Row],[SSGUID]],allsections[SGUID],0),1)</f>
        <v>FO 07.06 Empty plant protection product containers</v>
      </c>
      <c r="T11" t="str">
        <f>INDEX(allsections[[S]:[Order]],MATCH(PIs[[#This Row],[SSGUID]],allsections[SGUID],0),2)</f>
        <v>-</v>
      </c>
      <c r="U11" t="str">
        <f>INDEX(#REF!,MATCH(PIs[[#This Row],[GUID]],#REF!,0),2)</f>
        <v>78wVA7YnBFnvaegzh1b0Ty</v>
      </c>
      <c r="V11" t="b">
        <v>0</v>
      </c>
    </row>
    <row r="12" spans="1:25" x14ac:dyDescent="0.25">
      <c r="A12" t="s">
        <v>116</v>
      </c>
      <c r="C12" t="s">
        <v>117</v>
      </c>
      <c r="D12" t="s">
        <v>118</v>
      </c>
      <c r="E12" t="s">
        <v>119</v>
      </c>
      <c r="F12" t="s">
        <v>120</v>
      </c>
      <c r="G12" t="s">
        <v>121</v>
      </c>
      <c r="H12" t="s">
        <v>48</v>
      </c>
      <c r="I12" t="str">
        <f>INDEX(Level[Level],MATCH(PIs[[#This Row],[L]],Level[GUID],0),1)</f>
        <v>Major Must</v>
      </c>
      <c r="N12" t="s">
        <v>101</v>
      </c>
      <c r="O12" t="str">
        <f>INDEX(allsections[[S]:[Order]],MATCH(PIs[[#This Row],[SGUID]],allsections[SGUID],0),1)</f>
        <v>FO 02 TRACEABILITY</v>
      </c>
      <c r="P12" t="str">
        <f>INDEX(allsections[[S]:[Order]],MATCH(PIs[[#This Row],[SGUID]],allsections[SGUID],0),2)</f>
        <v>-</v>
      </c>
      <c r="Q12">
        <f>INDEX(allsections[[S]:[Order]],MATCH(PIs[[#This Row],[SGUID]],allsections[SGUID],0),3)</f>
        <v>2</v>
      </c>
      <c r="R12" t="s">
        <v>122</v>
      </c>
      <c r="S12" t="str">
        <f>INDEX(allsections[[S]:[Order]],MATCH(PIs[[#This Row],[SSGUID]],allsections[SGUID],0),1)</f>
        <v>FO 02.03 Mass balance</v>
      </c>
      <c r="T12" t="str">
        <f>INDEX(allsections[[S]:[Order]],MATCH(PIs[[#This Row],[SSGUID]],allsections[SGUID],0),2)</f>
        <v>-</v>
      </c>
      <c r="U12">
        <f>INDEX(#REF!,MATCH(PIs[[#This Row],[GUID]],#REF!,0),2)</f>
        <v>0</v>
      </c>
      <c r="V12" t="b">
        <v>0</v>
      </c>
    </row>
    <row r="13" spans="1:25" ht="409.5" x14ac:dyDescent="0.25">
      <c r="A13" t="s">
        <v>123</v>
      </c>
      <c r="C13" t="s">
        <v>124</v>
      </c>
      <c r="D13" t="s">
        <v>125</v>
      </c>
      <c r="E13" t="s">
        <v>126</v>
      </c>
      <c r="F13" t="s">
        <v>127</v>
      </c>
      <c r="G13" s="48" t="s">
        <v>128</v>
      </c>
      <c r="H13" t="s">
        <v>48</v>
      </c>
      <c r="I13" t="str">
        <f>INDEX(Level[Level],MATCH(PIs[[#This Row],[L]],Level[GUID],0),1)</f>
        <v>Major Must</v>
      </c>
      <c r="N13" t="s">
        <v>129</v>
      </c>
      <c r="O13" t="str">
        <f>INDEX(allsections[[S]:[Order]],MATCH(PIs[[#This Row],[SGUID]],allsections[SGUID],0),1)</f>
        <v>FO 09 WASTE MANAGEMENT</v>
      </c>
      <c r="P13" t="str">
        <f>INDEX(allsections[[S]:[Order]],MATCH(PIs[[#This Row],[SGUID]],allsections[SGUID],0),2)</f>
        <v>-</v>
      </c>
      <c r="Q13">
        <f>INDEX(allsections[[S]:[Order]],MATCH(PIs[[#This Row],[SGUID]],allsections[SGUID],0),3)</f>
        <v>9</v>
      </c>
      <c r="R13" t="s">
        <v>58</v>
      </c>
      <c r="S13" t="str">
        <f>INDEX(allsections[[S]:[Order]],MATCH(PIs[[#This Row],[SSGUID]],allsections[SGUID],0),1)</f>
        <v>-</v>
      </c>
      <c r="T13" t="str">
        <f>INDEX(allsections[[S]:[Order]],MATCH(PIs[[#This Row],[SSGUID]],allsections[SGUID],0),2)</f>
        <v>-</v>
      </c>
      <c r="U13">
        <f>INDEX(#REF!,MATCH(PIs[[#This Row],[GUID]],#REF!,0),2)</f>
        <v>0</v>
      </c>
      <c r="V13" t="b">
        <v>0</v>
      </c>
    </row>
    <row r="14" spans="1:25" ht="409.5" x14ac:dyDescent="0.25">
      <c r="A14" t="s">
        <v>130</v>
      </c>
      <c r="C14" t="s">
        <v>131</v>
      </c>
      <c r="D14" t="s">
        <v>132</v>
      </c>
      <c r="E14" t="s">
        <v>133</v>
      </c>
      <c r="F14" t="s">
        <v>134</v>
      </c>
      <c r="G14" s="48" t="s">
        <v>135</v>
      </c>
      <c r="H14" t="s">
        <v>48</v>
      </c>
      <c r="I14" t="str">
        <f>INDEX(Level[Level],MATCH(PIs[[#This Row],[L]],Level[GUID],0),1)</f>
        <v>Major Must</v>
      </c>
      <c r="N14" t="s">
        <v>49</v>
      </c>
      <c r="O14" t="str">
        <f>INDEX(allsections[[S]:[Order]],MATCH(PIs[[#This Row],[SGUID]],allsections[SGUID],0),1)</f>
        <v xml:space="preserve">FO 01 MANAGEMENT </v>
      </c>
      <c r="P14" t="str">
        <f>INDEX(allsections[[S]:[Order]],MATCH(PIs[[#This Row],[SGUID]],allsections[SGUID],0),2)</f>
        <v>-</v>
      </c>
      <c r="Q14">
        <f>INDEX(allsections[[S]:[Order]],MATCH(PIs[[#This Row],[SGUID]],allsections[SGUID],0),3)</f>
        <v>1</v>
      </c>
      <c r="R14" t="s">
        <v>136</v>
      </c>
      <c r="S14" t="str">
        <f>INDEX(allsections[[S]:[Order]],MATCH(PIs[[#This Row],[SSGUID]],allsections[SGUID],0),1)</f>
        <v>FO 01.01 Site history</v>
      </c>
      <c r="T14" t="str">
        <f>INDEX(allsections[[S]:[Order]],MATCH(PIs[[#This Row],[SSGUID]],allsections[SGUID],0),2)</f>
        <v>-</v>
      </c>
      <c r="U14">
        <f>INDEX(#REF!,MATCH(PIs[[#This Row],[GUID]],#REF!,0),2)</f>
        <v>0</v>
      </c>
      <c r="V14" t="b">
        <v>0</v>
      </c>
    </row>
    <row r="15" spans="1:25" x14ac:dyDescent="0.25">
      <c r="A15" t="s">
        <v>137</v>
      </c>
      <c r="C15" t="s">
        <v>138</v>
      </c>
      <c r="D15" t="s">
        <v>139</v>
      </c>
      <c r="E15" t="s">
        <v>140</v>
      </c>
      <c r="F15" t="s">
        <v>141</v>
      </c>
      <c r="G15" t="s">
        <v>142</v>
      </c>
      <c r="H15" t="s">
        <v>73</v>
      </c>
      <c r="I15" t="str">
        <f>INDEX(Level[Level],MATCH(PIs[[#This Row],[L]],Level[GUID],0),1)</f>
        <v>Minor Must</v>
      </c>
      <c r="N15" t="s">
        <v>129</v>
      </c>
      <c r="O15" t="str">
        <f>INDEX(allsections[[S]:[Order]],MATCH(PIs[[#This Row],[SGUID]],allsections[SGUID],0),1)</f>
        <v>FO 09 WASTE MANAGEMENT</v>
      </c>
      <c r="P15" t="str">
        <f>INDEX(allsections[[S]:[Order]],MATCH(PIs[[#This Row],[SGUID]],allsections[SGUID],0),2)</f>
        <v>-</v>
      </c>
      <c r="Q15">
        <f>INDEX(allsections[[S]:[Order]],MATCH(PIs[[#This Row],[SGUID]],allsections[SGUID],0),3)</f>
        <v>9</v>
      </c>
      <c r="R15" t="s">
        <v>58</v>
      </c>
      <c r="S15" t="str">
        <f>INDEX(allsections[[S]:[Order]],MATCH(PIs[[#This Row],[SSGUID]],allsections[SGUID],0),1)</f>
        <v>-</v>
      </c>
      <c r="T15" t="str">
        <f>INDEX(allsections[[S]:[Order]],MATCH(PIs[[#This Row],[SSGUID]],allsections[SGUID],0),2)</f>
        <v>-</v>
      </c>
      <c r="U15">
        <f>INDEX(#REF!,MATCH(PIs[[#This Row],[GUID]],#REF!,0),2)</f>
        <v>0</v>
      </c>
      <c r="V15" t="b">
        <v>0</v>
      </c>
    </row>
    <row r="16" spans="1:25" x14ac:dyDescent="0.25">
      <c r="A16" t="s">
        <v>143</v>
      </c>
      <c r="C16" t="s">
        <v>144</v>
      </c>
      <c r="D16" t="s">
        <v>145</v>
      </c>
      <c r="E16" t="s">
        <v>146</v>
      </c>
      <c r="F16" t="s">
        <v>147</v>
      </c>
      <c r="G16" t="s">
        <v>148</v>
      </c>
      <c r="H16" t="s">
        <v>48</v>
      </c>
      <c r="I16" t="str">
        <f>INDEX(Level[Level],MATCH(PIs[[#This Row],[L]],Level[GUID],0),1)</f>
        <v>Major Must</v>
      </c>
      <c r="N16" t="s">
        <v>49</v>
      </c>
      <c r="O16" t="str">
        <f>INDEX(allsections[[S]:[Order]],MATCH(PIs[[#This Row],[SGUID]],allsections[SGUID],0),1)</f>
        <v xml:space="preserve">FO 01 MANAGEMENT </v>
      </c>
      <c r="P16" t="str">
        <f>INDEX(allsections[[S]:[Order]],MATCH(PIs[[#This Row],[SGUID]],allsections[SGUID],0),2)</f>
        <v>-</v>
      </c>
      <c r="Q16">
        <f>INDEX(allsections[[S]:[Order]],MATCH(PIs[[#This Row],[SGUID]],allsections[SGUID],0),3)</f>
        <v>1</v>
      </c>
      <c r="R16" t="s">
        <v>136</v>
      </c>
      <c r="S16" t="str">
        <f>INDEX(allsections[[S]:[Order]],MATCH(PIs[[#This Row],[SSGUID]],allsections[SGUID],0),1)</f>
        <v>FO 01.01 Site history</v>
      </c>
      <c r="T16" t="str">
        <f>INDEX(allsections[[S]:[Order]],MATCH(PIs[[#This Row],[SSGUID]],allsections[SGUID],0),2)</f>
        <v>-</v>
      </c>
      <c r="U16">
        <f>INDEX(#REF!,MATCH(PIs[[#This Row],[GUID]],#REF!,0),2)</f>
        <v>0</v>
      </c>
      <c r="V16" t="b">
        <v>0</v>
      </c>
    </row>
    <row r="17" spans="1:23" ht="409.5" x14ac:dyDescent="0.25">
      <c r="A17" t="s">
        <v>149</v>
      </c>
      <c r="C17" t="s">
        <v>150</v>
      </c>
      <c r="D17" t="s">
        <v>151</v>
      </c>
      <c r="E17" t="s">
        <v>152</v>
      </c>
      <c r="F17" t="s">
        <v>153</v>
      </c>
      <c r="G17" s="48" t="s">
        <v>154</v>
      </c>
      <c r="H17" t="s">
        <v>48</v>
      </c>
      <c r="I17" t="str">
        <f>INDEX(Level[Level],MATCH(PIs[[#This Row],[L]],Level[GUID],0),1)</f>
        <v>Major Must</v>
      </c>
      <c r="N17" t="s">
        <v>129</v>
      </c>
      <c r="O17" t="str">
        <f>INDEX(allsections[[S]:[Order]],MATCH(PIs[[#This Row],[SGUID]],allsections[SGUID],0),1)</f>
        <v>FO 09 WASTE MANAGEMENT</v>
      </c>
      <c r="P17" t="str">
        <f>INDEX(allsections[[S]:[Order]],MATCH(PIs[[#This Row],[SGUID]],allsections[SGUID],0),2)</f>
        <v>-</v>
      </c>
      <c r="Q17">
        <f>INDEX(allsections[[S]:[Order]],MATCH(PIs[[#This Row],[SGUID]],allsections[SGUID],0),3)</f>
        <v>9</v>
      </c>
      <c r="R17" t="s">
        <v>58</v>
      </c>
      <c r="S17" t="str">
        <f>INDEX(allsections[[S]:[Order]],MATCH(PIs[[#This Row],[SSGUID]],allsections[SGUID],0),1)</f>
        <v>-</v>
      </c>
      <c r="T17" t="str">
        <f>INDEX(allsections[[S]:[Order]],MATCH(PIs[[#This Row],[SSGUID]],allsections[SGUID],0),2)</f>
        <v>-</v>
      </c>
      <c r="U17">
        <f>INDEX(#REF!,MATCH(PIs[[#This Row],[GUID]],#REF!,0),2)</f>
        <v>0</v>
      </c>
      <c r="V17" t="b">
        <v>0</v>
      </c>
    </row>
    <row r="18" spans="1:23" x14ac:dyDescent="0.25">
      <c r="A18" t="s">
        <v>155</v>
      </c>
      <c r="C18" t="s">
        <v>156</v>
      </c>
      <c r="D18" t="s">
        <v>157</v>
      </c>
      <c r="E18" t="s">
        <v>158</v>
      </c>
      <c r="F18" t="s">
        <v>159</v>
      </c>
      <c r="G18" t="s">
        <v>160</v>
      </c>
      <c r="H18" t="s">
        <v>73</v>
      </c>
      <c r="I18" t="str">
        <f>INDEX(Level[Level],MATCH(PIs[[#This Row],[L]],Level[GUID],0),1)</f>
        <v>Minor Must</v>
      </c>
      <c r="N18" t="s">
        <v>129</v>
      </c>
      <c r="O18" t="str">
        <f>INDEX(allsections[[S]:[Order]],MATCH(PIs[[#This Row],[SGUID]],allsections[SGUID],0),1)</f>
        <v>FO 09 WASTE MANAGEMENT</v>
      </c>
      <c r="P18" t="str">
        <f>INDEX(allsections[[S]:[Order]],MATCH(PIs[[#This Row],[SGUID]],allsections[SGUID],0),2)</f>
        <v>-</v>
      </c>
      <c r="Q18">
        <f>INDEX(allsections[[S]:[Order]],MATCH(PIs[[#This Row],[SGUID]],allsections[SGUID],0),3)</f>
        <v>9</v>
      </c>
      <c r="R18" t="s">
        <v>58</v>
      </c>
      <c r="S18" t="str">
        <f>INDEX(allsections[[S]:[Order]],MATCH(PIs[[#This Row],[SSGUID]],allsections[SGUID],0),1)</f>
        <v>-</v>
      </c>
      <c r="T18" t="str">
        <f>INDEX(allsections[[S]:[Order]],MATCH(PIs[[#This Row],[SSGUID]],allsections[SGUID],0),2)</f>
        <v>-</v>
      </c>
      <c r="U18">
        <f>INDEX(#REF!,MATCH(PIs[[#This Row],[GUID]],#REF!,0),2)</f>
        <v>0</v>
      </c>
      <c r="V18" t="b">
        <v>0</v>
      </c>
    </row>
    <row r="19" spans="1:23" x14ac:dyDescent="0.25">
      <c r="A19" t="s">
        <v>161</v>
      </c>
      <c r="C19" t="s">
        <v>162</v>
      </c>
      <c r="D19" t="s">
        <v>163</v>
      </c>
      <c r="E19" t="s">
        <v>164</v>
      </c>
      <c r="F19" t="s">
        <v>165</v>
      </c>
      <c r="G19" t="s">
        <v>166</v>
      </c>
      <c r="H19" t="s">
        <v>48</v>
      </c>
      <c r="I19" t="str">
        <f>INDEX(Level[Level],MATCH(PIs[[#This Row],[L]],Level[GUID],0),1)</f>
        <v>Major Must</v>
      </c>
      <c r="N19" t="s">
        <v>65</v>
      </c>
      <c r="O19" t="str">
        <f>INDEX(allsections[[S]:[Order]],MATCH(PIs[[#This Row],[SGUID]],allsections[SGUID],0),1)</f>
        <v>FO 07 PLANT PROTECTION PRODUCTS</v>
      </c>
      <c r="P19" t="str">
        <f>INDEX(allsections[[S]:[Order]],MATCH(PIs[[#This Row],[SGUID]],allsections[SGUID],0),2)</f>
        <v>-</v>
      </c>
      <c r="Q19">
        <f>INDEX(allsections[[S]:[Order]],MATCH(PIs[[#This Row],[SGUID]],allsections[SGUID],0),3)</f>
        <v>7</v>
      </c>
      <c r="R19" t="s">
        <v>115</v>
      </c>
      <c r="S19" t="str">
        <f>INDEX(allsections[[S]:[Order]],MATCH(PIs[[#This Row],[SSGUID]],allsections[SGUID],0),1)</f>
        <v>FO 07.06 Empty plant protection product containers</v>
      </c>
      <c r="T19" t="str">
        <f>INDEX(allsections[[S]:[Order]],MATCH(PIs[[#This Row],[SSGUID]],allsections[SGUID],0),2)</f>
        <v>-</v>
      </c>
      <c r="U19" t="str">
        <f>INDEX(#REF!,MATCH(PIs[[#This Row],[GUID]],#REF!,0),2)</f>
        <v>78wVA7YnBFnvaegzh1b0Ty</v>
      </c>
      <c r="V19" t="b">
        <v>0</v>
      </c>
    </row>
    <row r="20" spans="1:23" ht="409.5" x14ac:dyDescent="0.25">
      <c r="A20" t="s">
        <v>167</v>
      </c>
      <c r="C20" t="s">
        <v>168</v>
      </c>
      <c r="D20" t="s">
        <v>169</v>
      </c>
      <c r="E20" t="s">
        <v>170</v>
      </c>
      <c r="F20" t="s">
        <v>171</v>
      </c>
      <c r="G20" s="48" t="s">
        <v>172</v>
      </c>
      <c r="H20" t="s">
        <v>48</v>
      </c>
      <c r="I20" t="str">
        <f>INDEX(Level[Level],MATCH(PIs[[#This Row],[L]],Level[GUID],0),1)</f>
        <v>Major Must</v>
      </c>
      <c r="N20" t="s">
        <v>101</v>
      </c>
      <c r="O20" t="str">
        <f>INDEX(allsections[[S]:[Order]],MATCH(PIs[[#This Row],[SGUID]],allsections[SGUID],0),1)</f>
        <v>FO 02 TRACEABILITY</v>
      </c>
      <c r="P20" t="str">
        <f>INDEX(allsections[[S]:[Order]],MATCH(PIs[[#This Row],[SGUID]],allsections[SGUID],0),2)</f>
        <v>-</v>
      </c>
      <c r="Q20">
        <f>INDEX(allsections[[S]:[Order]],MATCH(PIs[[#This Row],[SGUID]],allsections[SGUID],0),3)</f>
        <v>2</v>
      </c>
      <c r="R20" t="s">
        <v>173</v>
      </c>
      <c r="S20" t="str">
        <f>INDEX(allsections[[S]:[Order]],MATCH(PIs[[#This Row],[SSGUID]],allsections[SGUID],0),1)</f>
        <v>FO 02.05 Logo use</v>
      </c>
      <c r="T20" t="str">
        <f>INDEX(allsections[[S]:[Order]],MATCH(PIs[[#This Row],[SSGUID]],allsections[SGUID],0),2)</f>
        <v>-</v>
      </c>
      <c r="U20">
        <f>INDEX(#REF!,MATCH(PIs[[#This Row],[GUID]],#REF!,0),2)</f>
        <v>0</v>
      </c>
      <c r="V20" t="b">
        <v>0</v>
      </c>
    </row>
    <row r="21" spans="1:23" x14ac:dyDescent="0.25">
      <c r="A21" t="s">
        <v>174</v>
      </c>
      <c r="C21" t="s">
        <v>175</v>
      </c>
      <c r="D21" t="s">
        <v>176</v>
      </c>
      <c r="E21" t="s">
        <v>177</v>
      </c>
      <c r="F21" t="s">
        <v>178</v>
      </c>
      <c r="G21" t="s">
        <v>179</v>
      </c>
      <c r="H21" t="s">
        <v>73</v>
      </c>
      <c r="I21" t="str">
        <f>INDEX(Level[Level],MATCH(PIs[[#This Row],[L]],Level[GUID],0),1)</f>
        <v>Minor Must</v>
      </c>
      <c r="N21" t="s">
        <v>129</v>
      </c>
      <c r="O21" t="str">
        <f>INDEX(allsections[[S]:[Order]],MATCH(PIs[[#This Row],[SGUID]],allsections[SGUID],0),1)</f>
        <v>FO 09 WASTE MANAGEMENT</v>
      </c>
      <c r="P21" t="str">
        <f>INDEX(allsections[[S]:[Order]],MATCH(PIs[[#This Row],[SGUID]],allsections[SGUID],0),2)</f>
        <v>-</v>
      </c>
      <c r="Q21">
        <f>INDEX(allsections[[S]:[Order]],MATCH(PIs[[#This Row],[SGUID]],allsections[SGUID],0),3)</f>
        <v>9</v>
      </c>
      <c r="R21" t="s">
        <v>58</v>
      </c>
      <c r="S21" t="str">
        <f>INDEX(allsections[[S]:[Order]],MATCH(PIs[[#This Row],[SSGUID]],allsections[SGUID],0),1)</f>
        <v>-</v>
      </c>
      <c r="T21" t="str">
        <f>INDEX(allsections[[S]:[Order]],MATCH(PIs[[#This Row],[SSGUID]],allsections[SGUID],0),2)</f>
        <v>-</v>
      </c>
      <c r="U21">
        <f>INDEX(#REF!,MATCH(PIs[[#This Row],[GUID]],#REF!,0),2)</f>
        <v>0</v>
      </c>
      <c r="V21" t="b">
        <v>0</v>
      </c>
    </row>
    <row r="22" spans="1:23" x14ac:dyDescent="0.25">
      <c r="A22" t="s">
        <v>180</v>
      </c>
      <c r="C22" t="s">
        <v>181</v>
      </c>
      <c r="D22" t="s">
        <v>182</v>
      </c>
      <c r="E22" t="s">
        <v>183</v>
      </c>
      <c r="F22" t="s">
        <v>184</v>
      </c>
      <c r="G22" t="s">
        <v>185</v>
      </c>
      <c r="H22" t="s">
        <v>73</v>
      </c>
      <c r="I22" t="str">
        <f>INDEX(Level[Level],MATCH(PIs[[#This Row],[L]],Level[GUID],0),1)</f>
        <v>Minor Must</v>
      </c>
      <c r="N22" t="s">
        <v>65</v>
      </c>
      <c r="O22" t="str">
        <f>INDEX(allsections[[S]:[Order]],MATCH(PIs[[#This Row],[SGUID]],allsections[SGUID],0),1)</f>
        <v>FO 07 PLANT PROTECTION PRODUCTS</v>
      </c>
      <c r="P22" t="str">
        <f>INDEX(allsections[[S]:[Order]],MATCH(PIs[[#This Row],[SGUID]],allsections[SGUID],0),2)</f>
        <v>-</v>
      </c>
      <c r="Q22">
        <f>INDEX(allsections[[S]:[Order]],MATCH(PIs[[#This Row],[SGUID]],allsections[SGUID],0),3)</f>
        <v>7</v>
      </c>
      <c r="R22" t="s">
        <v>186</v>
      </c>
      <c r="S22" t="str">
        <f>INDEX(allsections[[S]:[Order]],MATCH(PIs[[#This Row],[SSGUID]],allsections[SGUID],0),1)</f>
        <v>FO 07.03 Disposal of surplus application mix</v>
      </c>
      <c r="T22" t="str">
        <f>INDEX(allsections[[S]:[Order]],MATCH(PIs[[#This Row],[SSGUID]],allsections[SGUID],0),2)</f>
        <v>-</v>
      </c>
      <c r="U22" t="str">
        <f>INDEX(#REF!,MATCH(PIs[[#This Row],[GUID]],#REF!,0),2)</f>
        <v>78wVA7YnBFnvaegzh1b0Ty</v>
      </c>
      <c r="V22" t="b">
        <v>0</v>
      </c>
    </row>
    <row r="23" spans="1:23" ht="409.5" x14ac:dyDescent="0.25">
      <c r="A23" t="s">
        <v>187</v>
      </c>
      <c r="C23" t="s">
        <v>188</v>
      </c>
      <c r="D23" t="s">
        <v>189</v>
      </c>
      <c r="E23" t="s">
        <v>190</v>
      </c>
      <c r="F23" t="s">
        <v>191</v>
      </c>
      <c r="G23" s="48" t="s">
        <v>192</v>
      </c>
      <c r="H23" t="s">
        <v>48</v>
      </c>
      <c r="I23" t="str">
        <f>INDEX(Level[Level],MATCH(PIs[[#This Row],[L]],Level[GUID],0),1)</f>
        <v>Major Must</v>
      </c>
      <c r="N23" t="s">
        <v>193</v>
      </c>
      <c r="O23" t="str">
        <f>INDEX(allsections[[S]:[Order]],MATCH(PIs[[#This Row],[SGUID]],allsections[SGUID],0),1)</f>
        <v>FO 03 PLANT PROPAGATION MATERIAL</v>
      </c>
      <c r="P23" t="str">
        <f>INDEX(allsections[[S]:[Order]],MATCH(PIs[[#This Row],[SGUID]],allsections[SGUID],0),2)</f>
        <v>-</v>
      </c>
      <c r="Q23">
        <f>INDEX(allsections[[S]:[Order]],MATCH(PIs[[#This Row],[SGUID]],allsections[SGUID],0),3)</f>
        <v>3</v>
      </c>
      <c r="R23" t="s">
        <v>194</v>
      </c>
      <c r="S23" t="str">
        <f>INDEX(allsections[[S]:[Order]],MATCH(PIs[[#This Row],[SSGUID]],allsections[SGUID],0),1)</f>
        <v>FO 03.01 Propagation material</v>
      </c>
      <c r="T23" t="str">
        <f>INDEX(allsections[[S]:[Order]],MATCH(PIs[[#This Row],[SSGUID]],allsections[SGUID],0),2)</f>
        <v>-</v>
      </c>
      <c r="U23">
        <f>INDEX(#REF!,MATCH(PIs[[#This Row],[GUID]],#REF!,0),2)</f>
        <v>0</v>
      </c>
      <c r="V23" t="b">
        <v>0</v>
      </c>
    </row>
    <row r="24" spans="1:23" ht="409.5" x14ac:dyDescent="0.25">
      <c r="A24" t="s">
        <v>195</v>
      </c>
      <c r="C24" t="s">
        <v>196</v>
      </c>
      <c r="D24" t="s">
        <v>197</v>
      </c>
      <c r="E24" t="s">
        <v>198</v>
      </c>
      <c r="F24" t="s">
        <v>199</v>
      </c>
      <c r="G24" s="48" t="s">
        <v>200</v>
      </c>
      <c r="H24" t="s">
        <v>73</v>
      </c>
      <c r="I24" t="str">
        <f>INDEX(Level[Level],MATCH(PIs[[#This Row],[L]],Level[GUID],0),1)</f>
        <v>Minor Must</v>
      </c>
      <c r="N24" t="s">
        <v>201</v>
      </c>
      <c r="O24" t="str">
        <f>INDEX(allsections[[S]:[Order]],MATCH(PIs[[#This Row],[SGUID]],allsections[SGUID],0),1)</f>
        <v>FO 08 POSTHARVEST</v>
      </c>
      <c r="P24" t="str">
        <f>INDEX(allsections[[S]:[Order]],MATCH(PIs[[#This Row],[SGUID]],allsections[SGUID],0),2)</f>
        <v>-</v>
      </c>
      <c r="Q24">
        <f>INDEX(allsections[[S]:[Order]],MATCH(PIs[[#This Row],[SGUID]],allsections[SGUID],0),3)</f>
        <v>8</v>
      </c>
      <c r="R24" t="s">
        <v>202</v>
      </c>
      <c r="S24" t="str">
        <f>INDEX(allsections[[S]:[Order]],MATCH(PIs[[#This Row],[SSGUID]],allsections[SGUID],0),1)</f>
        <v>FO 08.02 Postharvest treatments</v>
      </c>
      <c r="T24" t="str">
        <f>INDEX(allsections[[S]:[Order]],MATCH(PIs[[#This Row],[SSGUID]],allsections[SGUID],0),2)</f>
        <v>-</v>
      </c>
      <c r="U24" t="str">
        <f>INDEX(#REF!,MATCH(PIs[[#This Row],[GUID]],#REF!,0),2)</f>
        <v>78wVA7YnBFnvaegzh1b0Ty</v>
      </c>
      <c r="V24" t="b">
        <v>0</v>
      </c>
      <c r="W24" t="b">
        <v>1</v>
      </c>
    </row>
    <row r="25" spans="1:23" x14ac:dyDescent="0.25">
      <c r="A25" t="s">
        <v>203</v>
      </c>
      <c r="C25" t="s">
        <v>204</v>
      </c>
      <c r="D25" t="s">
        <v>205</v>
      </c>
      <c r="E25" t="s">
        <v>206</v>
      </c>
      <c r="F25" t="s">
        <v>207</v>
      </c>
      <c r="G25" t="s">
        <v>208</v>
      </c>
      <c r="H25" t="s">
        <v>48</v>
      </c>
      <c r="I25" t="str">
        <f>INDEX(Level[Level],MATCH(PIs[[#This Row],[L]],Level[GUID],0),1)</f>
        <v>Major Must</v>
      </c>
      <c r="N25" t="s">
        <v>201</v>
      </c>
      <c r="O25" t="str">
        <f>INDEX(allsections[[S]:[Order]],MATCH(PIs[[#This Row],[SGUID]],allsections[SGUID],0),1)</f>
        <v>FO 08 POSTHARVEST</v>
      </c>
      <c r="P25" t="str">
        <f>INDEX(allsections[[S]:[Order]],MATCH(PIs[[#This Row],[SGUID]],allsections[SGUID],0),2)</f>
        <v>-</v>
      </c>
      <c r="Q25">
        <f>INDEX(allsections[[S]:[Order]],MATCH(PIs[[#This Row],[SGUID]],allsections[SGUID],0),3)</f>
        <v>8</v>
      </c>
      <c r="R25" t="s">
        <v>202</v>
      </c>
      <c r="S25" t="str">
        <f>INDEX(allsections[[S]:[Order]],MATCH(PIs[[#This Row],[SSGUID]],allsections[SGUID],0),1)</f>
        <v>FO 08.02 Postharvest treatments</v>
      </c>
      <c r="T25" t="str">
        <f>INDEX(allsections[[S]:[Order]],MATCH(PIs[[#This Row],[SSGUID]],allsections[SGUID],0),2)</f>
        <v>-</v>
      </c>
      <c r="U25" t="str">
        <f>INDEX(#REF!,MATCH(PIs[[#This Row],[GUID]],#REF!,0),2)</f>
        <v>78wVA7YnBFnvaegzh1b0Ty</v>
      </c>
      <c r="V25" t="b">
        <v>0</v>
      </c>
      <c r="W25" t="b">
        <v>1</v>
      </c>
    </row>
    <row r="26" spans="1:23" ht="409.5" x14ac:dyDescent="0.25">
      <c r="A26" t="s">
        <v>209</v>
      </c>
      <c r="C26" t="s">
        <v>210</v>
      </c>
      <c r="D26" t="s">
        <v>211</v>
      </c>
      <c r="E26" t="s">
        <v>212</v>
      </c>
      <c r="F26" t="s">
        <v>213</v>
      </c>
      <c r="G26" s="48" t="s">
        <v>214</v>
      </c>
      <c r="H26" t="s">
        <v>48</v>
      </c>
      <c r="I26" t="str">
        <f>INDEX(Level[Level],MATCH(PIs[[#This Row],[L]],Level[GUID],0),1)</f>
        <v>Major Must</v>
      </c>
      <c r="N26" t="s">
        <v>215</v>
      </c>
      <c r="O26" t="str">
        <f>INDEX(allsections[[S]:[Order]],MATCH(PIs[[#This Row],[SGUID]],allsections[SGUID],0),1)</f>
        <v>FO 12 WORKERS’ HEALTH AND SAFETY</v>
      </c>
      <c r="P26"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26">
        <f>INDEX(allsections[[S]:[Order]],MATCH(PIs[[#This Row],[SGUID]],allsections[SGUID],0),3)</f>
        <v>12</v>
      </c>
      <c r="R26" t="s">
        <v>216</v>
      </c>
      <c r="S26" t="str">
        <f>INDEX(allsections[[S]:[Order]],MATCH(PIs[[#This Row],[SSGUID]],allsections[SGUID],0),1)</f>
        <v>FO 12.01 Workers’ health and safety</v>
      </c>
      <c r="T26" t="str">
        <f>INDEX(allsections[[S]:[Order]],MATCH(PIs[[#This Row],[SSGUID]],allsections[SGUID],0),2)</f>
        <v>-</v>
      </c>
      <c r="U26">
        <f>INDEX(#REF!,MATCH(PIs[[#This Row],[GUID]],#REF!,0),2)</f>
        <v>0</v>
      </c>
      <c r="V26" t="b">
        <v>0</v>
      </c>
      <c r="W26" t="b">
        <v>1</v>
      </c>
    </row>
    <row r="27" spans="1:23" x14ac:dyDescent="0.25">
      <c r="A27" t="s">
        <v>217</v>
      </c>
      <c r="C27" t="s">
        <v>218</v>
      </c>
      <c r="D27" t="s">
        <v>219</v>
      </c>
      <c r="E27" t="s">
        <v>220</v>
      </c>
      <c r="F27" t="s">
        <v>221</v>
      </c>
      <c r="G27" t="s">
        <v>222</v>
      </c>
      <c r="H27" t="s">
        <v>73</v>
      </c>
      <c r="I27" t="str">
        <f>INDEX(Level[Level],MATCH(PIs[[#This Row],[L]],Level[GUID],0),1)</f>
        <v>Minor Must</v>
      </c>
      <c r="N27" t="s">
        <v>65</v>
      </c>
      <c r="O27" t="str">
        <f>INDEX(allsections[[S]:[Order]],MATCH(PIs[[#This Row],[SGUID]],allsections[SGUID],0),1)</f>
        <v>FO 07 PLANT PROTECTION PRODUCTS</v>
      </c>
      <c r="P27" t="str">
        <f>INDEX(allsections[[S]:[Order]],MATCH(PIs[[#This Row],[SGUID]],allsections[SGUID],0),2)</f>
        <v>-</v>
      </c>
      <c r="Q27">
        <f>INDEX(allsections[[S]:[Order]],MATCH(PIs[[#This Row],[SGUID]],allsections[SGUID],0),3)</f>
        <v>7</v>
      </c>
      <c r="R27" t="s">
        <v>223</v>
      </c>
      <c r="S27" t="str">
        <f>INDEX(allsections[[S]:[Order]],MATCH(PIs[[#This Row],[SSGUID]],allsections[SGUID],0),1)</f>
        <v xml:space="preserve">FO 07.07 Obsolete plant protection products </v>
      </c>
      <c r="T27" t="str">
        <f>INDEX(allsections[[S]:[Order]],MATCH(PIs[[#This Row],[SSGUID]],allsections[SGUID],0),2)</f>
        <v>-</v>
      </c>
      <c r="U27" t="str">
        <f>INDEX(#REF!,MATCH(PIs[[#This Row],[GUID]],#REF!,0),2)</f>
        <v>78wVA7YnBFnvaegzh1b0Ty</v>
      </c>
      <c r="V27" t="b">
        <v>0</v>
      </c>
    </row>
    <row r="28" spans="1:23" x14ac:dyDescent="0.25">
      <c r="A28" t="s">
        <v>224</v>
      </c>
      <c r="C28" t="s">
        <v>225</v>
      </c>
      <c r="D28" t="s">
        <v>226</v>
      </c>
      <c r="E28" t="s">
        <v>227</v>
      </c>
      <c r="F28" t="s">
        <v>228</v>
      </c>
      <c r="G28" t="s">
        <v>229</v>
      </c>
      <c r="H28" t="s">
        <v>73</v>
      </c>
      <c r="I28" t="str">
        <f>INDEX(Level[Level],MATCH(PIs[[#This Row],[L]],Level[GUID],0),1)</f>
        <v>Minor Must</v>
      </c>
      <c r="N28" t="s">
        <v>65</v>
      </c>
      <c r="O28" t="str">
        <f>INDEX(allsections[[S]:[Order]],MATCH(PIs[[#This Row],[SGUID]],allsections[SGUID],0),1)</f>
        <v>FO 07 PLANT PROTECTION PRODUCTS</v>
      </c>
      <c r="P28" t="str">
        <f>INDEX(allsections[[S]:[Order]],MATCH(PIs[[#This Row],[SGUID]],allsections[SGUID],0),2)</f>
        <v>-</v>
      </c>
      <c r="Q28">
        <f>INDEX(allsections[[S]:[Order]],MATCH(PIs[[#This Row],[SGUID]],allsections[SGUID],0),3)</f>
        <v>7</v>
      </c>
      <c r="R28" t="s">
        <v>115</v>
      </c>
      <c r="S28" t="str">
        <f>INDEX(allsections[[S]:[Order]],MATCH(PIs[[#This Row],[SSGUID]],allsections[SGUID],0),1)</f>
        <v>FO 07.06 Empty plant protection product containers</v>
      </c>
      <c r="T28" t="str">
        <f>INDEX(allsections[[S]:[Order]],MATCH(PIs[[#This Row],[SSGUID]],allsections[SGUID],0),2)</f>
        <v>-</v>
      </c>
      <c r="U28" t="str">
        <f>INDEX(#REF!,MATCH(PIs[[#This Row],[GUID]],#REF!,0),2)</f>
        <v>78wVA7YnBFnvaegzh1b0Ty</v>
      </c>
      <c r="V28" t="b">
        <v>0</v>
      </c>
    </row>
    <row r="29" spans="1:23" x14ac:dyDescent="0.25">
      <c r="A29" t="s">
        <v>230</v>
      </c>
      <c r="C29" t="s">
        <v>231</v>
      </c>
      <c r="D29" t="s">
        <v>232</v>
      </c>
      <c r="E29" t="s">
        <v>233</v>
      </c>
      <c r="F29" t="s">
        <v>234</v>
      </c>
      <c r="G29" t="s">
        <v>235</v>
      </c>
      <c r="H29" t="s">
        <v>73</v>
      </c>
      <c r="I29" t="str">
        <f>INDEX(Level[Level],MATCH(PIs[[#This Row],[L]],Level[GUID],0),1)</f>
        <v>Minor Must</v>
      </c>
      <c r="N29" t="s">
        <v>201</v>
      </c>
      <c r="O29" t="str">
        <f>INDEX(allsections[[S]:[Order]],MATCH(PIs[[#This Row],[SGUID]],allsections[SGUID],0),1)</f>
        <v>FO 08 POSTHARVEST</v>
      </c>
      <c r="P29" t="str">
        <f>INDEX(allsections[[S]:[Order]],MATCH(PIs[[#This Row],[SGUID]],allsections[SGUID],0),2)</f>
        <v>-</v>
      </c>
      <c r="Q29">
        <f>INDEX(allsections[[S]:[Order]],MATCH(PIs[[#This Row],[SGUID]],allsections[SGUID],0),3)</f>
        <v>8</v>
      </c>
      <c r="R29" t="s">
        <v>202</v>
      </c>
      <c r="S29" t="str">
        <f>INDEX(allsections[[S]:[Order]],MATCH(PIs[[#This Row],[SSGUID]],allsections[SGUID],0),1)</f>
        <v>FO 08.02 Postharvest treatments</v>
      </c>
      <c r="T29" t="str">
        <f>INDEX(allsections[[S]:[Order]],MATCH(PIs[[#This Row],[SSGUID]],allsections[SGUID],0),2)</f>
        <v>-</v>
      </c>
      <c r="U29" t="str">
        <f>INDEX(#REF!,MATCH(PIs[[#This Row],[GUID]],#REF!,0),2)</f>
        <v>78wVA7YnBFnvaegzh1b0Ty</v>
      </c>
      <c r="V29" t="b">
        <v>0</v>
      </c>
      <c r="W29" t="b">
        <v>1</v>
      </c>
    </row>
    <row r="30" spans="1:23" x14ac:dyDescent="0.25">
      <c r="A30" t="s">
        <v>236</v>
      </c>
      <c r="C30" t="s">
        <v>237</v>
      </c>
      <c r="D30" t="s">
        <v>238</v>
      </c>
      <c r="E30" t="s">
        <v>239</v>
      </c>
      <c r="F30" t="s">
        <v>240</v>
      </c>
      <c r="G30" t="s">
        <v>241</v>
      </c>
      <c r="H30" t="s">
        <v>73</v>
      </c>
      <c r="I30" t="str">
        <f>INDEX(Level[Level],MATCH(PIs[[#This Row],[L]],Level[GUID],0),1)</f>
        <v>Minor Must</v>
      </c>
      <c r="N30" t="s">
        <v>201</v>
      </c>
      <c r="O30" t="str">
        <f>INDEX(allsections[[S]:[Order]],MATCH(PIs[[#This Row],[SGUID]],allsections[SGUID],0),1)</f>
        <v>FO 08 POSTHARVEST</v>
      </c>
      <c r="P30" t="str">
        <f>INDEX(allsections[[S]:[Order]],MATCH(PIs[[#This Row],[SGUID]],allsections[SGUID],0),2)</f>
        <v>-</v>
      </c>
      <c r="Q30">
        <f>INDEX(allsections[[S]:[Order]],MATCH(PIs[[#This Row],[SGUID]],allsections[SGUID],0),3)</f>
        <v>8</v>
      </c>
      <c r="R30" t="s">
        <v>202</v>
      </c>
      <c r="S30" t="str">
        <f>INDEX(allsections[[S]:[Order]],MATCH(PIs[[#This Row],[SSGUID]],allsections[SGUID],0),1)</f>
        <v>FO 08.02 Postharvest treatments</v>
      </c>
      <c r="T30" t="str">
        <f>INDEX(allsections[[S]:[Order]],MATCH(PIs[[#This Row],[SSGUID]],allsections[SGUID],0),2)</f>
        <v>-</v>
      </c>
      <c r="U30" t="str">
        <f>INDEX(#REF!,MATCH(PIs[[#This Row],[GUID]],#REF!,0),2)</f>
        <v>78wVA7YnBFnvaegzh1b0Ty</v>
      </c>
      <c r="V30" t="b">
        <v>0</v>
      </c>
      <c r="W30" t="b">
        <v>1</v>
      </c>
    </row>
    <row r="31" spans="1:23" x14ac:dyDescent="0.25">
      <c r="A31" t="s">
        <v>242</v>
      </c>
      <c r="C31" t="s">
        <v>243</v>
      </c>
      <c r="D31" t="s">
        <v>244</v>
      </c>
      <c r="E31" t="s">
        <v>245</v>
      </c>
      <c r="F31" t="s">
        <v>246</v>
      </c>
      <c r="G31" t="s">
        <v>247</v>
      </c>
      <c r="H31" t="s">
        <v>73</v>
      </c>
      <c r="I31" t="str">
        <f>INDEX(Level[Level],MATCH(PIs[[#This Row],[L]],Level[GUID],0),1)</f>
        <v>Minor Must</v>
      </c>
      <c r="N31" t="s">
        <v>65</v>
      </c>
      <c r="O31" t="str">
        <f>INDEX(allsections[[S]:[Order]],MATCH(PIs[[#This Row],[SGUID]],allsections[SGUID],0),1)</f>
        <v>FO 07 PLANT PROTECTION PRODUCTS</v>
      </c>
      <c r="P31" t="str">
        <f>INDEX(allsections[[S]:[Order]],MATCH(PIs[[#This Row],[SGUID]],allsections[SGUID],0),2)</f>
        <v>-</v>
      </c>
      <c r="Q31">
        <f>INDEX(allsections[[S]:[Order]],MATCH(PIs[[#This Row],[SGUID]],allsections[SGUID],0),3)</f>
        <v>7</v>
      </c>
      <c r="R31" t="s">
        <v>115</v>
      </c>
      <c r="S31" t="str">
        <f>INDEX(allsections[[S]:[Order]],MATCH(PIs[[#This Row],[SSGUID]],allsections[SGUID],0),1)</f>
        <v>FO 07.06 Empty plant protection product containers</v>
      </c>
      <c r="T31" t="str">
        <f>INDEX(allsections[[S]:[Order]],MATCH(PIs[[#This Row],[SSGUID]],allsections[SGUID],0),2)</f>
        <v>-</v>
      </c>
      <c r="U31" t="str">
        <f>INDEX(#REF!,MATCH(PIs[[#This Row],[GUID]],#REF!,0),2)</f>
        <v>78wVA7YnBFnvaegzh1b0Ty</v>
      </c>
      <c r="V31" t="b">
        <v>0</v>
      </c>
    </row>
    <row r="32" spans="1:23" ht="409.5" x14ac:dyDescent="0.25">
      <c r="A32" t="s">
        <v>248</v>
      </c>
      <c r="C32" t="s">
        <v>249</v>
      </c>
      <c r="D32" t="s">
        <v>250</v>
      </c>
      <c r="E32" t="s">
        <v>251</v>
      </c>
      <c r="F32" t="s">
        <v>252</v>
      </c>
      <c r="G32" s="48" t="s">
        <v>253</v>
      </c>
      <c r="H32" t="s">
        <v>73</v>
      </c>
      <c r="I32" t="str">
        <f>INDEX(Level[Level],MATCH(PIs[[#This Row],[L]],Level[GUID],0),1)</f>
        <v>Minor Must</v>
      </c>
      <c r="N32" t="s">
        <v>49</v>
      </c>
      <c r="O32" t="str">
        <f>INDEX(allsections[[S]:[Order]],MATCH(PIs[[#This Row],[SGUID]],allsections[SGUID],0),1)</f>
        <v xml:space="preserve">FO 01 MANAGEMENT </v>
      </c>
      <c r="P32" t="str">
        <f>INDEX(allsections[[S]:[Order]],MATCH(PIs[[#This Row],[SGUID]],allsections[SGUID],0),2)</f>
        <v>-</v>
      </c>
      <c r="Q32">
        <f>INDEX(allsections[[S]:[Order]],MATCH(PIs[[#This Row],[SGUID]],allsections[SGUID],0),3)</f>
        <v>1</v>
      </c>
      <c r="R32" t="s">
        <v>254</v>
      </c>
      <c r="S32" t="str">
        <f>INDEX(allsections[[S]:[Order]],MATCH(PIs[[#This Row],[SSGUID]],allsections[SGUID],0),1)</f>
        <v>FO 01.04 Training and assigning responsibilities</v>
      </c>
      <c r="T32" t="str">
        <f>INDEX(allsections[[S]:[Order]],MATCH(PIs[[#This Row],[SSGUID]],allsections[SGUID],0),2)</f>
        <v>-</v>
      </c>
      <c r="U32">
        <f>INDEX(#REF!,MATCH(PIs[[#This Row],[GUID]],#REF!,0),2)</f>
        <v>0</v>
      </c>
      <c r="V32" t="b">
        <v>0</v>
      </c>
    </row>
    <row r="33" spans="1:23" ht="409.5" x14ac:dyDescent="0.25">
      <c r="A33" t="s">
        <v>255</v>
      </c>
      <c r="C33" t="s">
        <v>256</v>
      </c>
      <c r="D33" t="s">
        <v>257</v>
      </c>
      <c r="E33" t="s">
        <v>258</v>
      </c>
      <c r="F33" t="s">
        <v>259</v>
      </c>
      <c r="G33" s="48" t="s">
        <v>260</v>
      </c>
      <c r="H33" t="s">
        <v>48</v>
      </c>
      <c r="I33" t="str">
        <f>INDEX(Level[Level],MATCH(PIs[[#This Row],[L]],Level[GUID],0),1)</f>
        <v>Major Must</v>
      </c>
      <c r="N33" t="s">
        <v>65</v>
      </c>
      <c r="O33" t="str">
        <f>INDEX(allsections[[S]:[Order]],MATCH(PIs[[#This Row],[SGUID]],allsections[SGUID],0),1)</f>
        <v>FO 07 PLANT PROTECTION PRODUCTS</v>
      </c>
      <c r="P33" t="str">
        <f>INDEX(allsections[[S]:[Order]],MATCH(PIs[[#This Row],[SGUID]],allsections[SGUID],0),2)</f>
        <v>-</v>
      </c>
      <c r="Q33">
        <f>INDEX(allsections[[S]:[Order]],MATCH(PIs[[#This Row],[SGUID]],allsections[SGUID],0),3)</f>
        <v>7</v>
      </c>
      <c r="R33" t="s">
        <v>115</v>
      </c>
      <c r="S33" t="str">
        <f>INDEX(allsections[[S]:[Order]],MATCH(PIs[[#This Row],[SSGUID]],allsections[SGUID],0),1)</f>
        <v>FO 07.06 Empty plant protection product containers</v>
      </c>
      <c r="T33" t="str">
        <f>INDEX(allsections[[S]:[Order]],MATCH(PIs[[#This Row],[SSGUID]],allsections[SGUID],0),2)</f>
        <v>-</v>
      </c>
      <c r="U33" t="str">
        <f>INDEX(#REF!,MATCH(PIs[[#This Row],[GUID]],#REF!,0),2)</f>
        <v>78wVA7YnBFnvaegzh1b0Ty</v>
      </c>
      <c r="V33" t="b">
        <v>0</v>
      </c>
    </row>
    <row r="34" spans="1:23" x14ac:dyDescent="0.25">
      <c r="A34" t="s">
        <v>261</v>
      </c>
      <c r="C34" t="s">
        <v>262</v>
      </c>
      <c r="D34" t="s">
        <v>263</v>
      </c>
      <c r="E34" t="s">
        <v>264</v>
      </c>
      <c r="F34" t="s">
        <v>265</v>
      </c>
      <c r="G34" t="s">
        <v>266</v>
      </c>
      <c r="H34" t="s">
        <v>73</v>
      </c>
      <c r="I34" t="str">
        <f>INDEX(Level[Level],MATCH(PIs[[#This Row],[L]],Level[GUID],0),1)</f>
        <v>Minor Must</v>
      </c>
      <c r="N34" t="s">
        <v>65</v>
      </c>
      <c r="O34" t="str">
        <f>INDEX(allsections[[S]:[Order]],MATCH(PIs[[#This Row],[SGUID]],allsections[SGUID],0),1)</f>
        <v>FO 07 PLANT PROTECTION PRODUCTS</v>
      </c>
      <c r="P34" t="str">
        <f>INDEX(allsections[[S]:[Order]],MATCH(PIs[[#This Row],[SGUID]],allsections[SGUID],0),2)</f>
        <v>-</v>
      </c>
      <c r="Q34">
        <f>INDEX(allsections[[S]:[Order]],MATCH(PIs[[#This Row],[SGUID]],allsections[SGUID],0),3)</f>
        <v>7</v>
      </c>
      <c r="R34" t="s">
        <v>267</v>
      </c>
      <c r="S34" t="str">
        <f>INDEX(allsections[[S]:[Order]],MATCH(PIs[[#This Row],[SSGUID]],allsections[SGUID],0),1)</f>
        <v>FO 07.04 Plant protection product and postharvest treatment product storage</v>
      </c>
      <c r="T34" t="str">
        <f>INDEX(allsections[[S]:[Order]],MATCH(PIs[[#This Row],[SSGUID]],allsections[SGUID],0),2)</f>
        <v>-</v>
      </c>
      <c r="U34" t="str">
        <f>INDEX(#REF!,MATCH(PIs[[#This Row],[GUID]],#REF!,0),2)</f>
        <v>78wVA7YnBFnvaegzh1b0Ty</v>
      </c>
      <c r="V34" t="b">
        <v>0</v>
      </c>
    </row>
    <row r="35" spans="1:23" ht="409.5" x14ac:dyDescent="0.25">
      <c r="A35" t="s">
        <v>268</v>
      </c>
      <c r="C35" t="s">
        <v>269</v>
      </c>
      <c r="D35" t="s">
        <v>270</v>
      </c>
      <c r="E35" t="s">
        <v>271</v>
      </c>
      <c r="F35" t="s">
        <v>272</v>
      </c>
      <c r="G35" s="48" t="s">
        <v>273</v>
      </c>
      <c r="H35" t="s">
        <v>73</v>
      </c>
      <c r="I35" t="str">
        <f>INDEX(Level[Level],MATCH(PIs[[#This Row],[L]],Level[GUID],0),1)</f>
        <v>Minor Must</v>
      </c>
      <c r="N35" t="s">
        <v>65</v>
      </c>
      <c r="O35" t="str">
        <f>INDEX(allsections[[S]:[Order]],MATCH(PIs[[#This Row],[SGUID]],allsections[SGUID],0),1)</f>
        <v>FO 07 PLANT PROTECTION PRODUCTS</v>
      </c>
      <c r="P35" t="str">
        <f>INDEX(allsections[[S]:[Order]],MATCH(PIs[[#This Row],[SGUID]],allsections[SGUID],0),2)</f>
        <v>-</v>
      </c>
      <c r="Q35">
        <f>INDEX(allsections[[S]:[Order]],MATCH(PIs[[#This Row],[SGUID]],allsections[SGUID],0),3)</f>
        <v>7</v>
      </c>
      <c r="R35" t="s">
        <v>274</v>
      </c>
      <c r="S35" t="str">
        <f>INDEX(allsections[[S]:[Order]],MATCH(PIs[[#This Row],[SSGUID]],allsections[SGUID],0),1)</f>
        <v xml:space="preserve">FO 07.08 Application of other substances </v>
      </c>
      <c r="T35" t="str">
        <f>INDEX(allsections[[S]:[Order]],MATCH(PIs[[#This Row],[SSGUID]],allsections[SGUID],0),2)</f>
        <v>-</v>
      </c>
      <c r="U35">
        <f>INDEX(#REF!,MATCH(PIs[[#This Row],[GUID]],#REF!,0),2)</f>
        <v>0</v>
      </c>
      <c r="V35" t="b">
        <v>0</v>
      </c>
    </row>
    <row r="36" spans="1:23" x14ac:dyDescent="0.25">
      <c r="A36" t="s">
        <v>275</v>
      </c>
      <c r="C36" t="s">
        <v>276</v>
      </c>
      <c r="D36" t="s">
        <v>277</v>
      </c>
      <c r="E36" t="s">
        <v>278</v>
      </c>
      <c r="F36" t="s">
        <v>279</v>
      </c>
      <c r="G36" t="s">
        <v>280</v>
      </c>
      <c r="H36" t="s">
        <v>73</v>
      </c>
      <c r="I36" t="str">
        <f>INDEX(Level[Level],MATCH(PIs[[#This Row],[L]],Level[GUID],0),1)</f>
        <v>Minor Must</v>
      </c>
      <c r="N36" t="s">
        <v>65</v>
      </c>
      <c r="O36" t="str">
        <f>INDEX(allsections[[S]:[Order]],MATCH(PIs[[#This Row],[SGUID]],allsections[SGUID],0),1)</f>
        <v>FO 07 PLANT PROTECTION PRODUCTS</v>
      </c>
      <c r="P36" t="str">
        <f>INDEX(allsections[[S]:[Order]],MATCH(PIs[[#This Row],[SGUID]],allsections[SGUID],0),2)</f>
        <v>-</v>
      </c>
      <c r="Q36">
        <f>INDEX(allsections[[S]:[Order]],MATCH(PIs[[#This Row],[SGUID]],allsections[SGUID],0),3)</f>
        <v>7</v>
      </c>
      <c r="R36" t="s">
        <v>267</v>
      </c>
      <c r="S36" t="str">
        <f>INDEX(allsections[[S]:[Order]],MATCH(PIs[[#This Row],[SSGUID]],allsections[SGUID],0),1)</f>
        <v>FO 07.04 Plant protection product and postharvest treatment product storage</v>
      </c>
      <c r="T36" t="str">
        <f>INDEX(allsections[[S]:[Order]],MATCH(PIs[[#This Row],[SSGUID]],allsections[SGUID],0),2)</f>
        <v>-</v>
      </c>
      <c r="U36" t="str">
        <f>INDEX(#REF!,MATCH(PIs[[#This Row],[GUID]],#REF!,0),2)</f>
        <v>78wVA7YnBFnvaegzh1b0Ty</v>
      </c>
      <c r="V36" t="b">
        <v>0</v>
      </c>
    </row>
    <row r="37" spans="1:23" x14ac:dyDescent="0.25">
      <c r="A37" t="s">
        <v>281</v>
      </c>
      <c r="C37" t="s">
        <v>282</v>
      </c>
      <c r="D37" t="s">
        <v>283</v>
      </c>
      <c r="E37" t="s">
        <v>284</v>
      </c>
      <c r="F37" t="s">
        <v>285</v>
      </c>
      <c r="G37" t="s">
        <v>286</v>
      </c>
      <c r="H37" t="s">
        <v>73</v>
      </c>
      <c r="I37" t="str">
        <f>INDEX(Level[Level],MATCH(PIs[[#This Row],[L]],Level[GUID],0),1)</f>
        <v>Minor Must</v>
      </c>
      <c r="N37" t="s">
        <v>65</v>
      </c>
      <c r="O37" t="str">
        <f>INDEX(allsections[[S]:[Order]],MATCH(PIs[[#This Row],[SGUID]],allsections[SGUID],0),1)</f>
        <v>FO 07 PLANT PROTECTION PRODUCTS</v>
      </c>
      <c r="P37" t="str">
        <f>INDEX(allsections[[S]:[Order]],MATCH(PIs[[#This Row],[SGUID]],allsections[SGUID],0),2)</f>
        <v>-</v>
      </c>
      <c r="Q37">
        <f>INDEX(allsections[[S]:[Order]],MATCH(PIs[[#This Row],[SGUID]],allsections[SGUID],0),3)</f>
        <v>7</v>
      </c>
      <c r="R37" t="s">
        <v>115</v>
      </c>
      <c r="S37" t="str">
        <f>INDEX(allsections[[S]:[Order]],MATCH(PIs[[#This Row],[SSGUID]],allsections[SGUID],0),1)</f>
        <v>FO 07.06 Empty plant protection product containers</v>
      </c>
      <c r="T37" t="str">
        <f>INDEX(allsections[[S]:[Order]],MATCH(PIs[[#This Row],[SSGUID]],allsections[SGUID],0),2)</f>
        <v>-</v>
      </c>
      <c r="U37" t="str">
        <f>INDEX(#REF!,MATCH(PIs[[#This Row],[GUID]],#REF!,0),2)</f>
        <v>78wVA7YnBFnvaegzh1b0Ty</v>
      </c>
      <c r="V37" t="b">
        <v>0</v>
      </c>
    </row>
    <row r="38" spans="1:23" ht="409.5" x14ac:dyDescent="0.25">
      <c r="A38" t="s">
        <v>287</v>
      </c>
      <c r="C38" t="s">
        <v>288</v>
      </c>
      <c r="D38" t="s">
        <v>289</v>
      </c>
      <c r="E38" t="s">
        <v>290</v>
      </c>
      <c r="F38" t="s">
        <v>291</v>
      </c>
      <c r="G38" s="48" t="s">
        <v>292</v>
      </c>
      <c r="H38" t="s">
        <v>293</v>
      </c>
      <c r="I38" t="str">
        <f>INDEX(Level[Level],MATCH(PIs[[#This Row],[L]],Level[GUID],0),1)</f>
        <v>Recom.</v>
      </c>
      <c r="N38" t="s">
        <v>65</v>
      </c>
      <c r="O38" t="str">
        <f>INDEX(allsections[[S]:[Order]],MATCH(PIs[[#This Row],[SGUID]],allsections[SGUID],0),1)</f>
        <v>FO 07 PLANT PROTECTION PRODUCTS</v>
      </c>
      <c r="P38" t="str">
        <f>INDEX(allsections[[S]:[Order]],MATCH(PIs[[#This Row],[SGUID]],allsections[SGUID],0),2)</f>
        <v>-</v>
      </c>
      <c r="Q38">
        <f>INDEX(allsections[[S]:[Order]],MATCH(PIs[[#This Row],[SGUID]],allsections[SGUID],0),3)</f>
        <v>7</v>
      </c>
      <c r="R38" t="s">
        <v>294</v>
      </c>
      <c r="S38" t="str">
        <f>INDEX(allsections[[S]:[Order]],MATCH(PIs[[#This Row],[SSGUID]],allsections[SGUID],0),1)</f>
        <v xml:space="preserve">FO 07.02 Application records </v>
      </c>
      <c r="T38" t="str">
        <f>INDEX(allsections[[S]:[Order]],MATCH(PIs[[#This Row],[SSGUID]],allsections[SGUID],0),2)</f>
        <v>-</v>
      </c>
      <c r="U38" t="str">
        <f>INDEX(#REF!,MATCH(PIs[[#This Row],[GUID]],#REF!,0),2)</f>
        <v>78wVA7YnBFnvaegzh1b0Ty</v>
      </c>
      <c r="V38" t="b">
        <v>0</v>
      </c>
    </row>
    <row r="39" spans="1:23" ht="409.5" x14ac:dyDescent="0.25">
      <c r="A39" t="s">
        <v>295</v>
      </c>
      <c r="C39" t="s">
        <v>296</v>
      </c>
      <c r="D39" t="s">
        <v>297</v>
      </c>
      <c r="E39" t="s">
        <v>298</v>
      </c>
      <c r="F39" t="s">
        <v>299</v>
      </c>
      <c r="G39" s="48" t="s">
        <v>300</v>
      </c>
      <c r="H39" t="s">
        <v>73</v>
      </c>
      <c r="I39" t="str">
        <f>INDEX(Level[Level],MATCH(PIs[[#This Row],[L]],Level[GUID],0),1)</f>
        <v>Minor Must</v>
      </c>
      <c r="N39" t="s">
        <v>65</v>
      </c>
      <c r="O39" t="str">
        <f>INDEX(allsections[[S]:[Order]],MATCH(PIs[[#This Row],[SGUID]],allsections[SGUID],0),1)</f>
        <v>FO 07 PLANT PROTECTION PRODUCTS</v>
      </c>
      <c r="P39" t="str">
        <f>INDEX(allsections[[S]:[Order]],MATCH(PIs[[#This Row],[SGUID]],allsections[SGUID],0),2)</f>
        <v>-</v>
      </c>
      <c r="Q39">
        <f>INDEX(allsections[[S]:[Order]],MATCH(PIs[[#This Row],[SGUID]],allsections[SGUID],0),3)</f>
        <v>7</v>
      </c>
      <c r="R39" t="s">
        <v>267</v>
      </c>
      <c r="S39" t="str">
        <f>INDEX(allsections[[S]:[Order]],MATCH(PIs[[#This Row],[SSGUID]],allsections[SGUID],0),1)</f>
        <v>FO 07.04 Plant protection product and postharvest treatment product storage</v>
      </c>
      <c r="T39" t="str">
        <f>INDEX(allsections[[S]:[Order]],MATCH(PIs[[#This Row],[SSGUID]],allsections[SGUID],0),2)</f>
        <v>-</v>
      </c>
      <c r="U39" t="str">
        <f>INDEX(#REF!,MATCH(PIs[[#This Row],[GUID]],#REF!,0),2)</f>
        <v>78wVA7YnBFnvaegzh1b0Ty</v>
      </c>
      <c r="V39" t="b">
        <v>0</v>
      </c>
    </row>
    <row r="40" spans="1:23" x14ac:dyDescent="0.25">
      <c r="A40" t="s">
        <v>301</v>
      </c>
      <c r="C40" t="s">
        <v>302</v>
      </c>
      <c r="D40" t="s">
        <v>303</v>
      </c>
      <c r="E40" t="s">
        <v>304</v>
      </c>
      <c r="F40" t="s">
        <v>305</v>
      </c>
      <c r="G40" t="s">
        <v>306</v>
      </c>
      <c r="H40" t="s">
        <v>73</v>
      </c>
      <c r="I40" t="str">
        <f>INDEX(Level[Level],MATCH(PIs[[#This Row],[L]],Level[GUID],0),1)</f>
        <v>Minor Must</v>
      </c>
      <c r="N40" t="s">
        <v>65</v>
      </c>
      <c r="O40" t="str">
        <f>INDEX(allsections[[S]:[Order]],MATCH(PIs[[#This Row],[SGUID]],allsections[SGUID],0),1)</f>
        <v>FO 07 PLANT PROTECTION PRODUCTS</v>
      </c>
      <c r="P40" t="str">
        <f>INDEX(allsections[[S]:[Order]],MATCH(PIs[[#This Row],[SGUID]],allsections[SGUID],0),2)</f>
        <v>-</v>
      </c>
      <c r="Q40">
        <f>INDEX(allsections[[S]:[Order]],MATCH(PIs[[#This Row],[SGUID]],allsections[SGUID],0),3)</f>
        <v>7</v>
      </c>
      <c r="R40" t="s">
        <v>294</v>
      </c>
      <c r="S40" t="str">
        <f>INDEX(allsections[[S]:[Order]],MATCH(PIs[[#This Row],[SSGUID]],allsections[SGUID],0),1)</f>
        <v xml:space="preserve">FO 07.02 Application records </v>
      </c>
      <c r="T40" t="str">
        <f>INDEX(allsections[[S]:[Order]],MATCH(PIs[[#This Row],[SSGUID]],allsections[SGUID],0),2)</f>
        <v>-</v>
      </c>
      <c r="U40" t="str">
        <f>INDEX(#REF!,MATCH(PIs[[#This Row],[GUID]],#REF!,0),2)</f>
        <v>78wVA7YnBFnvaegzh1b0Ty</v>
      </c>
      <c r="V40" t="b">
        <v>0</v>
      </c>
    </row>
    <row r="41" spans="1:23" ht="409.5" x14ac:dyDescent="0.25">
      <c r="A41" t="s">
        <v>307</v>
      </c>
      <c r="C41" t="s">
        <v>308</v>
      </c>
      <c r="D41" t="s">
        <v>309</v>
      </c>
      <c r="E41" t="s">
        <v>310</v>
      </c>
      <c r="F41" t="s">
        <v>311</v>
      </c>
      <c r="G41" s="48" t="s">
        <v>312</v>
      </c>
      <c r="H41" t="s">
        <v>293</v>
      </c>
      <c r="I41" t="str">
        <f>INDEX(Level[Level],MATCH(PIs[[#This Row],[L]],Level[GUID],0),1)</f>
        <v>Recom.</v>
      </c>
      <c r="N41" t="s">
        <v>65</v>
      </c>
      <c r="O41" t="str">
        <f>INDEX(allsections[[S]:[Order]],MATCH(PIs[[#This Row],[SGUID]],allsections[SGUID],0),1)</f>
        <v>FO 07 PLANT PROTECTION PRODUCTS</v>
      </c>
      <c r="P41" t="str">
        <f>INDEX(allsections[[S]:[Order]],MATCH(PIs[[#This Row],[SGUID]],allsections[SGUID],0),2)</f>
        <v>-</v>
      </c>
      <c r="Q41">
        <f>INDEX(allsections[[S]:[Order]],MATCH(PIs[[#This Row],[SGUID]],allsections[SGUID],0),3)</f>
        <v>7</v>
      </c>
      <c r="R41" t="s">
        <v>294</v>
      </c>
      <c r="S41" t="str">
        <f>INDEX(allsections[[S]:[Order]],MATCH(PIs[[#This Row],[SSGUID]],allsections[SGUID],0),1)</f>
        <v xml:space="preserve">FO 07.02 Application records </v>
      </c>
      <c r="T41" t="str">
        <f>INDEX(allsections[[S]:[Order]],MATCH(PIs[[#This Row],[SSGUID]],allsections[SGUID],0),2)</f>
        <v>-</v>
      </c>
      <c r="U41" t="str">
        <f>INDEX(#REF!,MATCH(PIs[[#This Row],[GUID]],#REF!,0),2)</f>
        <v>78wVA7YnBFnvaegzh1b0Ty</v>
      </c>
      <c r="V41" t="b">
        <v>0</v>
      </c>
    </row>
    <row r="42" spans="1:23" ht="409.5" x14ac:dyDescent="0.25">
      <c r="A42" t="s">
        <v>313</v>
      </c>
      <c r="C42" t="s">
        <v>314</v>
      </c>
      <c r="D42" t="s">
        <v>315</v>
      </c>
      <c r="E42" t="s">
        <v>316</v>
      </c>
      <c r="F42" t="s">
        <v>317</v>
      </c>
      <c r="G42" s="48" t="s">
        <v>318</v>
      </c>
      <c r="H42" t="s">
        <v>48</v>
      </c>
      <c r="I42" t="str">
        <f>INDEX(Level[Level],MATCH(PIs[[#This Row],[L]],Level[GUID],0),1)</f>
        <v>Major Must</v>
      </c>
      <c r="N42" t="s">
        <v>201</v>
      </c>
      <c r="O42" t="str">
        <f>INDEX(allsections[[S]:[Order]],MATCH(PIs[[#This Row],[SGUID]],allsections[SGUID],0),1)</f>
        <v>FO 08 POSTHARVEST</v>
      </c>
      <c r="P42" t="str">
        <f>INDEX(allsections[[S]:[Order]],MATCH(PIs[[#This Row],[SGUID]],allsections[SGUID],0),2)</f>
        <v>-</v>
      </c>
      <c r="Q42">
        <f>INDEX(allsections[[S]:[Order]],MATCH(PIs[[#This Row],[SGUID]],allsections[SGUID],0),3)</f>
        <v>8</v>
      </c>
      <c r="R42" t="s">
        <v>202</v>
      </c>
      <c r="S42" t="str">
        <f>INDEX(allsections[[S]:[Order]],MATCH(PIs[[#This Row],[SSGUID]],allsections[SGUID],0),1)</f>
        <v>FO 08.02 Postharvest treatments</v>
      </c>
      <c r="T42" t="str">
        <f>INDEX(allsections[[S]:[Order]],MATCH(PIs[[#This Row],[SSGUID]],allsections[SGUID],0),2)</f>
        <v>-</v>
      </c>
      <c r="U42" t="str">
        <f>INDEX(#REF!,MATCH(PIs[[#This Row],[GUID]],#REF!,0),2)</f>
        <v>78wVA7YnBFnvaegzh1b0Ty</v>
      </c>
      <c r="V42" t="b">
        <v>0</v>
      </c>
      <c r="W42" t="b">
        <v>1</v>
      </c>
    </row>
    <row r="43" spans="1:23" ht="409.5" x14ac:dyDescent="0.25">
      <c r="A43" t="s">
        <v>319</v>
      </c>
      <c r="C43" t="s">
        <v>320</v>
      </c>
      <c r="D43" t="s">
        <v>321</v>
      </c>
      <c r="E43" t="s">
        <v>322</v>
      </c>
      <c r="F43" t="s">
        <v>323</v>
      </c>
      <c r="G43" s="48" t="s">
        <v>324</v>
      </c>
      <c r="H43" t="s">
        <v>73</v>
      </c>
      <c r="I43" t="str">
        <f>INDEX(Level[Level],MATCH(PIs[[#This Row],[L]],Level[GUID],0),1)</f>
        <v>Minor Must</v>
      </c>
      <c r="N43" t="s">
        <v>65</v>
      </c>
      <c r="O43" t="str">
        <f>INDEX(allsections[[S]:[Order]],MATCH(PIs[[#This Row],[SGUID]],allsections[SGUID],0),1)</f>
        <v>FO 07 PLANT PROTECTION PRODUCTS</v>
      </c>
      <c r="P43" t="str">
        <f>INDEX(allsections[[S]:[Order]],MATCH(PIs[[#This Row],[SGUID]],allsections[SGUID],0),2)</f>
        <v>-</v>
      </c>
      <c r="Q43">
        <f>INDEX(allsections[[S]:[Order]],MATCH(PIs[[#This Row],[SGUID]],allsections[SGUID],0),3)</f>
        <v>7</v>
      </c>
      <c r="R43" t="s">
        <v>294</v>
      </c>
      <c r="S43" t="str">
        <f>INDEX(allsections[[S]:[Order]],MATCH(PIs[[#This Row],[SSGUID]],allsections[SGUID],0),1)</f>
        <v xml:space="preserve">FO 07.02 Application records </v>
      </c>
      <c r="T43" t="str">
        <f>INDEX(allsections[[S]:[Order]],MATCH(PIs[[#This Row],[SSGUID]],allsections[SGUID],0),2)</f>
        <v>-</v>
      </c>
      <c r="U43" t="str">
        <f>INDEX(#REF!,MATCH(PIs[[#This Row],[GUID]],#REF!,0),2)</f>
        <v>78wVA7YnBFnvaegzh1b0Ty</v>
      </c>
      <c r="V43" t="b">
        <v>0</v>
      </c>
    </row>
    <row r="44" spans="1:23" ht="409.5" x14ac:dyDescent="0.25">
      <c r="A44" t="s">
        <v>325</v>
      </c>
      <c r="C44" t="s">
        <v>326</v>
      </c>
      <c r="D44" t="s">
        <v>327</v>
      </c>
      <c r="E44" t="s">
        <v>328</v>
      </c>
      <c r="F44" t="s">
        <v>329</v>
      </c>
      <c r="G44" s="48" t="s">
        <v>330</v>
      </c>
      <c r="H44" t="s">
        <v>48</v>
      </c>
      <c r="I44" t="str">
        <f>INDEX(Level[Level],MATCH(PIs[[#This Row],[L]],Level[GUID],0),1)</f>
        <v>Major Must</v>
      </c>
      <c r="N44" t="s">
        <v>65</v>
      </c>
      <c r="O44" t="str">
        <f>INDEX(allsections[[S]:[Order]],MATCH(PIs[[#This Row],[SGUID]],allsections[SGUID],0),1)</f>
        <v>FO 07 PLANT PROTECTION PRODUCTS</v>
      </c>
      <c r="P44" t="str">
        <f>INDEX(allsections[[S]:[Order]],MATCH(PIs[[#This Row],[SGUID]],allsections[SGUID],0),2)</f>
        <v>-</v>
      </c>
      <c r="Q44">
        <f>INDEX(allsections[[S]:[Order]],MATCH(PIs[[#This Row],[SGUID]],allsections[SGUID],0),3)</f>
        <v>7</v>
      </c>
      <c r="R44" t="s">
        <v>294</v>
      </c>
      <c r="S44" t="str">
        <f>INDEX(allsections[[S]:[Order]],MATCH(PIs[[#This Row],[SSGUID]],allsections[SGUID],0),1)</f>
        <v xml:space="preserve">FO 07.02 Application records </v>
      </c>
      <c r="T44" t="str">
        <f>INDEX(allsections[[S]:[Order]],MATCH(PIs[[#This Row],[SSGUID]],allsections[SGUID],0),2)</f>
        <v>-</v>
      </c>
      <c r="U44" t="str">
        <f>INDEX(#REF!,MATCH(PIs[[#This Row],[GUID]],#REF!,0),2)</f>
        <v>78wVA7YnBFnvaegzh1b0Ty</v>
      </c>
      <c r="V44" t="b">
        <v>0</v>
      </c>
    </row>
    <row r="45" spans="1:23" x14ac:dyDescent="0.25">
      <c r="A45" t="s">
        <v>331</v>
      </c>
      <c r="C45" t="s">
        <v>332</v>
      </c>
      <c r="D45" t="s">
        <v>333</v>
      </c>
      <c r="E45" t="s">
        <v>334</v>
      </c>
      <c r="F45" t="s">
        <v>335</v>
      </c>
      <c r="G45" t="s">
        <v>336</v>
      </c>
      <c r="H45" t="s">
        <v>48</v>
      </c>
      <c r="I45" t="str">
        <f>INDEX(Level[Level],MATCH(PIs[[#This Row],[L]],Level[GUID],0),1)</f>
        <v>Major Must</v>
      </c>
      <c r="N45" t="s">
        <v>201</v>
      </c>
      <c r="O45" t="str">
        <f>INDEX(allsections[[S]:[Order]],MATCH(PIs[[#This Row],[SGUID]],allsections[SGUID],0),1)</f>
        <v>FO 08 POSTHARVEST</v>
      </c>
      <c r="P45" t="str">
        <f>INDEX(allsections[[S]:[Order]],MATCH(PIs[[#This Row],[SGUID]],allsections[SGUID],0),2)</f>
        <v>-</v>
      </c>
      <c r="Q45">
        <f>INDEX(allsections[[S]:[Order]],MATCH(PIs[[#This Row],[SGUID]],allsections[SGUID],0),3)</f>
        <v>8</v>
      </c>
      <c r="R45" t="s">
        <v>202</v>
      </c>
      <c r="S45" t="str">
        <f>INDEX(allsections[[S]:[Order]],MATCH(PIs[[#This Row],[SSGUID]],allsections[SGUID],0),1)</f>
        <v>FO 08.02 Postharvest treatments</v>
      </c>
      <c r="T45" t="str">
        <f>INDEX(allsections[[S]:[Order]],MATCH(PIs[[#This Row],[SSGUID]],allsections[SGUID],0),2)</f>
        <v>-</v>
      </c>
      <c r="U45" t="str">
        <f>INDEX(#REF!,MATCH(PIs[[#This Row],[GUID]],#REF!,0),2)</f>
        <v>78wVA7YnBFnvaegzh1b0Ty</v>
      </c>
      <c r="V45" t="b">
        <v>0</v>
      </c>
      <c r="W45" t="b">
        <v>1</v>
      </c>
    </row>
    <row r="46" spans="1:23" ht="409.5" x14ac:dyDescent="0.25">
      <c r="A46" t="s">
        <v>337</v>
      </c>
      <c r="C46" t="s">
        <v>338</v>
      </c>
      <c r="D46" t="s">
        <v>339</v>
      </c>
      <c r="E46" t="s">
        <v>340</v>
      </c>
      <c r="F46" t="s">
        <v>341</v>
      </c>
      <c r="G46" s="48" t="s">
        <v>342</v>
      </c>
      <c r="H46" t="s">
        <v>48</v>
      </c>
      <c r="I46" t="str">
        <f>INDEX(Level[Level],MATCH(PIs[[#This Row],[L]],Level[GUID],0),1)</f>
        <v>Major Must</v>
      </c>
      <c r="N46" t="s">
        <v>343</v>
      </c>
      <c r="O46" t="str">
        <f>INDEX(allsections[[S]:[Order]],MATCH(PIs[[#This Row],[SGUID]],allsections[SGUID],0),1)</f>
        <v>FO 04 SOIL, PLANT NUTRITION, AND FERTILIZERS</v>
      </c>
      <c r="P46" t="str">
        <f>INDEX(allsections[[S]:[Order]],MATCH(PIs[[#This Row],[SGUID]],allsections[SGUID],0),2)</f>
        <v>-</v>
      </c>
      <c r="Q46">
        <f>INDEX(allsections[[S]:[Order]],MATCH(PIs[[#This Row],[SGUID]],allsections[SGUID],0),3)</f>
        <v>4</v>
      </c>
      <c r="R46" t="s">
        <v>344</v>
      </c>
      <c r="S46" t="str">
        <f>INDEX(allsections[[S]:[Order]],MATCH(PIs[[#This Row],[SSGUID]],allsections[SGUID],0),1)</f>
        <v>FO 04.07 Fertilizer and biostimulant storage</v>
      </c>
      <c r="T46" t="str">
        <f>INDEX(allsections[[S]:[Order]],MATCH(PIs[[#This Row],[SSGUID]],allsections[SGUID],0),2)</f>
        <v>-</v>
      </c>
      <c r="U46" t="str">
        <f>INDEX(#REF!,MATCH(PIs[[#This Row],[GUID]],#REF!,0),2)</f>
        <v>4Zdmgt25UbXfgJxrggzCIy</v>
      </c>
      <c r="V46" t="b">
        <v>0</v>
      </c>
    </row>
    <row r="47" spans="1:23" ht="409.5" x14ac:dyDescent="0.25">
      <c r="A47" t="s">
        <v>345</v>
      </c>
      <c r="C47" t="s">
        <v>346</v>
      </c>
      <c r="D47" t="s">
        <v>347</v>
      </c>
      <c r="E47" t="s">
        <v>348</v>
      </c>
      <c r="F47" t="s">
        <v>349</v>
      </c>
      <c r="G47" s="48" t="s">
        <v>350</v>
      </c>
      <c r="H47" t="s">
        <v>48</v>
      </c>
      <c r="I47" t="str">
        <f>INDEX(Level[Level],MATCH(PIs[[#This Row],[L]],Level[GUID],0),1)</f>
        <v>Major Must</v>
      </c>
      <c r="N47" t="s">
        <v>65</v>
      </c>
      <c r="O47" t="str">
        <f>INDEX(allsections[[S]:[Order]],MATCH(PIs[[#This Row],[SGUID]],allsections[SGUID],0),1)</f>
        <v>FO 07 PLANT PROTECTION PRODUCTS</v>
      </c>
      <c r="P47" t="str">
        <f>INDEX(allsections[[S]:[Order]],MATCH(PIs[[#This Row],[SGUID]],allsections[SGUID],0),2)</f>
        <v>-</v>
      </c>
      <c r="Q47">
        <f>INDEX(allsections[[S]:[Order]],MATCH(PIs[[#This Row],[SGUID]],allsections[SGUID],0),3)</f>
        <v>7</v>
      </c>
      <c r="R47" t="s">
        <v>267</v>
      </c>
      <c r="S47" t="str">
        <f>INDEX(allsections[[S]:[Order]],MATCH(PIs[[#This Row],[SSGUID]],allsections[SGUID],0),1)</f>
        <v>FO 07.04 Plant protection product and postharvest treatment product storage</v>
      </c>
      <c r="T47" t="str">
        <f>INDEX(allsections[[S]:[Order]],MATCH(PIs[[#This Row],[SSGUID]],allsections[SGUID],0),2)</f>
        <v>-</v>
      </c>
      <c r="U47" t="str">
        <f>INDEX(#REF!,MATCH(PIs[[#This Row],[GUID]],#REF!,0),2)</f>
        <v>78wVA7YnBFnvaegzh1b0Ty</v>
      </c>
      <c r="V47" t="b">
        <v>0</v>
      </c>
      <c r="W47" t="b">
        <v>1</v>
      </c>
    </row>
    <row r="48" spans="1:23" x14ac:dyDescent="0.25">
      <c r="A48" t="s">
        <v>351</v>
      </c>
      <c r="C48" t="s">
        <v>352</v>
      </c>
      <c r="D48" t="s">
        <v>353</v>
      </c>
      <c r="E48" t="s">
        <v>354</v>
      </c>
      <c r="F48" t="s">
        <v>355</v>
      </c>
      <c r="G48" t="s">
        <v>356</v>
      </c>
      <c r="H48" t="s">
        <v>73</v>
      </c>
      <c r="I48" t="str">
        <f>INDEX(Level[Level],MATCH(PIs[[#This Row],[L]],Level[GUID],0),1)</f>
        <v>Minor Must</v>
      </c>
      <c r="N48" t="s">
        <v>343</v>
      </c>
      <c r="O48" t="str">
        <f>INDEX(allsections[[S]:[Order]],MATCH(PIs[[#This Row],[SGUID]],allsections[SGUID],0),1)</f>
        <v>FO 04 SOIL, PLANT NUTRITION, AND FERTILIZERS</v>
      </c>
      <c r="P48" t="str">
        <f>INDEX(allsections[[S]:[Order]],MATCH(PIs[[#This Row],[SGUID]],allsections[SGUID],0),2)</f>
        <v>-</v>
      </c>
      <c r="Q48">
        <f>INDEX(allsections[[S]:[Order]],MATCH(PIs[[#This Row],[SGUID]],allsections[SGUID],0),3)</f>
        <v>4</v>
      </c>
      <c r="R48" t="s">
        <v>344</v>
      </c>
      <c r="S48" t="str">
        <f>INDEX(allsections[[S]:[Order]],MATCH(PIs[[#This Row],[SSGUID]],allsections[SGUID],0),1)</f>
        <v>FO 04.07 Fertilizer and biostimulant storage</v>
      </c>
      <c r="T48" t="str">
        <f>INDEX(allsections[[S]:[Order]],MATCH(PIs[[#This Row],[SSGUID]],allsections[SGUID],0),2)</f>
        <v>-</v>
      </c>
      <c r="U48" t="str">
        <f>INDEX(#REF!,MATCH(PIs[[#This Row],[GUID]],#REF!,0),2)</f>
        <v>4Zdmgt25UbXfgJxrggzCIy</v>
      </c>
      <c r="V48" t="b">
        <v>0</v>
      </c>
    </row>
    <row r="49" spans="1:23" ht="409.5" x14ac:dyDescent="0.25">
      <c r="A49" t="s">
        <v>357</v>
      </c>
      <c r="C49" t="s">
        <v>358</v>
      </c>
      <c r="D49" t="s">
        <v>359</v>
      </c>
      <c r="E49" t="s">
        <v>360</v>
      </c>
      <c r="F49" t="s">
        <v>361</v>
      </c>
      <c r="G49" s="48" t="s">
        <v>362</v>
      </c>
      <c r="H49" t="s">
        <v>73</v>
      </c>
      <c r="I49" t="str">
        <f>INDEX(Level[Level],MATCH(PIs[[#This Row],[L]],Level[GUID],0),1)</f>
        <v>Minor Must</v>
      </c>
      <c r="N49" t="s">
        <v>343</v>
      </c>
      <c r="O49" t="str">
        <f>INDEX(allsections[[S]:[Order]],MATCH(PIs[[#This Row],[SGUID]],allsections[SGUID],0),1)</f>
        <v>FO 04 SOIL, PLANT NUTRITION, AND FERTILIZERS</v>
      </c>
      <c r="P49" t="str">
        <f>INDEX(allsections[[S]:[Order]],MATCH(PIs[[#This Row],[SGUID]],allsections[SGUID],0),2)</f>
        <v>-</v>
      </c>
      <c r="Q49">
        <f>INDEX(allsections[[S]:[Order]],MATCH(PIs[[#This Row],[SGUID]],allsections[SGUID],0),3)</f>
        <v>4</v>
      </c>
      <c r="R49" t="s">
        <v>344</v>
      </c>
      <c r="S49" t="str">
        <f>INDEX(allsections[[S]:[Order]],MATCH(PIs[[#This Row],[SSGUID]],allsections[SGUID],0),1)</f>
        <v>FO 04.07 Fertilizer and biostimulant storage</v>
      </c>
      <c r="T49" t="str">
        <f>INDEX(allsections[[S]:[Order]],MATCH(PIs[[#This Row],[SSGUID]],allsections[SGUID],0),2)</f>
        <v>-</v>
      </c>
      <c r="U49" t="str">
        <f>INDEX(#REF!,MATCH(PIs[[#This Row],[GUID]],#REF!,0),2)</f>
        <v>4Zdmgt25UbXfgJxrggzCIy</v>
      </c>
      <c r="V49" t="b">
        <v>0</v>
      </c>
    </row>
    <row r="50" spans="1:23" ht="409.5" x14ac:dyDescent="0.25">
      <c r="A50" t="s">
        <v>363</v>
      </c>
      <c r="C50" t="s">
        <v>364</v>
      </c>
      <c r="D50" t="s">
        <v>365</v>
      </c>
      <c r="E50" t="s">
        <v>366</v>
      </c>
      <c r="F50" t="s">
        <v>367</v>
      </c>
      <c r="G50" s="48" t="s">
        <v>368</v>
      </c>
      <c r="H50" t="s">
        <v>293</v>
      </c>
      <c r="I50" t="str">
        <f>INDEX(Level[Level],MATCH(PIs[[#This Row],[L]],Level[GUID],0),1)</f>
        <v>Recom.</v>
      </c>
      <c r="N50" t="s">
        <v>343</v>
      </c>
      <c r="O50" t="str">
        <f>INDEX(allsections[[S]:[Order]],MATCH(PIs[[#This Row],[SGUID]],allsections[SGUID],0),1)</f>
        <v>FO 04 SOIL, PLANT NUTRITION, AND FERTILIZERS</v>
      </c>
      <c r="P50" t="str">
        <f>INDEX(allsections[[S]:[Order]],MATCH(PIs[[#This Row],[SGUID]],allsections[SGUID],0),2)</f>
        <v>-</v>
      </c>
      <c r="Q50">
        <f>INDEX(allsections[[S]:[Order]],MATCH(PIs[[#This Row],[SGUID]],allsections[SGUID],0),3)</f>
        <v>4</v>
      </c>
      <c r="R50" t="s">
        <v>369</v>
      </c>
      <c r="S50" t="str">
        <f>INDEX(allsections[[S]:[Order]],MATCH(PIs[[#This Row],[SSGUID]],allsections[SGUID],0),1)</f>
        <v>FO 04.06 Application records</v>
      </c>
      <c r="T50" t="str">
        <f>INDEX(allsections[[S]:[Order]],MATCH(PIs[[#This Row],[SSGUID]],allsections[SGUID],0),2)</f>
        <v>-</v>
      </c>
      <c r="U50" t="str">
        <f>INDEX(#REF!,MATCH(PIs[[#This Row],[GUID]],#REF!,0),2)</f>
        <v>4R9L9YGGN56lLGRoI3945q</v>
      </c>
      <c r="V50" t="b">
        <v>0</v>
      </c>
    </row>
    <row r="51" spans="1:23" ht="409.5" x14ac:dyDescent="0.25">
      <c r="A51" t="s">
        <v>370</v>
      </c>
      <c r="C51" t="s">
        <v>371</v>
      </c>
      <c r="D51" t="s">
        <v>372</v>
      </c>
      <c r="E51" t="s">
        <v>373</v>
      </c>
      <c r="F51" t="s">
        <v>374</v>
      </c>
      <c r="G51" s="48" t="s">
        <v>375</v>
      </c>
      <c r="H51" t="s">
        <v>48</v>
      </c>
      <c r="I51" t="str">
        <f>INDEX(Level[Level],MATCH(PIs[[#This Row],[L]],Level[GUID],0),1)</f>
        <v>Major Must</v>
      </c>
      <c r="N51" t="s">
        <v>65</v>
      </c>
      <c r="O51" t="str">
        <f>INDEX(allsections[[S]:[Order]],MATCH(PIs[[#This Row],[SGUID]],allsections[SGUID],0),1)</f>
        <v>FO 07 PLANT PROTECTION PRODUCTS</v>
      </c>
      <c r="P51" t="str">
        <f>INDEX(allsections[[S]:[Order]],MATCH(PIs[[#This Row],[SGUID]],allsections[SGUID],0),2)</f>
        <v>-</v>
      </c>
      <c r="Q51">
        <f>INDEX(allsections[[S]:[Order]],MATCH(PIs[[#This Row],[SGUID]],allsections[SGUID],0),3)</f>
        <v>7</v>
      </c>
      <c r="R51" t="s">
        <v>376</v>
      </c>
      <c r="S51" t="str">
        <f>INDEX(allsections[[S]:[Order]],MATCH(PIs[[#This Row],[SSGUID]],allsections[SGUID],0),1)</f>
        <v>FO 07.01 Choice of plant protection products</v>
      </c>
      <c r="T51" t="str">
        <f>INDEX(allsections[[S]:[Order]],MATCH(PIs[[#This Row],[SSGUID]],allsections[SGUID],0),2)</f>
        <v>-</v>
      </c>
      <c r="U51" t="str">
        <f>INDEX(#REF!,MATCH(PIs[[#This Row],[GUID]],#REF!,0),2)</f>
        <v>78wVA7YnBFnvaegzh1b0Ty</v>
      </c>
      <c r="V51" t="b">
        <v>0</v>
      </c>
    </row>
    <row r="52" spans="1:23" ht="409.5" x14ac:dyDescent="0.25">
      <c r="A52" t="s">
        <v>377</v>
      </c>
      <c r="C52" t="s">
        <v>378</v>
      </c>
      <c r="D52" t="s">
        <v>379</v>
      </c>
      <c r="E52" t="s">
        <v>380</v>
      </c>
      <c r="F52" t="s">
        <v>381</v>
      </c>
      <c r="G52" s="48" t="s">
        <v>382</v>
      </c>
      <c r="H52" t="s">
        <v>73</v>
      </c>
      <c r="I52" t="str">
        <f>INDEX(Level[Level],MATCH(PIs[[#This Row],[L]],Level[GUID],0),1)</f>
        <v>Minor Must</v>
      </c>
      <c r="N52" t="s">
        <v>343</v>
      </c>
      <c r="O52" t="str">
        <f>INDEX(allsections[[S]:[Order]],MATCH(PIs[[#This Row],[SGUID]],allsections[SGUID],0),1)</f>
        <v>FO 04 SOIL, PLANT NUTRITION, AND FERTILIZERS</v>
      </c>
      <c r="P52" t="str">
        <f>INDEX(allsections[[S]:[Order]],MATCH(PIs[[#This Row],[SGUID]],allsections[SGUID],0),2)</f>
        <v>-</v>
      </c>
      <c r="Q52">
        <f>INDEX(allsections[[S]:[Order]],MATCH(PIs[[#This Row],[SGUID]],allsections[SGUID],0),3)</f>
        <v>4</v>
      </c>
      <c r="R52" t="s">
        <v>344</v>
      </c>
      <c r="S52" t="str">
        <f>INDEX(allsections[[S]:[Order]],MATCH(PIs[[#This Row],[SSGUID]],allsections[SGUID],0),1)</f>
        <v>FO 04.07 Fertilizer and biostimulant storage</v>
      </c>
      <c r="T52" t="str">
        <f>INDEX(allsections[[S]:[Order]],MATCH(PIs[[#This Row],[SSGUID]],allsections[SGUID],0),2)</f>
        <v>-</v>
      </c>
      <c r="U52" t="str">
        <f>INDEX(#REF!,MATCH(PIs[[#This Row],[GUID]],#REF!,0),2)</f>
        <v>4Zdmgt25UbXfgJxrggzCIy</v>
      </c>
      <c r="V52" t="b">
        <v>0</v>
      </c>
    </row>
    <row r="53" spans="1:23" ht="409.5" x14ac:dyDescent="0.25">
      <c r="A53" t="s">
        <v>383</v>
      </c>
      <c r="C53" t="s">
        <v>384</v>
      </c>
      <c r="D53" t="s">
        <v>385</v>
      </c>
      <c r="E53" t="s">
        <v>386</v>
      </c>
      <c r="F53" t="s">
        <v>387</v>
      </c>
      <c r="G53" s="48" t="s">
        <v>388</v>
      </c>
      <c r="H53" t="s">
        <v>48</v>
      </c>
      <c r="I53" t="str">
        <f>INDEX(Level[Level],MATCH(PIs[[#This Row],[L]],Level[GUID],0),1)</f>
        <v>Major Must</v>
      </c>
      <c r="N53" t="s">
        <v>65</v>
      </c>
      <c r="O53" t="str">
        <f>INDEX(allsections[[S]:[Order]],MATCH(PIs[[#This Row],[SGUID]],allsections[SGUID],0),1)</f>
        <v>FO 07 PLANT PROTECTION PRODUCTS</v>
      </c>
      <c r="P53" t="str">
        <f>INDEX(allsections[[S]:[Order]],MATCH(PIs[[#This Row],[SGUID]],allsections[SGUID],0),2)</f>
        <v>-</v>
      </c>
      <c r="Q53">
        <f>INDEX(allsections[[S]:[Order]],MATCH(PIs[[#This Row],[SGUID]],allsections[SGUID],0),3)</f>
        <v>7</v>
      </c>
      <c r="R53" t="s">
        <v>376</v>
      </c>
      <c r="S53" t="str">
        <f>INDEX(allsections[[S]:[Order]],MATCH(PIs[[#This Row],[SSGUID]],allsections[SGUID],0),1)</f>
        <v>FO 07.01 Choice of plant protection products</v>
      </c>
      <c r="T53" t="str">
        <f>INDEX(allsections[[S]:[Order]],MATCH(PIs[[#This Row],[SSGUID]],allsections[SGUID],0),2)</f>
        <v>-</v>
      </c>
      <c r="U53" t="str">
        <f>INDEX(#REF!,MATCH(PIs[[#This Row],[GUID]],#REF!,0),2)</f>
        <v>78wVA7YnBFnvaegzh1b0Ty</v>
      </c>
      <c r="V53" t="b">
        <v>0</v>
      </c>
    </row>
    <row r="54" spans="1:23" x14ac:dyDescent="0.25">
      <c r="A54" t="s">
        <v>389</v>
      </c>
      <c r="C54" t="s">
        <v>390</v>
      </c>
      <c r="D54" t="s">
        <v>391</v>
      </c>
      <c r="E54" t="s">
        <v>392</v>
      </c>
      <c r="F54" t="s">
        <v>393</v>
      </c>
      <c r="G54" t="s">
        <v>394</v>
      </c>
      <c r="H54" t="s">
        <v>48</v>
      </c>
      <c r="I54" t="str">
        <f>INDEX(Level[Level],MATCH(PIs[[#This Row],[L]],Level[GUID],0),1)</f>
        <v>Major Must</v>
      </c>
      <c r="N54" t="s">
        <v>343</v>
      </c>
      <c r="O54" t="str">
        <f>INDEX(allsections[[S]:[Order]],MATCH(PIs[[#This Row],[SGUID]],allsections[SGUID],0),1)</f>
        <v>FO 04 SOIL, PLANT NUTRITION, AND FERTILIZERS</v>
      </c>
      <c r="P54" t="str">
        <f>INDEX(allsections[[S]:[Order]],MATCH(PIs[[#This Row],[SGUID]],allsections[SGUID],0),2)</f>
        <v>-</v>
      </c>
      <c r="Q54">
        <f>INDEX(allsections[[S]:[Order]],MATCH(PIs[[#This Row],[SGUID]],allsections[SGUID],0),3)</f>
        <v>4</v>
      </c>
      <c r="R54" t="s">
        <v>395</v>
      </c>
      <c r="S54" t="str">
        <f>INDEX(allsections[[S]:[Order]],MATCH(PIs[[#This Row],[SSGUID]],allsections[SGUID],0),1)</f>
        <v>FO 04.05 Nutrient content</v>
      </c>
      <c r="T54" t="str">
        <f>INDEX(allsections[[S]:[Order]],MATCH(PIs[[#This Row],[SSGUID]],allsections[SGUID],0),2)</f>
        <v>-</v>
      </c>
      <c r="U54">
        <f>INDEX(#REF!,MATCH(PIs[[#This Row],[GUID]],#REF!,0),2)</f>
        <v>0</v>
      </c>
      <c r="V54" t="b">
        <v>0</v>
      </c>
    </row>
    <row r="55" spans="1:23" ht="409.5" x14ac:dyDescent="0.25">
      <c r="A55" t="s">
        <v>396</v>
      </c>
      <c r="C55" t="s">
        <v>397</v>
      </c>
      <c r="D55" t="s">
        <v>398</v>
      </c>
      <c r="E55" t="s">
        <v>399</v>
      </c>
      <c r="F55" t="s">
        <v>400</v>
      </c>
      <c r="G55" s="48" t="s">
        <v>401</v>
      </c>
      <c r="H55" t="s">
        <v>73</v>
      </c>
      <c r="I55" t="str">
        <f>INDEX(Level[Level],MATCH(PIs[[#This Row],[L]],Level[GUID],0),1)</f>
        <v>Minor Must</v>
      </c>
      <c r="N55" t="s">
        <v>343</v>
      </c>
      <c r="O55" t="str">
        <f>INDEX(allsections[[S]:[Order]],MATCH(PIs[[#This Row],[SGUID]],allsections[SGUID],0),1)</f>
        <v>FO 04 SOIL, PLANT NUTRITION, AND FERTILIZERS</v>
      </c>
      <c r="P55" t="str">
        <f>INDEX(allsections[[S]:[Order]],MATCH(PIs[[#This Row],[SGUID]],allsections[SGUID],0),2)</f>
        <v>-</v>
      </c>
      <c r="Q55">
        <f>INDEX(allsections[[S]:[Order]],MATCH(PIs[[#This Row],[SGUID]],allsections[SGUID],0),3)</f>
        <v>4</v>
      </c>
      <c r="R55" t="s">
        <v>395</v>
      </c>
      <c r="S55" t="str">
        <f>INDEX(allsections[[S]:[Order]],MATCH(PIs[[#This Row],[SSGUID]],allsections[SGUID],0),1)</f>
        <v>FO 04.05 Nutrient content</v>
      </c>
      <c r="T55" t="str">
        <f>INDEX(allsections[[S]:[Order]],MATCH(PIs[[#This Row],[SSGUID]],allsections[SGUID],0),2)</f>
        <v>-</v>
      </c>
      <c r="U55" t="str">
        <f>INDEX(#REF!,MATCH(PIs[[#This Row],[GUID]],#REF!,0),2)</f>
        <v>4R9L9YGGN56lLGRoI3945q</v>
      </c>
      <c r="V55" t="b">
        <v>0</v>
      </c>
    </row>
    <row r="56" spans="1:23" ht="409.5" x14ac:dyDescent="0.25">
      <c r="A56" t="s">
        <v>402</v>
      </c>
      <c r="C56" t="s">
        <v>403</v>
      </c>
      <c r="D56" t="s">
        <v>404</v>
      </c>
      <c r="E56" t="s">
        <v>405</v>
      </c>
      <c r="F56" t="s">
        <v>406</v>
      </c>
      <c r="G56" s="48" t="s">
        <v>407</v>
      </c>
      <c r="H56" t="s">
        <v>73</v>
      </c>
      <c r="I56" t="str">
        <f>INDEX(Level[Level],MATCH(PIs[[#This Row],[L]],Level[GUID],0),1)</f>
        <v>Minor Must</v>
      </c>
      <c r="N56" t="s">
        <v>343</v>
      </c>
      <c r="O56" t="str">
        <f>INDEX(allsections[[S]:[Order]],MATCH(PIs[[#This Row],[SGUID]],allsections[SGUID],0),1)</f>
        <v>FO 04 SOIL, PLANT NUTRITION, AND FERTILIZERS</v>
      </c>
      <c r="P56" t="str">
        <f>INDEX(allsections[[S]:[Order]],MATCH(PIs[[#This Row],[SGUID]],allsections[SGUID],0),2)</f>
        <v>-</v>
      </c>
      <c r="Q56">
        <f>INDEX(allsections[[S]:[Order]],MATCH(PIs[[#This Row],[SGUID]],allsections[SGUID],0),3)</f>
        <v>4</v>
      </c>
      <c r="R56" t="s">
        <v>369</v>
      </c>
      <c r="S56" t="str">
        <f>INDEX(allsections[[S]:[Order]],MATCH(PIs[[#This Row],[SSGUID]],allsections[SGUID],0),1)</f>
        <v>FO 04.06 Application records</v>
      </c>
      <c r="T56" t="str">
        <f>INDEX(allsections[[S]:[Order]],MATCH(PIs[[#This Row],[SSGUID]],allsections[SGUID],0),2)</f>
        <v>-</v>
      </c>
      <c r="U56" t="str">
        <f>INDEX(#REF!,MATCH(PIs[[#This Row],[GUID]],#REF!,0),2)</f>
        <v>4R9L9YGGN56lLGRoI3945q</v>
      </c>
      <c r="V56" t="b">
        <v>0</v>
      </c>
    </row>
    <row r="57" spans="1:23" ht="409.5" x14ac:dyDescent="0.25">
      <c r="A57" t="s">
        <v>408</v>
      </c>
      <c r="C57" t="s">
        <v>409</v>
      </c>
      <c r="D57" t="s">
        <v>410</v>
      </c>
      <c r="E57" t="s">
        <v>411</v>
      </c>
      <c r="F57" t="s">
        <v>412</v>
      </c>
      <c r="G57" s="48" t="s">
        <v>413</v>
      </c>
      <c r="H57" t="s">
        <v>73</v>
      </c>
      <c r="I57" t="str">
        <f>INDEX(Level[Level],MATCH(PIs[[#This Row],[L]],Level[GUID],0),1)</f>
        <v>Minor Must</v>
      </c>
      <c r="N57" t="s">
        <v>193</v>
      </c>
      <c r="O57" t="str">
        <f>INDEX(allsections[[S]:[Order]],MATCH(PIs[[#This Row],[SGUID]],allsections[SGUID],0),1)</f>
        <v>FO 03 PLANT PROPAGATION MATERIAL</v>
      </c>
      <c r="P57" t="str">
        <f>INDEX(allsections[[S]:[Order]],MATCH(PIs[[#This Row],[SGUID]],allsections[SGUID],0),2)</f>
        <v>-</v>
      </c>
      <c r="Q57">
        <f>INDEX(allsections[[S]:[Order]],MATCH(PIs[[#This Row],[SGUID]],allsections[SGUID],0),3)</f>
        <v>3</v>
      </c>
      <c r="R57" t="s">
        <v>414</v>
      </c>
      <c r="S57" t="str">
        <f>INDEX(allsections[[S]:[Order]],MATCH(PIs[[#This Row],[SSGUID]],allsections[SGUID],0),1)</f>
        <v>FO 03.02 Chemical treatments and dressings</v>
      </c>
      <c r="T57" t="str">
        <f>INDEX(allsections[[S]:[Order]],MATCH(PIs[[#This Row],[SSGUID]],allsections[SGUID],0),2)</f>
        <v>-</v>
      </c>
      <c r="U57">
        <f>INDEX(#REF!,MATCH(PIs[[#This Row],[GUID]],#REF!,0),2)</f>
        <v>0</v>
      </c>
      <c r="V57" t="b">
        <v>0</v>
      </c>
    </row>
    <row r="58" spans="1:23" ht="409.5" x14ac:dyDescent="0.25">
      <c r="A58" t="s">
        <v>415</v>
      </c>
      <c r="C58" t="s">
        <v>416</v>
      </c>
      <c r="D58" t="s">
        <v>417</v>
      </c>
      <c r="E58" t="s">
        <v>418</v>
      </c>
      <c r="F58" t="s">
        <v>419</v>
      </c>
      <c r="G58" s="48" t="s">
        <v>420</v>
      </c>
      <c r="H58" t="s">
        <v>48</v>
      </c>
      <c r="I58" t="str">
        <f>INDEX(Level[Level],MATCH(PIs[[#This Row],[L]],Level[GUID],0),1)</f>
        <v>Major Must</v>
      </c>
      <c r="N58" t="s">
        <v>193</v>
      </c>
      <c r="O58" t="str">
        <f>INDEX(allsections[[S]:[Order]],MATCH(PIs[[#This Row],[SGUID]],allsections[SGUID],0),1)</f>
        <v>FO 03 PLANT PROPAGATION MATERIAL</v>
      </c>
      <c r="P58" t="str">
        <f>INDEX(allsections[[S]:[Order]],MATCH(PIs[[#This Row],[SGUID]],allsections[SGUID],0),2)</f>
        <v>-</v>
      </c>
      <c r="Q58">
        <f>INDEX(allsections[[S]:[Order]],MATCH(PIs[[#This Row],[SGUID]],allsections[SGUID],0),3)</f>
        <v>3</v>
      </c>
      <c r="R58" t="s">
        <v>421</v>
      </c>
      <c r="S58" t="str">
        <f>INDEX(allsections[[S]:[Order]],MATCH(PIs[[#This Row],[SSGUID]],allsections[SGUID],0),1)</f>
        <v xml:space="preserve">FO 03.04 Transition period </v>
      </c>
      <c r="T58" t="str">
        <f>INDEX(allsections[[S]:[Order]],MATCH(PIs[[#This Row],[SSGUID]],allsections[SGUID],0),2)</f>
        <v>-</v>
      </c>
      <c r="U58">
        <f>INDEX(#REF!,MATCH(PIs[[#This Row],[GUID]],#REF!,0),2)</f>
        <v>0</v>
      </c>
      <c r="V58" t="b">
        <v>0</v>
      </c>
    </row>
    <row r="59" spans="1:23" ht="409.5" x14ac:dyDescent="0.25">
      <c r="A59" t="s">
        <v>422</v>
      </c>
      <c r="C59" t="s">
        <v>423</v>
      </c>
      <c r="D59" t="s">
        <v>424</v>
      </c>
      <c r="E59" t="s">
        <v>425</v>
      </c>
      <c r="F59" t="s">
        <v>426</v>
      </c>
      <c r="G59" s="48" t="s">
        <v>427</v>
      </c>
      <c r="H59" t="s">
        <v>48</v>
      </c>
      <c r="I59" t="str">
        <f>INDEX(Level[Level],MATCH(PIs[[#This Row],[L]],Level[GUID],0),1)</f>
        <v>Major Must</v>
      </c>
      <c r="N59" t="s">
        <v>193</v>
      </c>
      <c r="O59" t="str">
        <f>INDEX(allsections[[S]:[Order]],MATCH(PIs[[#This Row],[SGUID]],allsections[SGUID],0),1)</f>
        <v>FO 03 PLANT PROPAGATION MATERIAL</v>
      </c>
      <c r="P59" t="str">
        <f>INDEX(allsections[[S]:[Order]],MATCH(PIs[[#This Row],[SGUID]],allsections[SGUID],0),2)</f>
        <v>-</v>
      </c>
      <c r="Q59">
        <f>INDEX(allsections[[S]:[Order]],MATCH(PIs[[#This Row],[SGUID]],allsections[SGUID],0),3)</f>
        <v>3</v>
      </c>
      <c r="R59" t="s">
        <v>414</v>
      </c>
      <c r="S59" t="str">
        <f>INDEX(allsections[[S]:[Order]],MATCH(PIs[[#This Row],[SSGUID]],allsections[SGUID],0),1)</f>
        <v>FO 03.02 Chemical treatments and dressings</v>
      </c>
      <c r="T59" t="str">
        <f>INDEX(allsections[[S]:[Order]],MATCH(PIs[[#This Row],[SSGUID]],allsections[SGUID],0),2)</f>
        <v>-</v>
      </c>
      <c r="U59" t="str">
        <f>INDEX(#REF!,MATCH(PIs[[#This Row],[GUID]],#REF!,0),2)</f>
        <v>1DKo9zqfflOcZsDUt4F8bK</v>
      </c>
      <c r="V59" t="b">
        <v>0</v>
      </c>
    </row>
    <row r="60" spans="1:23" ht="409.5" x14ac:dyDescent="0.25">
      <c r="A60" t="s">
        <v>428</v>
      </c>
      <c r="C60" t="s">
        <v>429</v>
      </c>
      <c r="D60" t="s">
        <v>430</v>
      </c>
      <c r="E60" t="s">
        <v>431</v>
      </c>
      <c r="F60" t="s">
        <v>432</v>
      </c>
      <c r="G60" s="48" t="s">
        <v>433</v>
      </c>
      <c r="H60" t="s">
        <v>48</v>
      </c>
      <c r="I60" t="str">
        <f>INDEX(Level[Level],MATCH(PIs[[#This Row],[L]],Level[GUID],0),1)</f>
        <v>Major Must</v>
      </c>
      <c r="N60" t="s">
        <v>193</v>
      </c>
      <c r="O60" t="str">
        <f>INDEX(allsections[[S]:[Order]],MATCH(PIs[[#This Row],[SGUID]],allsections[SGUID],0),1)</f>
        <v>FO 03 PLANT PROPAGATION MATERIAL</v>
      </c>
      <c r="P60" t="str">
        <f>INDEX(allsections[[S]:[Order]],MATCH(PIs[[#This Row],[SGUID]],allsections[SGUID],0),2)</f>
        <v>-</v>
      </c>
      <c r="Q60">
        <f>INDEX(allsections[[S]:[Order]],MATCH(PIs[[#This Row],[SGUID]],allsections[SGUID],0),3)</f>
        <v>3</v>
      </c>
      <c r="R60" t="s">
        <v>194</v>
      </c>
      <c r="S60" t="str">
        <f>INDEX(allsections[[S]:[Order]],MATCH(PIs[[#This Row],[SSGUID]],allsections[SGUID],0),1)</f>
        <v>FO 03.01 Propagation material</v>
      </c>
      <c r="T60" t="str">
        <f>INDEX(allsections[[S]:[Order]],MATCH(PIs[[#This Row],[SSGUID]],allsections[SGUID],0),2)</f>
        <v>-</v>
      </c>
      <c r="U60">
        <f>INDEX(#REF!,MATCH(PIs[[#This Row],[GUID]],#REF!,0),2)</f>
        <v>0</v>
      </c>
      <c r="V60" t="b">
        <v>0</v>
      </c>
    </row>
    <row r="61" spans="1:23" ht="409.5" x14ac:dyDescent="0.25">
      <c r="A61" t="s">
        <v>434</v>
      </c>
      <c r="C61" t="s">
        <v>435</v>
      </c>
      <c r="D61" t="s">
        <v>436</v>
      </c>
      <c r="E61" t="s">
        <v>437</v>
      </c>
      <c r="F61" t="s">
        <v>438</v>
      </c>
      <c r="G61" s="48" t="s">
        <v>439</v>
      </c>
      <c r="H61" t="s">
        <v>73</v>
      </c>
      <c r="I61" t="str">
        <f>INDEX(Level[Level],MATCH(PIs[[#This Row],[L]],Level[GUID],0),1)</f>
        <v>Minor Must</v>
      </c>
      <c r="N61" t="s">
        <v>193</v>
      </c>
      <c r="O61" t="str">
        <f>INDEX(allsections[[S]:[Order]],MATCH(PIs[[#This Row],[SGUID]],allsections[SGUID],0),1)</f>
        <v>FO 03 PLANT PROPAGATION MATERIAL</v>
      </c>
      <c r="P61" t="str">
        <f>INDEX(allsections[[S]:[Order]],MATCH(PIs[[#This Row],[SGUID]],allsections[SGUID],0),2)</f>
        <v>-</v>
      </c>
      <c r="Q61">
        <f>INDEX(allsections[[S]:[Order]],MATCH(PIs[[#This Row],[SGUID]],allsections[SGUID],0),3)</f>
        <v>3</v>
      </c>
      <c r="R61" t="s">
        <v>194</v>
      </c>
      <c r="S61" t="str">
        <f>INDEX(allsections[[S]:[Order]],MATCH(PIs[[#This Row],[SSGUID]],allsections[SGUID],0),1)</f>
        <v>FO 03.01 Propagation material</v>
      </c>
      <c r="T61" t="str">
        <f>INDEX(allsections[[S]:[Order]],MATCH(PIs[[#This Row],[SSGUID]],allsections[SGUID],0),2)</f>
        <v>-</v>
      </c>
      <c r="U61" t="str">
        <f>INDEX(#REF!,MATCH(PIs[[#This Row],[GUID]],#REF!,0),2)</f>
        <v>1DKo9zqfflOcZsDUt4F8bK</v>
      </c>
      <c r="V61" t="b">
        <v>0</v>
      </c>
    </row>
    <row r="62" spans="1:23" ht="409.5" x14ac:dyDescent="0.25">
      <c r="A62" t="s">
        <v>440</v>
      </c>
      <c r="C62" t="s">
        <v>441</v>
      </c>
      <c r="D62" t="s">
        <v>442</v>
      </c>
      <c r="E62" t="s">
        <v>443</v>
      </c>
      <c r="F62" t="s">
        <v>444</v>
      </c>
      <c r="G62" s="48" t="s">
        <v>445</v>
      </c>
      <c r="H62" t="s">
        <v>73</v>
      </c>
      <c r="I62" t="str">
        <f>INDEX(Level[Level],MATCH(PIs[[#This Row],[L]],Level[GUID],0),1)</f>
        <v>Minor Must</v>
      </c>
      <c r="N62" t="s">
        <v>65</v>
      </c>
      <c r="O62" t="str">
        <f>INDEX(allsections[[S]:[Order]],MATCH(PIs[[#This Row],[SGUID]],allsections[SGUID],0),1)</f>
        <v>FO 07 PLANT PROTECTION PRODUCTS</v>
      </c>
      <c r="P62" t="str">
        <f>INDEX(allsections[[S]:[Order]],MATCH(PIs[[#This Row],[SGUID]],allsections[SGUID],0),2)</f>
        <v>-</v>
      </c>
      <c r="Q62">
        <f>INDEX(allsections[[S]:[Order]],MATCH(PIs[[#This Row],[SGUID]],allsections[SGUID],0),3)</f>
        <v>7</v>
      </c>
      <c r="R62" t="s">
        <v>446</v>
      </c>
      <c r="S62" t="str">
        <f>INDEX(allsections[[S]:[Order]],MATCH(PIs[[#This Row],[SSGUID]],allsections[SGUID],0),1)</f>
        <v>FO 07.09 Equipment</v>
      </c>
      <c r="T62" t="str">
        <f>INDEX(allsections[[S]:[Order]],MATCH(PIs[[#This Row],[SSGUID]],allsections[SGUID],0),2)</f>
        <v>-</v>
      </c>
      <c r="U62">
        <f>INDEX(#REF!,MATCH(PIs[[#This Row],[GUID]],#REF!,0),2)</f>
        <v>0</v>
      </c>
      <c r="V62" t="b">
        <v>0</v>
      </c>
    </row>
    <row r="63" spans="1:23" x14ac:dyDescent="0.25">
      <c r="A63" t="s">
        <v>447</v>
      </c>
      <c r="C63" t="s">
        <v>448</v>
      </c>
      <c r="D63" t="s">
        <v>449</v>
      </c>
      <c r="E63" t="s">
        <v>450</v>
      </c>
      <c r="F63" t="s">
        <v>451</v>
      </c>
      <c r="G63" t="s">
        <v>452</v>
      </c>
      <c r="H63" t="s">
        <v>73</v>
      </c>
      <c r="I63" t="str">
        <f>INDEX(Level[Level],MATCH(PIs[[#This Row],[L]],Level[GUID],0),1)</f>
        <v>Minor Must</v>
      </c>
      <c r="N63" t="s">
        <v>65</v>
      </c>
      <c r="O63" t="str">
        <f>INDEX(allsections[[S]:[Order]],MATCH(PIs[[#This Row],[SGUID]],allsections[SGUID],0),1)</f>
        <v>FO 07 PLANT PROTECTION PRODUCTS</v>
      </c>
      <c r="P63" t="str">
        <f>INDEX(allsections[[S]:[Order]],MATCH(PIs[[#This Row],[SGUID]],allsections[SGUID],0),2)</f>
        <v>-</v>
      </c>
      <c r="Q63">
        <f>INDEX(allsections[[S]:[Order]],MATCH(PIs[[#This Row],[SGUID]],allsections[SGUID],0),3)</f>
        <v>7</v>
      </c>
      <c r="R63" t="s">
        <v>267</v>
      </c>
      <c r="S63" t="str">
        <f>INDEX(allsections[[S]:[Order]],MATCH(PIs[[#This Row],[SSGUID]],allsections[SGUID],0),1)</f>
        <v>FO 07.04 Plant protection product and postharvest treatment product storage</v>
      </c>
      <c r="T63" t="str">
        <f>INDEX(allsections[[S]:[Order]],MATCH(PIs[[#This Row],[SSGUID]],allsections[SGUID],0),2)</f>
        <v>-</v>
      </c>
      <c r="U63" t="str">
        <f>INDEX(#REF!,MATCH(PIs[[#This Row],[GUID]],#REF!,0),2)</f>
        <v>78wVA7YnBFnvaegzh1b0Ty</v>
      </c>
      <c r="V63" t="b">
        <v>0</v>
      </c>
    </row>
    <row r="64" spans="1:23" ht="409.5" x14ac:dyDescent="0.25">
      <c r="A64" t="s">
        <v>453</v>
      </c>
      <c r="C64" t="s">
        <v>454</v>
      </c>
      <c r="D64" t="s">
        <v>455</v>
      </c>
      <c r="E64" t="s">
        <v>456</v>
      </c>
      <c r="F64" t="s">
        <v>457</v>
      </c>
      <c r="G64" s="48" t="s">
        <v>458</v>
      </c>
      <c r="H64" t="s">
        <v>73</v>
      </c>
      <c r="I64" t="str">
        <f>INDEX(Level[Level],MATCH(PIs[[#This Row],[L]],Level[GUID],0),1)</f>
        <v>Minor Must</v>
      </c>
      <c r="N64" t="s">
        <v>215</v>
      </c>
      <c r="O64" t="str">
        <f>INDEX(allsections[[S]:[Order]],MATCH(PIs[[#This Row],[SGUID]],allsections[SGUID],0),1)</f>
        <v>FO 12 WORKERS’ HEALTH AND SAFETY</v>
      </c>
      <c r="P64"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64">
        <f>INDEX(allsections[[S]:[Order]],MATCH(PIs[[#This Row],[SGUID]],allsections[SGUID],0),3)</f>
        <v>12</v>
      </c>
      <c r="R64" t="s">
        <v>216</v>
      </c>
      <c r="S64" t="str">
        <f>INDEX(allsections[[S]:[Order]],MATCH(PIs[[#This Row],[SSGUID]],allsections[SGUID],0),1)</f>
        <v>FO 12.01 Workers’ health and safety</v>
      </c>
      <c r="T64" t="str">
        <f>INDEX(allsections[[S]:[Order]],MATCH(PIs[[#This Row],[SSGUID]],allsections[SGUID],0),2)</f>
        <v>-</v>
      </c>
      <c r="U64">
        <f>INDEX(#REF!,MATCH(PIs[[#This Row],[GUID]],#REF!,0),2)</f>
        <v>0</v>
      </c>
      <c r="V64" t="b">
        <v>0</v>
      </c>
      <c r="W64" t="b">
        <v>1</v>
      </c>
    </row>
    <row r="65" spans="1:23" ht="409.5" x14ac:dyDescent="0.25">
      <c r="A65" t="s">
        <v>459</v>
      </c>
      <c r="C65" t="s">
        <v>460</v>
      </c>
      <c r="D65" t="s">
        <v>461</v>
      </c>
      <c r="E65" t="s">
        <v>462</v>
      </c>
      <c r="F65" t="s">
        <v>463</v>
      </c>
      <c r="G65" s="48" t="s">
        <v>464</v>
      </c>
      <c r="H65" t="s">
        <v>48</v>
      </c>
      <c r="I65" t="str">
        <f>INDEX(Level[Level],MATCH(PIs[[#This Row],[L]],Level[GUID],0),1)</f>
        <v>Major Must</v>
      </c>
      <c r="N65" t="s">
        <v>215</v>
      </c>
      <c r="O65" t="str">
        <f>INDEX(allsections[[S]:[Order]],MATCH(PIs[[#This Row],[SGUID]],allsections[SGUID],0),1)</f>
        <v>FO 12 WORKERS’ HEALTH AND SAFETY</v>
      </c>
      <c r="P65"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65">
        <f>INDEX(allsections[[S]:[Order]],MATCH(PIs[[#This Row],[SGUID]],allsections[SGUID],0),3)</f>
        <v>12</v>
      </c>
      <c r="R65" t="s">
        <v>216</v>
      </c>
      <c r="S65" t="str">
        <f>INDEX(allsections[[S]:[Order]],MATCH(PIs[[#This Row],[SSGUID]],allsections[SGUID],0),1)</f>
        <v>FO 12.01 Workers’ health and safety</v>
      </c>
      <c r="T65" t="str">
        <f>INDEX(allsections[[S]:[Order]],MATCH(PIs[[#This Row],[SSGUID]],allsections[SGUID],0),2)</f>
        <v>-</v>
      </c>
      <c r="U65">
        <f>INDEX(#REF!,MATCH(PIs[[#This Row],[GUID]],#REF!,0),2)</f>
        <v>0</v>
      </c>
      <c r="V65" t="b">
        <v>0</v>
      </c>
      <c r="W65" t="b">
        <v>1</v>
      </c>
    </row>
    <row r="66" spans="1:23" x14ac:dyDescent="0.25">
      <c r="A66" t="s">
        <v>465</v>
      </c>
      <c r="C66" t="s">
        <v>466</v>
      </c>
      <c r="D66" t="s">
        <v>467</v>
      </c>
      <c r="E66" t="s">
        <v>468</v>
      </c>
      <c r="F66" t="s">
        <v>469</v>
      </c>
      <c r="G66" t="s">
        <v>470</v>
      </c>
      <c r="H66" t="s">
        <v>73</v>
      </c>
      <c r="I66" t="str">
        <f>INDEX(Level[Level],MATCH(PIs[[#This Row],[L]],Level[GUID],0),1)</f>
        <v>Minor Must</v>
      </c>
      <c r="N66" t="s">
        <v>343</v>
      </c>
      <c r="O66" t="str">
        <f>INDEX(allsections[[S]:[Order]],MATCH(PIs[[#This Row],[SGUID]],allsections[SGUID],0),1)</f>
        <v>FO 04 SOIL, PLANT NUTRITION, AND FERTILIZERS</v>
      </c>
      <c r="P66" t="str">
        <f>INDEX(allsections[[S]:[Order]],MATCH(PIs[[#This Row],[SGUID]],allsections[SGUID],0),2)</f>
        <v>-</v>
      </c>
      <c r="Q66">
        <f>INDEX(allsections[[S]:[Order]],MATCH(PIs[[#This Row],[SGUID]],allsections[SGUID],0),3)</f>
        <v>4</v>
      </c>
      <c r="R66" t="s">
        <v>344</v>
      </c>
      <c r="S66" t="str">
        <f>INDEX(allsections[[S]:[Order]],MATCH(PIs[[#This Row],[SSGUID]],allsections[SGUID],0),1)</f>
        <v>FO 04.07 Fertilizer and biostimulant storage</v>
      </c>
      <c r="T66" t="str">
        <f>INDEX(allsections[[S]:[Order]],MATCH(PIs[[#This Row],[SSGUID]],allsections[SGUID],0),2)</f>
        <v>-</v>
      </c>
      <c r="U66">
        <f>INDEX(#REF!,MATCH(PIs[[#This Row],[GUID]],#REF!,0),2)</f>
        <v>0</v>
      </c>
      <c r="V66" t="b">
        <v>0</v>
      </c>
    </row>
    <row r="67" spans="1:23" ht="330" x14ac:dyDescent="0.25">
      <c r="A67" t="s">
        <v>471</v>
      </c>
      <c r="C67" t="s">
        <v>472</v>
      </c>
      <c r="D67" t="s">
        <v>473</v>
      </c>
      <c r="E67" t="s">
        <v>474</v>
      </c>
      <c r="F67" t="s">
        <v>475</v>
      </c>
      <c r="G67" s="48" t="s">
        <v>476</v>
      </c>
      <c r="H67" t="s">
        <v>48</v>
      </c>
      <c r="I67" t="str">
        <f>INDEX(Level[Level],MATCH(PIs[[#This Row],[L]],Level[GUID],0),1)</f>
        <v>Major Must</v>
      </c>
      <c r="N67" t="s">
        <v>65</v>
      </c>
      <c r="O67" t="str">
        <f>INDEX(allsections[[S]:[Order]],MATCH(PIs[[#This Row],[SGUID]],allsections[SGUID],0),1)</f>
        <v>FO 07 PLANT PROTECTION PRODUCTS</v>
      </c>
      <c r="P67" t="str">
        <f>INDEX(allsections[[S]:[Order]],MATCH(PIs[[#This Row],[SGUID]],allsections[SGUID],0),2)</f>
        <v>-</v>
      </c>
      <c r="Q67">
        <f>INDEX(allsections[[S]:[Order]],MATCH(PIs[[#This Row],[SGUID]],allsections[SGUID],0),3)</f>
        <v>7</v>
      </c>
      <c r="R67" t="s">
        <v>376</v>
      </c>
      <c r="S67" t="str">
        <f>INDEX(allsections[[S]:[Order]],MATCH(PIs[[#This Row],[SSGUID]],allsections[SGUID],0),1)</f>
        <v>FO 07.01 Choice of plant protection products</v>
      </c>
      <c r="T67" t="str">
        <f>INDEX(allsections[[S]:[Order]],MATCH(PIs[[#This Row],[SSGUID]],allsections[SGUID],0),2)</f>
        <v>-</v>
      </c>
      <c r="U67" t="str">
        <f>INDEX(#REF!,MATCH(PIs[[#This Row],[GUID]],#REF!,0),2)</f>
        <v>78wVA7YnBFnvaegzh1b0Ty</v>
      </c>
      <c r="V67" t="b">
        <v>0</v>
      </c>
    </row>
    <row r="68" spans="1:23" ht="409.5" x14ac:dyDescent="0.25">
      <c r="A68" t="s">
        <v>477</v>
      </c>
      <c r="C68" t="s">
        <v>478</v>
      </c>
      <c r="D68" t="s">
        <v>479</v>
      </c>
      <c r="E68" t="s">
        <v>480</v>
      </c>
      <c r="F68" t="s">
        <v>481</v>
      </c>
      <c r="G68" s="48" t="s">
        <v>482</v>
      </c>
      <c r="H68" t="s">
        <v>48</v>
      </c>
      <c r="I68" t="str">
        <f>INDEX(Level[Level],MATCH(PIs[[#This Row],[L]],Level[GUID],0),1)</f>
        <v>Major Must</v>
      </c>
      <c r="N68" t="s">
        <v>215</v>
      </c>
      <c r="O68" t="str">
        <f>INDEX(allsections[[S]:[Order]],MATCH(PIs[[#This Row],[SGUID]],allsections[SGUID],0),1)</f>
        <v>FO 12 WORKERS’ HEALTH AND SAFETY</v>
      </c>
      <c r="P68"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68">
        <f>INDEX(allsections[[S]:[Order]],MATCH(PIs[[#This Row],[SGUID]],allsections[SGUID],0),3)</f>
        <v>12</v>
      </c>
      <c r="R68" t="s">
        <v>216</v>
      </c>
      <c r="S68" t="str">
        <f>INDEX(allsections[[S]:[Order]],MATCH(PIs[[#This Row],[SSGUID]],allsections[SGUID],0),1)</f>
        <v>FO 12.01 Workers’ health and safety</v>
      </c>
      <c r="T68" t="str">
        <f>INDEX(allsections[[S]:[Order]],MATCH(PIs[[#This Row],[SSGUID]],allsections[SGUID],0),2)</f>
        <v>-</v>
      </c>
      <c r="U68">
        <f>INDEX(#REF!,MATCH(PIs[[#This Row],[GUID]],#REF!,0),2)</f>
        <v>0</v>
      </c>
      <c r="V68" t="b">
        <v>0</v>
      </c>
      <c r="W68" t="b">
        <v>1</v>
      </c>
    </row>
    <row r="69" spans="1:23" x14ac:dyDescent="0.25">
      <c r="A69" t="s">
        <v>483</v>
      </c>
      <c r="C69" t="s">
        <v>484</v>
      </c>
      <c r="D69" t="s">
        <v>485</v>
      </c>
      <c r="E69" t="s">
        <v>486</v>
      </c>
      <c r="F69" t="s">
        <v>487</v>
      </c>
      <c r="G69" t="s">
        <v>488</v>
      </c>
      <c r="H69" t="s">
        <v>73</v>
      </c>
      <c r="I69" t="str">
        <f>INDEX(Level[Level],MATCH(PIs[[#This Row],[L]],Level[GUID],0),1)</f>
        <v>Minor Must</v>
      </c>
      <c r="N69" t="s">
        <v>65</v>
      </c>
      <c r="O69" t="str">
        <f>INDEX(allsections[[S]:[Order]],MATCH(PIs[[#This Row],[SGUID]],allsections[SGUID],0),1)</f>
        <v>FO 07 PLANT PROTECTION PRODUCTS</v>
      </c>
      <c r="P69" t="str">
        <f>INDEX(allsections[[S]:[Order]],MATCH(PIs[[#This Row],[SGUID]],allsections[SGUID],0),2)</f>
        <v>-</v>
      </c>
      <c r="Q69">
        <f>INDEX(allsections[[S]:[Order]],MATCH(PIs[[#This Row],[SGUID]],allsections[SGUID],0),3)</f>
        <v>7</v>
      </c>
      <c r="R69" t="s">
        <v>446</v>
      </c>
      <c r="S69" t="str">
        <f>INDEX(allsections[[S]:[Order]],MATCH(PIs[[#This Row],[SSGUID]],allsections[SGUID],0),1)</f>
        <v>FO 07.09 Equipment</v>
      </c>
      <c r="T69" t="str">
        <f>INDEX(allsections[[S]:[Order]],MATCH(PIs[[#This Row],[SSGUID]],allsections[SGUID],0),2)</f>
        <v>-</v>
      </c>
      <c r="U69">
        <f>INDEX(#REF!,MATCH(PIs[[#This Row],[GUID]],#REF!,0),2)</f>
        <v>0</v>
      </c>
      <c r="V69" t="b">
        <v>0</v>
      </c>
    </row>
    <row r="70" spans="1:23" ht="409.5" x14ac:dyDescent="0.25">
      <c r="A70" t="s">
        <v>489</v>
      </c>
      <c r="C70" t="s">
        <v>490</v>
      </c>
      <c r="D70" t="s">
        <v>491</v>
      </c>
      <c r="E70" t="s">
        <v>492</v>
      </c>
      <c r="F70" t="s">
        <v>493</v>
      </c>
      <c r="G70" s="48" t="s">
        <v>494</v>
      </c>
      <c r="H70" t="s">
        <v>73</v>
      </c>
      <c r="I70" t="str">
        <f>INDEX(Level[Level],MATCH(PIs[[#This Row],[L]],Level[GUID],0),1)</f>
        <v>Minor Must</v>
      </c>
      <c r="N70" t="s">
        <v>215</v>
      </c>
      <c r="O70" t="str">
        <f>INDEX(allsections[[S]:[Order]],MATCH(PIs[[#This Row],[SGUID]],allsections[SGUID],0),1)</f>
        <v>FO 12 WORKERS’ HEALTH AND SAFETY</v>
      </c>
      <c r="P70"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70">
        <f>INDEX(allsections[[S]:[Order]],MATCH(PIs[[#This Row],[SGUID]],allsections[SGUID],0),3)</f>
        <v>12</v>
      </c>
      <c r="R70" t="s">
        <v>216</v>
      </c>
      <c r="S70" t="str">
        <f>INDEX(allsections[[S]:[Order]],MATCH(PIs[[#This Row],[SSGUID]],allsections[SGUID],0),1)</f>
        <v>FO 12.01 Workers’ health and safety</v>
      </c>
      <c r="T70" t="str">
        <f>INDEX(allsections[[S]:[Order]],MATCH(PIs[[#This Row],[SSGUID]],allsections[SGUID],0),2)</f>
        <v>-</v>
      </c>
      <c r="U70">
        <f>INDEX(#REF!,MATCH(PIs[[#This Row],[GUID]],#REF!,0),2)</f>
        <v>0</v>
      </c>
      <c r="V70" t="b">
        <v>0</v>
      </c>
      <c r="W70" t="b">
        <v>1</v>
      </c>
    </row>
    <row r="71" spans="1:23" ht="409.5" x14ac:dyDescent="0.25">
      <c r="A71" t="s">
        <v>495</v>
      </c>
      <c r="C71" t="s">
        <v>496</v>
      </c>
      <c r="D71" t="s">
        <v>497</v>
      </c>
      <c r="E71" t="s">
        <v>498</v>
      </c>
      <c r="F71" t="s">
        <v>499</v>
      </c>
      <c r="G71" s="48" t="s">
        <v>500</v>
      </c>
      <c r="H71" t="s">
        <v>48</v>
      </c>
      <c r="I71" t="str">
        <f>INDEX(Level[Level],MATCH(PIs[[#This Row],[L]],Level[GUID],0),1)</f>
        <v>Major Must</v>
      </c>
      <c r="N71" t="s">
        <v>49</v>
      </c>
      <c r="O71" t="str">
        <f>INDEX(allsections[[S]:[Order]],MATCH(PIs[[#This Row],[SGUID]],allsections[SGUID],0),1)</f>
        <v xml:space="preserve">FO 01 MANAGEMENT </v>
      </c>
      <c r="P71" t="str">
        <f>INDEX(allsections[[S]:[Order]],MATCH(PIs[[#This Row],[SGUID]],allsections[SGUID],0),2)</f>
        <v>-</v>
      </c>
      <c r="Q71">
        <f>INDEX(allsections[[S]:[Order]],MATCH(PIs[[#This Row],[SGUID]],allsections[SGUID],0),3)</f>
        <v>1</v>
      </c>
      <c r="R71" t="s">
        <v>254</v>
      </c>
      <c r="S71" t="str">
        <f>INDEX(allsections[[S]:[Order]],MATCH(PIs[[#This Row],[SSGUID]],allsections[SGUID],0),1)</f>
        <v>FO 01.04 Training and assigning responsibilities</v>
      </c>
      <c r="T71" t="str">
        <f>INDEX(allsections[[S]:[Order]],MATCH(PIs[[#This Row],[SSGUID]],allsections[SGUID],0),2)</f>
        <v>-</v>
      </c>
      <c r="U71">
        <f>INDEX(#REF!,MATCH(PIs[[#This Row],[GUID]],#REF!,0),2)</f>
        <v>0</v>
      </c>
      <c r="V71" t="b">
        <v>0</v>
      </c>
      <c r="W71" t="b">
        <v>1</v>
      </c>
    </row>
    <row r="72" spans="1:23" ht="409.5" x14ac:dyDescent="0.25">
      <c r="A72" t="s">
        <v>501</v>
      </c>
      <c r="C72" t="s">
        <v>502</v>
      </c>
      <c r="D72" t="s">
        <v>503</v>
      </c>
      <c r="E72" t="s">
        <v>504</v>
      </c>
      <c r="F72" t="s">
        <v>505</v>
      </c>
      <c r="G72" s="48" t="s">
        <v>506</v>
      </c>
      <c r="H72" t="s">
        <v>73</v>
      </c>
      <c r="I72" t="str">
        <f>INDEX(Level[Level],MATCH(PIs[[#This Row],[L]],Level[GUID],0),1)</f>
        <v>Minor Must</v>
      </c>
      <c r="N72" t="s">
        <v>507</v>
      </c>
      <c r="O72" t="str">
        <f>INDEX(allsections[[S]:[Order]],MATCH(PIs[[#This Row],[SGUID]],allsections[SGUID],0),1)</f>
        <v xml:space="preserve">FO 11 ENERGY EFFICIENCY </v>
      </c>
      <c r="P72" t="str">
        <f>INDEX(allsections[[S]:[Order]],MATCH(PIs[[#This Row],[SGUID]],allsections[SGUID],0),2)</f>
        <v>-</v>
      </c>
      <c r="Q72">
        <f>INDEX(allsections[[S]:[Order]],MATCH(PIs[[#This Row],[SGUID]],allsections[SGUID],0),3)</f>
        <v>11</v>
      </c>
      <c r="R72" t="s">
        <v>58</v>
      </c>
      <c r="S72" t="str">
        <f>INDEX(allsections[[S]:[Order]],MATCH(PIs[[#This Row],[SSGUID]],allsections[SGUID],0),1)</f>
        <v>-</v>
      </c>
      <c r="T72" t="str">
        <f>INDEX(allsections[[S]:[Order]],MATCH(PIs[[#This Row],[SSGUID]],allsections[SGUID],0),2)</f>
        <v>-</v>
      </c>
      <c r="U72">
        <f>INDEX(#REF!,MATCH(PIs[[#This Row],[GUID]],#REF!,0),2)</f>
        <v>0</v>
      </c>
      <c r="V72" t="b">
        <v>0</v>
      </c>
    </row>
    <row r="73" spans="1:23" ht="409.5" x14ac:dyDescent="0.25">
      <c r="A73" t="s">
        <v>508</v>
      </c>
      <c r="C73" t="s">
        <v>509</v>
      </c>
      <c r="D73" t="s">
        <v>510</v>
      </c>
      <c r="E73" t="s">
        <v>511</v>
      </c>
      <c r="F73" t="s">
        <v>512</v>
      </c>
      <c r="G73" s="48" t="s">
        <v>513</v>
      </c>
      <c r="H73" t="s">
        <v>73</v>
      </c>
      <c r="I73" t="str">
        <f>INDEX(Level[Level],MATCH(PIs[[#This Row],[L]],Level[GUID],0),1)</f>
        <v>Minor Must</v>
      </c>
      <c r="N73" t="s">
        <v>507</v>
      </c>
      <c r="O73" t="str">
        <f>INDEX(allsections[[S]:[Order]],MATCH(PIs[[#This Row],[SGUID]],allsections[SGUID],0),1)</f>
        <v xml:space="preserve">FO 11 ENERGY EFFICIENCY </v>
      </c>
      <c r="P73" t="str">
        <f>INDEX(allsections[[S]:[Order]],MATCH(PIs[[#This Row],[SGUID]],allsections[SGUID],0),2)</f>
        <v>-</v>
      </c>
      <c r="Q73">
        <f>INDEX(allsections[[S]:[Order]],MATCH(PIs[[#This Row],[SGUID]],allsections[SGUID],0),3)</f>
        <v>11</v>
      </c>
      <c r="R73" t="s">
        <v>58</v>
      </c>
      <c r="S73" t="str">
        <f>INDEX(allsections[[S]:[Order]],MATCH(PIs[[#This Row],[SSGUID]],allsections[SGUID],0),1)</f>
        <v>-</v>
      </c>
      <c r="T73" t="str">
        <f>INDEX(allsections[[S]:[Order]],MATCH(PIs[[#This Row],[SSGUID]],allsections[SGUID],0),2)</f>
        <v>-</v>
      </c>
      <c r="U73">
        <f>INDEX(#REF!,MATCH(PIs[[#This Row],[GUID]],#REF!,0),2)</f>
        <v>0</v>
      </c>
      <c r="V73" t="b">
        <v>0</v>
      </c>
    </row>
    <row r="74" spans="1:23" x14ac:dyDescent="0.25">
      <c r="A74" t="s">
        <v>514</v>
      </c>
      <c r="C74" t="s">
        <v>515</v>
      </c>
      <c r="D74" t="s">
        <v>516</v>
      </c>
      <c r="E74" t="s">
        <v>517</v>
      </c>
      <c r="F74" t="s">
        <v>518</v>
      </c>
      <c r="G74" t="s">
        <v>519</v>
      </c>
      <c r="H74" t="s">
        <v>73</v>
      </c>
      <c r="I74" t="str">
        <f>INDEX(Level[Level],MATCH(PIs[[#This Row],[L]],Level[GUID],0),1)</f>
        <v>Minor Must</v>
      </c>
      <c r="N74" t="s">
        <v>343</v>
      </c>
      <c r="O74" t="str">
        <f>INDEX(allsections[[S]:[Order]],MATCH(PIs[[#This Row],[SGUID]],allsections[SGUID],0),1)</f>
        <v>FO 04 SOIL, PLANT NUTRITION, AND FERTILIZERS</v>
      </c>
      <c r="P74" t="str">
        <f>INDEX(allsections[[S]:[Order]],MATCH(PIs[[#This Row],[SGUID]],allsections[SGUID],0),2)</f>
        <v>-</v>
      </c>
      <c r="Q74">
        <f>INDEX(allsections[[S]:[Order]],MATCH(PIs[[#This Row],[SGUID]],allsections[SGUID],0),3)</f>
        <v>4</v>
      </c>
      <c r="R74" t="s">
        <v>395</v>
      </c>
      <c r="S74" t="str">
        <f>INDEX(allsections[[S]:[Order]],MATCH(PIs[[#This Row],[SSGUID]],allsections[SGUID],0),1)</f>
        <v>FO 04.05 Nutrient content</v>
      </c>
      <c r="T74" t="str">
        <f>INDEX(allsections[[S]:[Order]],MATCH(PIs[[#This Row],[SSGUID]],allsections[SGUID],0),2)</f>
        <v>-</v>
      </c>
      <c r="U74" t="str">
        <f>INDEX(#REF!,MATCH(PIs[[#This Row],[GUID]],#REF!,0),2)</f>
        <v>4R9L9YGGN56lLGRoI3945q</v>
      </c>
      <c r="V74" t="b">
        <v>0</v>
      </c>
    </row>
    <row r="75" spans="1:23" ht="409.5" x14ac:dyDescent="0.25">
      <c r="A75" t="s">
        <v>520</v>
      </c>
      <c r="C75" t="s">
        <v>521</v>
      </c>
      <c r="D75" t="s">
        <v>522</v>
      </c>
      <c r="E75" t="s">
        <v>523</v>
      </c>
      <c r="F75" t="s">
        <v>524</v>
      </c>
      <c r="G75" s="48" t="s">
        <v>525</v>
      </c>
      <c r="H75" t="s">
        <v>73</v>
      </c>
      <c r="I75" t="str">
        <f>INDEX(Level[Level],MATCH(PIs[[#This Row],[L]],Level[GUID],0),1)</f>
        <v>Minor Must</v>
      </c>
      <c r="N75" t="s">
        <v>343</v>
      </c>
      <c r="O75" t="str">
        <f>INDEX(allsections[[S]:[Order]],MATCH(PIs[[#This Row],[SGUID]],allsections[SGUID],0),1)</f>
        <v>FO 04 SOIL, PLANT NUTRITION, AND FERTILIZERS</v>
      </c>
      <c r="P75" t="str">
        <f>INDEX(allsections[[S]:[Order]],MATCH(PIs[[#This Row],[SGUID]],allsections[SGUID],0),2)</f>
        <v>-</v>
      </c>
      <c r="Q75">
        <f>INDEX(allsections[[S]:[Order]],MATCH(PIs[[#This Row],[SGUID]],allsections[SGUID],0),3)</f>
        <v>4</v>
      </c>
      <c r="R75" t="s">
        <v>526</v>
      </c>
      <c r="S75" t="str">
        <f>INDEX(allsections[[S]:[Order]],MATCH(PIs[[#This Row],[SSGUID]],allsections[SGUID],0),1)</f>
        <v>FO 04.04 Nutritional needs</v>
      </c>
      <c r="T75" t="str">
        <f>INDEX(allsections[[S]:[Order]],MATCH(PIs[[#This Row],[SSGUID]],allsections[SGUID],0),2)</f>
        <v>-</v>
      </c>
      <c r="U75" t="str">
        <f>INDEX(#REF!,MATCH(PIs[[#This Row],[GUID]],#REF!,0),2)</f>
        <v>4R9L9YGGN56lLGRoI3945q</v>
      </c>
      <c r="V75" t="b">
        <v>0</v>
      </c>
    </row>
    <row r="76" spans="1:23" x14ac:dyDescent="0.25">
      <c r="A76" t="s">
        <v>527</v>
      </c>
      <c r="C76" t="s">
        <v>528</v>
      </c>
      <c r="D76" t="s">
        <v>529</v>
      </c>
      <c r="E76" t="s">
        <v>530</v>
      </c>
      <c r="F76" t="s">
        <v>531</v>
      </c>
      <c r="G76" t="s">
        <v>532</v>
      </c>
      <c r="H76" t="s">
        <v>73</v>
      </c>
      <c r="I76" t="str">
        <f>INDEX(Level[Level],MATCH(PIs[[#This Row],[L]],Level[GUID],0),1)</f>
        <v>Minor Must</v>
      </c>
      <c r="N76" t="s">
        <v>343</v>
      </c>
      <c r="O76" t="str">
        <f>INDEX(allsections[[S]:[Order]],MATCH(PIs[[#This Row],[SGUID]],allsections[SGUID],0),1)</f>
        <v>FO 04 SOIL, PLANT NUTRITION, AND FERTILIZERS</v>
      </c>
      <c r="P76" t="str">
        <f>INDEX(allsections[[S]:[Order]],MATCH(PIs[[#This Row],[SGUID]],allsections[SGUID],0),2)</f>
        <v>-</v>
      </c>
      <c r="Q76">
        <f>INDEX(allsections[[S]:[Order]],MATCH(PIs[[#This Row],[SGUID]],allsections[SGUID],0),3)</f>
        <v>4</v>
      </c>
      <c r="R76" t="s">
        <v>533</v>
      </c>
      <c r="S76" t="str">
        <f>INDEX(allsections[[S]:[Order]],MATCH(PIs[[#This Row],[SSGUID]],allsections[SGUID],0),1)</f>
        <v xml:space="preserve">FO 04.01 Soil conservation
</v>
      </c>
      <c r="T76" t="str">
        <f>INDEX(allsections[[S]:[Order]],MATCH(PIs[[#This Row],[SSGUID]],allsections[SGUID],0),2)</f>
        <v>Good soil husbandry ensures the long-term fertility of the soil, aids yield, and contributes to profitability. Not applicable in the case of crops that are not grown directly in soil (hydroponic or potted plants).</v>
      </c>
      <c r="U76" t="str">
        <f>INDEX(#REF!,MATCH(PIs[[#This Row],[GUID]],#REF!,0),2)</f>
        <v>6WUvJ8mCZ5jZz6OMmg6bGM</v>
      </c>
      <c r="V76" t="b">
        <v>0</v>
      </c>
    </row>
    <row r="77" spans="1:23" x14ac:dyDescent="0.25">
      <c r="A77" t="s">
        <v>534</v>
      </c>
      <c r="C77" t="s">
        <v>535</v>
      </c>
      <c r="D77" t="s">
        <v>536</v>
      </c>
      <c r="E77" t="s">
        <v>537</v>
      </c>
      <c r="F77" t="s">
        <v>538</v>
      </c>
      <c r="G77" t="s">
        <v>539</v>
      </c>
      <c r="H77" t="s">
        <v>73</v>
      </c>
      <c r="I77" t="str">
        <f>INDEX(Level[Level],MATCH(PIs[[#This Row],[L]],Level[GUID],0),1)</f>
        <v>Minor Must</v>
      </c>
      <c r="N77" t="s">
        <v>343</v>
      </c>
      <c r="O77" t="str">
        <f>INDEX(allsections[[S]:[Order]],MATCH(PIs[[#This Row],[SGUID]],allsections[SGUID],0),1)</f>
        <v>FO 04 SOIL, PLANT NUTRITION, AND FERTILIZERS</v>
      </c>
      <c r="P77" t="str">
        <f>INDEX(allsections[[S]:[Order]],MATCH(PIs[[#This Row],[SGUID]],allsections[SGUID],0),2)</f>
        <v>-</v>
      </c>
      <c r="Q77">
        <f>INDEX(allsections[[S]:[Order]],MATCH(PIs[[#This Row],[SGUID]],allsections[SGUID],0),3)</f>
        <v>4</v>
      </c>
      <c r="R77" t="s">
        <v>533</v>
      </c>
      <c r="S77" t="str">
        <f>INDEX(allsections[[S]:[Order]],MATCH(PIs[[#This Row],[SSGUID]],allsections[SGUID],0),1)</f>
        <v xml:space="preserve">FO 04.01 Soil conservation
</v>
      </c>
      <c r="T77" t="str">
        <f>INDEX(allsections[[S]:[Order]],MATCH(PIs[[#This Row],[SSGUID]],allsections[SGUID],0),2)</f>
        <v>Good soil husbandry ensures the long-term fertility of the soil, aids yield, and contributes to profitability. Not applicable in the case of crops that are not grown directly in soil (hydroponic or potted plants).</v>
      </c>
      <c r="U77" t="str">
        <f>INDEX(#REF!,MATCH(PIs[[#This Row],[GUID]],#REF!,0),2)</f>
        <v>6WUvJ8mCZ5jZz6OMmg6bGM</v>
      </c>
      <c r="V77" t="b">
        <v>0</v>
      </c>
    </row>
    <row r="78" spans="1:23" x14ac:dyDescent="0.25">
      <c r="A78" t="s">
        <v>540</v>
      </c>
      <c r="C78" t="s">
        <v>541</v>
      </c>
      <c r="D78" t="s">
        <v>542</v>
      </c>
      <c r="E78" t="s">
        <v>543</v>
      </c>
      <c r="F78" t="s">
        <v>544</v>
      </c>
      <c r="G78" t="s">
        <v>545</v>
      </c>
      <c r="H78" t="s">
        <v>48</v>
      </c>
      <c r="I78" t="str">
        <f>INDEX(Level[Level],MATCH(PIs[[#This Row],[L]],Level[GUID],0),1)</f>
        <v>Major Must</v>
      </c>
      <c r="N78" t="s">
        <v>101</v>
      </c>
      <c r="O78" t="str">
        <f>INDEX(allsections[[S]:[Order]],MATCH(PIs[[#This Row],[SGUID]],allsections[SGUID],0),1)</f>
        <v>FO 02 TRACEABILITY</v>
      </c>
      <c r="P78" t="str">
        <f>INDEX(allsections[[S]:[Order]],MATCH(PIs[[#This Row],[SGUID]],allsections[SGUID],0),2)</f>
        <v>-</v>
      </c>
      <c r="Q78">
        <f>INDEX(allsections[[S]:[Order]],MATCH(PIs[[#This Row],[SGUID]],allsections[SGUID],0),3)</f>
        <v>2</v>
      </c>
      <c r="R78" t="s">
        <v>546</v>
      </c>
      <c r="S78" t="str">
        <f>INDEX(allsections[[S]:[Order]],MATCH(PIs[[#This Row],[SSGUID]],allsections[SGUID],0),1)</f>
        <v>FO 02.02 Parallel ownership</v>
      </c>
      <c r="T78" t="str">
        <f>INDEX(allsections[[S]:[Order]],MATCH(PIs[[#This Row],[SSGUID]],allsections[SGUID],0),2)</f>
        <v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v>
      </c>
      <c r="U78" t="str">
        <f>INDEX(#REF!,MATCH(PIs[[#This Row],[GUID]],#REF!,0),2)</f>
        <v>4C7ap9WXrPsgE102XE9985</v>
      </c>
      <c r="V78" t="b">
        <v>0</v>
      </c>
    </row>
    <row r="79" spans="1:23" ht="409.5" x14ac:dyDescent="0.25">
      <c r="A79" t="s">
        <v>547</v>
      </c>
      <c r="C79" t="s">
        <v>548</v>
      </c>
      <c r="D79" t="s">
        <v>549</v>
      </c>
      <c r="E79" t="s">
        <v>550</v>
      </c>
      <c r="F79" t="s">
        <v>551</v>
      </c>
      <c r="G79" s="48" t="s">
        <v>552</v>
      </c>
      <c r="H79" t="s">
        <v>48</v>
      </c>
      <c r="I79" t="str">
        <f>INDEX(Level[Level],MATCH(PIs[[#This Row],[L]],Level[GUID],0),1)</f>
        <v>Major Must</v>
      </c>
      <c r="N79" t="s">
        <v>101</v>
      </c>
      <c r="O79" t="str">
        <f>INDEX(allsections[[S]:[Order]],MATCH(PIs[[#This Row],[SGUID]],allsections[SGUID],0),1)</f>
        <v>FO 02 TRACEABILITY</v>
      </c>
      <c r="P79" t="str">
        <f>INDEX(allsections[[S]:[Order]],MATCH(PIs[[#This Row],[SGUID]],allsections[SGUID],0),2)</f>
        <v>-</v>
      </c>
      <c r="Q79">
        <f>INDEX(allsections[[S]:[Order]],MATCH(PIs[[#This Row],[SGUID]],allsections[SGUID],0),3)</f>
        <v>2</v>
      </c>
      <c r="R79" t="s">
        <v>553</v>
      </c>
      <c r="S79" t="str">
        <f>INDEX(allsections[[S]:[Order]],MATCH(PIs[[#This Row],[SSGUID]],allsections[SGUID],0),1)</f>
        <v>FO 02.01 Traceability</v>
      </c>
      <c r="T79" t="str">
        <f>INDEX(allsections[[S]:[Order]],MATCH(PIs[[#This Row],[SSGUID]],allsections[SGUID],0),2)</f>
        <v>-</v>
      </c>
      <c r="U79">
        <f>INDEX(#REF!,MATCH(PIs[[#This Row],[GUID]],#REF!,0),2)</f>
        <v>0</v>
      </c>
      <c r="V79" t="b">
        <v>0</v>
      </c>
    </row>
    <row r="80" spans="1:23" x14ac:dyDescent="0.25">
      <c r="A80" t="s">
        <v>554</v>
      </c>
      <c r="C80" t="s">
        <v>555</v>
      </c>
      <c r="D80" t="s">
        <v>556</v>
      </c>
      <c r="E80" t="s">
        <v>557</v>
      </c>
      <c r="F80" t="s">
        <v>558</v>
      </c>
      <c r="G80" t="s">
        <v>559</v>
      </c>
      <c r="H80" t="s">
        <v>73</v>
      </c>
      <c r="I80" t="str">
        <f>INDEX(Level[Level],MATCH(PIs[[#This Row],[L]],Level[GUID],0),1)</f>
        <v>Minor Must</v>
      </c>
      <c r="N80" t="s">
        <v>343</v>
      </c>
      <c r="O80" t="str">
        <f>INDEX(allsections[[S]:[Order]],MATCH(PIs[[#This Row],[SGUID]],allsections[SGUID],0),1)</f>
        <v>FO 04 SOIL, PLANT NUTRITION, AND FERTILIZERS</v>
      </c>
      <c r="P80" t="str">
        <f>INDEX(allsections[[S]:[Order]],MATCH(PIs[[#This Row],[SGUID]],allsections[SGUID],0),2)</f>
        <v>-</v>
      </c>
      <c r="Q80">
        <f>INDEX(allsections[[S]:[Order]],MATCH(PIs[[#This Row],[SGUID]],allsections[SGUID],0),3)</f>
        <v>4</v>
      </c>
      <c r="R80" t="s">
        <v>533</v>
      </c>
      <c r="S80" t="str">
        <f>INDEX(allsections[[S]:[Order]],MATCH(PIs[[#This Row],[SSGUID]],allsections[SGUID],0),1)</f>
        <v xml:space="preserve">FO 04.01 Soil conservation
</v>
      </c>
      <c r="T80" t="str">
        <f>INDEX(allsections[[S]:[Order]],MATCH(PIs[[#This Row],[SSGUID]],allsections[SGUID],0),2)</f>
        <v>Good soil husbandry ensures the long-term fertility of the soil, aids yield, and contributes to profitability. Not applicable in the case of crops that are not grown directly in soil (hydroponic or potted plants).</v>
      </c>
      <c r="U80" t="str">
        <f>INDEX(#REF!,MATCH(PIs[[#This Row],[GUID]],#REF!,0),2)</f>
        <v>6WUvJ8mCZ5jZz6OMmg6bGM</v>
      </c>
      <c r="V80" t="b">
        <v>0</v>
      </c>
    </row>
    <row r="81" spans="1:22" ht="409.5" x14ac:dyDescent="0.25">
      <c r="A81" t="s">
        <v>560</v>
      </c>
      <c r="C81" t="s">
        <v>561</v>
      </c>
      <c r="D81" t="s">
        <v>562</v>
      </c>
      <c r="E81" s="48" t="s">
        <v>563</v>
      </c>
      <c r="F81" t="s">
        <v>564</v>
      </c>
      <c r="G81" s="48" t="s">
        <v>565</v>
      </c>
      <c r="H81" t="s">
        <v>293</v>
      </c>
      <c r="I81" t="str">
        <f>INDEX(Level[Level],MATCH(PIs[[#This Row],[L]],Level[GUID],0),1)</f>
        <v>Recom.</v>
      </c>
      <c r="N81" t="s">
        <v>507</v>
      </c>
      <c r="O81" t="str">
        <f>INDEX(allsections[[S]:[Order]],MATCH(PIs[[#This Row],[SGUID]],allsections[SGUID],0),1)</f>
        <v xml:space="preserve">FO 11 ENERGY EFFICIENCY </v>
      </c>
      <c r="P81" t="str">
        <f>INDEX(allsections[[S]:[Order]],MATCH(PIs[[#This Row],[SGUID]],allsections[SGUID],0),2)</f>
        <v>-</v>
      </c>
      <c r="Q81">
        <f>INDEX(allsections[[S]:[Order]],MATCH(PIs[[#This Row],[SGUID]],allsections[SGUID],0),3)</f>
        <v>11</v>
      </c>
      <c r="R81" t="s">
        <v>58</v>
      </c>
      <c r="S81" t="str">
        <f>INDEX(allsections[[S]:[Order]],MATCH(PIs[[#This Row],[SSGUID]],allsections[SGUID],0),1)</f>
        <v>-</v>
      </c>
      <c r="T81" t="str">
        <f>INDEX(allsections[[S]:[Order]],MATCH(PIs[[#This Row],[SSGUID]],allsections[SGUID],0),2)</f>
        <v>-</v>
      </c>
      <c r="U81">
        <f>INDEX(#REF!,MATCH(PIs[[#This Row],[GUID]],#REF!,0),2)</f>
        <v>0</v>
      </c>
      <c r="V81" t="b">
        <v>0</v>
      </c>
    </row>
    <row r="82" spans="1:22" ht="409.5" x14ac:dyDescent="0.25">
      <c r="A82" t="s">
        <v>566</v>
      </c>
      <c r="C82" t="s">
        <v>567</v>
      </c>
      <c r="D82" t="s">
        <v>568</v>
      </c>
      <c r="E82" t="s">
        <v>569</v>
      </c>
      <c r="F82" t="s">
        <v>570</v>
      </c>
      <c r="G82" s="48" t="s">
        <v>571</v>
      </c>
      <c r="H82" t="s">
        <v>48</v>
      </c>
      <c r="I82" t="str">
        <f>INDEX(Level[Level],MATCH(PIs[[#This Row],[L]],Level[GUID],0),1)</f>
        <v>Major Must</v>
      </c>
      <c r="N82" t="s">
        <v>507</v>
      </c>
      <c r="O82" t="str">
        <f>INDEX(allsections[[S]:[Order]],MATCH(PIs[[#This Row],[SGUID]],allsections[SGUID],0),1)</f>
        <v xml:space="preserve">FO 11 ENERGY EFFICIENCY </v>
      </c>
      <c r="P82" t="str">
        <f>INDEX(allsections[[S]:[Order]],MATCH(PIs[[#This Row],[SGUID]],allsections[SGUID],0),2)</f>
        <v>-</v>
      </c>
      <c r="Q82">
        <f>INDEX(allsections[[S]:[Order]],MATCH(PIs[[#This Row],[SGUID]],allsections[SGUID],0),3)</f>
        <v>11</v>
      </c>
      <c r="R82" t="s">
        <v>58</v>
      </c>
      <c r="S82" t="str">
        <f>INDEX(allsections[[S]:[Order]],MATCH(PIs[[#This Row],[SSGUID]],allsections[SGUID],0),1)</f>
        <v>-</v>
      </c>
      <c r="T82" t="str">
        <f>INDEX(allsections[[S]:[Order]],MATCH(PIs[[#This Row],[SSGUID]],allsections[SGUID],0),2)</f>
        <v>-</v>
      </c>
      <c r="U82">
        <f>INDEX(#REF!,MATCH(PIs[[#This Row],[GUID]],#REF!,0),2)</f>
        <v>0</v>
      </c>
      <c r="V82" t="b">
        <v>0</v>
      </c>
    </row>
    <row r="83" spans="1:22" ht="409.5" x14ac:dyDescent="0.25">
      <c r="A83" t="s">
        <v>572</v>
      </c>
      <c r="C83" t="s">
        <v>573</v>
      </c>
      <c r="D83" t="s">
        <v>574</v>
      </c>
      <c r="E83" t="s">
        <v>575</v>
      </c>
      <c r="F83" t="s">
        <v>576</v>
      </c>
      <c r="G83" s="48" t="s">
        <v>577</v>
      </c>
      <c r="H83" t="s">
        <v>293</v>
      </c>
      <c r="I83" t="str">
        <f>INDEX(Level[Level],MATCH(PIs[[#This Row],[L]],Level[GUID],0),1)</f>
        <v>Recom.</v>
      </c>
      <c r="N83" t="s">
        <v>57</v>
      </c>
      <c r="O83" t="str">
        <f>INDEX(allsections[[S]:[Order]],MATCH(PIs[[#This Row],[SGUID]],allsections[SGUID],0),1)</f>
        <v xml:space="preserve">FO 10 BIODIVERSITY 
</v>
      </c>
      <c r="P83" t="str">
        <f>INDEX(allsections[[S]:[Order]],MATCH(PIs[[#This Row],[SGUID]],allsections[SGUID],0),2)</f>
        <v>-</v>
      </c>
      <c r="Q83">
        <f>INDEX(allsections[[S]:[Order]],MATCH(PIs[[#This Row],[SGUID]],allsections[SGUID],0),3)</f>
        <v>10</v>
      </c>
      <c r="R83" t="s">
        <v>58</v>
      </c>
      <c r="S83" t="str">
        <f>INDEX(allsections[[S]:[Order]],MATCH(PIs[[#This Row],[SSGUID]],allsections[SGUID],0),1)</f>
        <v>-</v>
      </c>
      <c r="T83" t="str">
        <f>INDEX(allsections[[S]:[Order]],MATCH(PIs[[#This Row],[SSGUID]],allsections[SGUID],0),2)</f>
        <v>-</v>
      </c>
      <c r="U83">
        <f>INDEX(#REF!,MATCH(PIs[[#This Row],[GUID]],#REF!,0),2)</f>
        <v>0</v>
      </c>
      <c r="V83" t="b">
        <v>0</v>
      </c>
    </row>
    <row r="84" spans="1:22" ht="409.5" x14ac:dyDescent="0.25">
      <c r="A84" t="s">
        <v>578</v>
      </c>
      <c r="C84" t="s">
        <v>579</v>
      </c>
      <c r="D84" t="s">
        <v>580</v>
      </c>
      <c r="E84" t="s">
        <v>581</v>
      </c>
      <c r="F84" t="s">
        <v>582</v>
      </c>
      <c r="G84" s="48" t="s">
        <v>583</v>
      </c>
      <c r="H84" t="s">
        <v>293</v>
      </c>
      <c r="I84" t="str">
        <f>INDEX(Level[Level],MATCH(PIs[[#This Row],[L]],Level[GUID],0),1)</f>
        <v>Recom.</v>
      </c>
      <c r="N84" t="s">
        <v>57</v>
      </c>
      <c r="O84" t="str">
        <f>INDEX(allsections[[S]:[Order]],MATCH(PIs[[#This Row],[SGUID]],allsections[SGUID],0),1)</f>
        <v xml:space="preserve">FO 10 BIODIVERSITY 
</v>
      </c>
      <c r="P84" t="str">
        <f>INDEX(allsections[[S]:[Order]],MATCH(PIs[[#This Row],[SGUID]],allsections[SGUID],0),2)</f>
        <v>-</v>
      </c>
      <c r="Q84">
        <f>INDEX(allsections[[S]:[Order]],MATCH(PIs[[#This Row],[SGUID]],allsections[SGUID],0),3)</f>
        <v>10</v>
      </c>
      <c r="R84" t="s">
        <v>58</v>
      </c>
      <c r="S84" t="str">
        <f>INDEX(allsections[[S]:[Order]],MATCH(PIs[[#This Row],[SSGUID]],allsections[SGUID],0),1)</f>
        <v>-</v>
      </c>
      <c r="T84" t="str">
        <f>INDEX(allsections[[S]:[Order]],MATCH(PIs[[#This Row],[SSGUID]],allsections[SGUID],0),2)</f>
        <v>-</v>
      </c>
      <c r="U84">
        <f>INDEX(#REF!,MATCH(PIs[[#This Row],[GUID]],#REF!,0),2)</f>
        <v>0</v>
      </c>
      <c r="V84" t="b">
        <v>0</v>
      </c>
    </row>
    <row r="85" spans="1:22" ht="409.5" x14ac:dyDescent="0.25">
      <c r="A85" t="s">
        <v>584</v>
      </c>
      <c r="C85" t="s">
        <v>585</v>
      </c>
      <c r="D85" t="s">
        <v>586</v>
      </c>
      <c r="E85" t="s">
        <v>587</v>
      </c>
      <c r="F85" t="s">
        <v>588</v>
      </c>
      <c r="G85" s="48" t="s">
        <v>589</v>
      </c>
      <c r="H85" t="s">
        <v>48</v>
      </c>
      <c r="I85" t="str">
        <f>INDEX(Level[Level],MATCH(PIs[[#This Row],[L]],Level[GUID],0),1)</f>
        <v>Major Must</v>
      </c>
      <c r="N85" t="s">
        <v>57</v>
      </c>
      <c r="O85" t="str">
        <f>INDEX(allsections[[S]:[Order]],MATCH(PIs[[#This Row],[SGUID]],allsections[SGUID],0),1)</f>
        <v xml:space="preserve">FO 10 BIODIVERSITY 
</v>
      </c>
      <c r="P85" t="str">
        <f>INDEX(allsections[[S]:[Order]],MATCH(PIs[[#This Row],[SGUID]],allsections[SGUID],0),2)</f>
        <v>-</v>
      </c>
      <c r="Q85">
        <f>INDEX(allsections[[S]:[Order]],MATCH(PIs[[#This Row],[SGUID]],allsections[SGUID],0),3)</f>
        <v>10</v>
      </c>
      <c r="R85" t="s">
        <v>58</v>
      </c>
      <c r="S85" t="str">
        <f>INDEX(allsections[[S]:[Order]],MATCH(PIs[[#This Row],[SSGUID]],allsections[SGUID],0),1)</f>
        <v>-</v>
      </c>
      <c r="T85" t="str">
        <f>INDEX(allsections[[S]:[Order]],MATCH(PIs[[#This Row],[SSGUID]],allsections[SGUID],0),2)</f>
        <v>-</v>
      </c>
      <c r="U85">
        <f>INDEX(#REF!,MATCH(PIs[[#This Row],[GUID]],#REF!,0),2)</f>
        <v>0</v>
      </c>
      <c r="V85" t="b">
        <v>0</v>
      </c>
    </row>
    <row r="86" spans="1:22" ht="409.5" x14ac:dyDescent="0.25">
      <c r="A86" t="s">
        <v>590</v>
      </c>
      <c r="C86" t="s">
        <v>591</v>
      </c>
      <c r="D86" t="s">
        <v>592</v>
      </c>
      <c r="E86" t="s">
        <v>593</v>
      </c>
      <c r="F86" t="s">
        <v>594</v>
      </c>
      <c r="G86" s="48" t="s">
        <v>595</v>
      </c>
      <c r="H86" t="s">
        <v>293</v>
      </c>
      <c r="I86" t="str">
        <f>INDEX(Level[Level],MATCH(PIs[[#This Row],[L]],Level[GUID],0),1)</f>
        <v>Recom.</v>
      </c>
      <c r="N86" t="s">
        <v>57</v>
      </c>
      <c r="O86" t="str">
        <f>INDEX(allsections[[S]:[Order]],MATCH(PIs[[#This Row],[SGUID]],allsections[SGUID],0),1)</f>
        <v xml:space="preserve">FO 10 BIODIVERSITY 
</v>
      </c>
      <c r="P86" t="str">
        <f>INDEX(allsections[[S]:[Order]],MATCH(PIs[[#This Row],[SGUID]],allsections[SGUID],0),2)</f>
        <v>-</v>
      </c>
      <c r="Q86">
        <f>INDEX(allsections[[S]:[Order]],MATCH(PIs[[#This Row],[SGUID]],allsections[SGUID],0),3)</f>
        <v>10</v>
      </c>
      <c r="R86" t="s">
        <v>58</v>
      </c>
      <c r="S86" t="str">
        <f>INDEX(allsections[[S]:[Order]],MATCH(PIs[[#This Row],[SSGUID]],allsections[SGUID],0),1)</f>
        <v>-</v>
      </c>
      <c r="T86" t="str">
        <f>INDEX(allsections[[S]:[Order]],MATCH(PIs[[#This Row],[SSGUID]],allsections[SGUID],0),2)</f>
        <v>-</v>
      </c>
      <c r="U86">
        <f>INDEX(#REF!,MATCH(PIs[[#This Row],[GUID]],#REF!,0),2)</f>
        <v>0</v>
      </c>
      <c r="V86" t="b">
        <v>0</v>
      </c>
    </row>
    <row r="87" spans="1:22" ht="409.5" x14ac:dyDescent="0.25">
      <c r="A87" t="s">
        <v>596</v>
      </c>
      <c r="C87" t="s">
        <v>597</v>
      </c>
      <c r="D87" t="s">
        <v>598</v>
      </c>
      <c r="E87" t="s">
        <v>599</v>
      </c>
      <c r="F87" t="s">
        <v>600</v>
      </c>
      <c r="G87" s="48" t="s">
        <v>601</v>
      </c>
      <c r="H87" t="s">
        <v>73</v>
      </c>
      <c r="I87" t="str">
        <f>INDEX(Level[Level],MATCH(PIs[[#This Row],[L]],Level[GUID],0),1)</f>
        <v>Minor Must</v>
      </c>
      <c r="N87" t="s">
        <v>57</v>
      </c>
      <c r="O87" t="str">
        <f>INDEX(allsections[[S]:[Order]],MATCH(PIs[[#This Row],[SGUID]],allsections[SGUID],0),1)</f>
        <v xml:space="preserve">FO 10 BIODIVERSITY 
</v>
      </c>
      <c r="P87" t="str">
        <f>INDEX(allsections[[S]:[Order]],MATCH(PIs[[#This Row],[SGUID]],allsections[SGUID],0),2)</f>
        <v>-</v>
      </c>
      <c r="Q87">
        <f>INDEX(allsections[[S]:[Order]],MATCH(PIs[[#This Row],[SGUID]],allsections[SGUID],0),3)</f>
        <v>10</v>
      </c>
      <c r="R87" t="s">
        <v>58</v>
      </c>
      <c r="S87" t="str">
        <f>INDEX(allsections[[S]:[Order]],MATCH(PIs[[#This Row],[SSGUID]],allsections[SGUID],0),1)</f>
        <v>-</v>
      </c>
      <c r="T87" t="str">
        <f>INDEX(allsections[[S]:[Order]],MATCH(PIs[[#This Row],[SSGUID]],allsections[SGUID],0),2)</f>
        <v>-</v>
      </c>
      <c r="U87" t="str">
        <f>INDEX(#REF!,MATCH(PIs[[#This Row],[GUID]],#REF!,0),2)</f>
        <v>4pStMx8J9zdTA08NPOZK8J</v>
      </c>
      <c r="V87" t="b">
        <v>0</v>
      </c>
    </row>
    <row r="88" spans="1:22" ht="409.5" x14ac:dyDescent="0.25">
      <c r="A88" t="s">
        <v>602</v>
      </c>
      <c r="C88" t="s">
        <v>603</v>
      </c>
      <c r="D88" t="s">
        <v>604</v>
      </c>
      <c r="E88" t="s">
        <v>605</v>
      </c>
      <c r="F88" t="s">
        <v>606</v>
      </c>
      <c r="G88" s="48" t="s">
        <v>607</v>
      </c>
      <c r="H88" t="s">
        <v>73</v>
      </c>
      <c r="I88" t="str">
        <f>INDEX(Level[Level],MATCH(PIs[[#This Row],[L]],Level[GUID],0),1)</f>
        <v>Minor Must</v>
      </c>
      <c r="N88" t="s">
        <v>57</v>
      </c>
      <c r="O88" t="str">
        <f>INDEX(allsections[[S]:[Order]],MATCH(PIs[[#This Row],[SGUID]],allsections[SGUID],0),1)</f>
        <v xml:space="preserve">FO 10 BIODIVERSITY 
</v>
      </c>
      <c r="P88" t="str">
        <f>INDEX(allsections[[S]:[Order]],MATCH(PIs[[#This Row],[SGUID]],allsections[SGUID],0),2)</f>
        <v>-</v>
      </c>
      <c r="Q88">
        <f>INDEX(allsections[[S]:[Order]],MATCH(PIs[[#This Row],[SGUID]],allsections[SGUID],0),3)</f>
        <v>10</v>
      </c>
      <c r="R88" t="s">
        <v>58</v>
      </c>
      <c r="S88" t="str">
        <f>INDEX(allsections[[S]:[Order]],MATCH(PIs[[#This Row],[SSGUID]],allsections[SGUID],0),1)</f>
        <v>-</v>
      </c>
      <c r="T88" t="str">
        <f>INDEX(allsections[[S]:[Order]],MATCH(PIs[[#This Row],[SSGUID]],allsections[SGUID],0),2)</f>
        <v>-</v>
      </c>
      <c r="U88" t="str">
        <f>INDEX(#REF!,MATCH(PIs[[#This Row],[GUID]],#REF!,0),2)</f>
        <v>4pStMx8J9zdTA08NPOZK8J</v>
      </c>
      <c r="V88" t="b">
        <v>0</v>
      </c>
    </row>
    <row r="89" spans="1:22" ht="409.5" x14ac:dyDescent="0.25">
      <c r="A89" t="s">
        <v>608</v>
      </c>
      <c r="C89" t="s">
        <v>609</v>
      </c>
      <c r="D89" t="s">
        <v>610</v>
      </c>
      <c r="E89" t="s">
        <v>611</v>
      </c>
      <c r="F89" t="s">
        <v>612</v>
      </c>
      <c r="G89" s="48" t="s">
        <v>613</v>
      </c>
      <c r="H89" t="s">
        <v>48</v>
      </c>
      <c r="I89" t="str">
        <f>INDEX(Level[Level],MATCH(PIs[[#This Row],[L]],Level[GUID],0),1)</f>
        <v>Major Must</v>
      </c>
      <c r="N89" t="s">
        <v>614</v>
      </c>
      <c r="O89" t="str">
        <f>INDEX(allsections[[S]:[Order]],MATCH(PIs[[#This Row],[SGUID]],allsections[SGUID],0),1)</f>
        <v>FO 13 WORKERS’ WELFARE</v>
      </c>
      <c r="P89" t="str">
        <f>INDEX(allsections[[S]:[Order]],MATCH(PIs[[#This Row],[SGUID]],allsections[SGUID],0),2)</f>
        <v>-</v>
      </c>
      <c r="Q89">
        <f>INDEX(allsections[[S]:[Order]],MATCH(PIs[[#This Row],[SGUID]],allsections[SGUID],0),3)</f>
        <v>13</v>
      </c>
      <c r="R89" t="s">
        <v>58</v>
      </c>
      <c r="S89" t="str">
        <f>INDEX(allsections[[S]:[Order]],MATCH(PIs[[#This Row],[SSGUID]],allsections[SGUID],0),1)</f>
        <v>-</v>
      </c>
      <c r="T89" t="str">
        <f>INDEX(allsections[[S]:[Order]],MATCH(PIs[[#This Row],[SSGUID]],allsections[SGUID],0),2)</f>
        <v>-</v>
      </c>
      <c r="U89">
        <f>INDEX(#REF!,MATCH(PIs[[#This Row],[GUID]],#REF!,0),2)</f>
        <v>0</v>
      </c>
      <c r="V89" t="b">
        <v>0</v>
      </c>
    </row>
    <row r="90" spans="1:22" x14ac:dyDescent="0.25">
      <c r="A90" t="s">
        <v>615</v>
      </c>
      <c r="C90" t="s">
        <v>616</v>
      </c>
      <c r="D90" t="s">
        <v>617</v>
      </c>
      <c r="E90" t="s">
        <v>618</v>
      </c>
      <c r="F90" t="s">
        <v>619</v>
      </c>
      <c r="G90" t="s">
        <v>620</v>
      </c>
      <c r="H90" t="s">
        <v>48</v>
      </c>
      <c r="I90" t="str">
        <f>INDEX(Level[Level],MATCH(PIs[[#This Row],[L]],Level[GUID],0),1)</f>
        <v>Major Must</v>
      </c>
      <c r="N90" t="s">
        <v>614</v>
      </c>
      <c r="O90" t="str">
        <f>INDEX(allsections[[S]:[Order]],MATCH(PIs[[#This Row],[SGUID]],allsections[SGUID],0),1)</f>
        <v>FO 13 WORKERS’ WELFARE</v>
      </c>
      <c r="P90" t="str">
        <f>INDEX(allsections[[S]:[Order]],MATCH(PIs[[#This Row],[SGUID]],allsections[SGUID],0),2)</f>
        <v>-</v>
      </c>
      <c r="Q90">
        <f>INDEX(allsections[[S]:[Order]],MATCH(PIs[[#This Row],[SGUID]],allsections[SGUID],0),3)</f>
        <v>13</v>
      </c>
      <c r="R90" t="s">
        <v>58</v>
      </c>
      <c r="S90" t="str">
        <f>INDEX(allsections[[S]:[Order]],MATCH(PIs[[#This Row],[SSGUID]],allsections[SGUID],0),1)</f>
        <v>-</v>
      </c>
      <c r="T90" t="str">
        <f>INDEX(allsections[[S]:[Order]],MATCH(PIs[[#This Row],[SSGUID]],allsections[SGUID],0),2)</f>
        <v>-</v>
      </c>
      <c r="U90">
        <f>INDEX(#REF!,MATCH(PIs[[#This Row],[GUID]],#REF!,0),2)</f>
        <v>0</v>
      </c>
      <c r="V90" t="b">
        <v>0</v>
      </c>
    </row>
    <row r="91" spans="1:22" ht="409.5" x14ac:dyDescent="0.25">
      <c r="A91" t="s">
        <v>621</v>
      </c>
      <c r="C91" t="s">
        <v>622</v>
      </c>
      <c r="D91" t="s">
        <v>623</v>
      </c>
      <c r="E91" t="s">
        <v>624</v>
      </c>
      <c r="F91" t="s">
        <v>625</v>
      </c>
      <c r="G91" s="48" t="s">
        <v>626</v>
      </c>
      <c r="H91" t="s">
        <v>293</v>
      </c>
      <c r="I91" t="str">
        <f>INDEX(Level[Level],MATCH(PIs[[#This Row],[L]],Level[GUID],0),1)</f>
        <v>Recom.</v>
      </c>
      <c r="N91" t="s">
        <v>57</v>
      </c>
      <c r="O91" t="str">
        <f>INDEX(allsections[[S]:[Order]],MATCH(PIs[[#This Row],[SGUID]],allsections[SGUID],0),1)</f>
        <v xml:space="preserve">FO 10 BIODIVERSITY 
</v>
      </c>
      <c r="P91" t="str">
        <f>INDEX(allsections[[S]:[Order]],MATCH(PIs[[#This Row],[SGUID]],allsections[SGUID],0),2)</f>
        <v>-</v>
      </c>
      <c r="Q91">
        <f>INDEX(allsections[[S]:[Order]],MATCH(PIs[[#This Row],[SGUID]],allsections[SGUID],0),3)</f>
        <v>10</v>
      </c>
      <c r="R91" t="s">
        <v>58</v>
      </c>
      <c r="S91" t="str">
        <f>INDEX(allsections[[S]:[Order]],MATCH(PIs[[#This Row],[SSGUID]],allsections[SGUID],0),1)</f>
        <v>-</v>
      </c>
      <c r="T91" t="str">
        <f>INDEX(allsections[[S]:[Order]],MATCH(PIs[[#This Row],[SSGUID]],allsections[SGUID],0),2)</f>
        <v>-</v>
      </c>
      <c r="U91" t="str">
        <f>INDEX(#REF!,MATCH(PIs[[#This Row],[GUID]],#REF!,0),2)</f>
        <v>4pStMx8J9zdTA08NPOZK8J</v>
      </c>
      <c r="V91" t="b">
        <v>0</v>
      </c>
    </row>
    <row r="92" spans="1:22" ht="409.5" x14ac:dyDescent="0.25">
      <c r="A92" t="s">
        <v>627</v>
      </c>
      <c r="C92" t="s">
        <v>628</v>
      </c>
      <c r="D92" t="s">
        <v>629</v>
      </c>
      <c r="E92" t="s">
        <v>630</v>
      </c>
      <c r="F92" t="s">
        <v>631</v>
      </c>
      <c r="G92" s="48" t="s">
        <v>632</v>
      </c>
      <c r="H92" t="s">
        <v>73</v>
      </c>
      <c r="I92" t="str">
        <f>INDEX(Level[Level],MATCH(PIs[[#This Row],[L]],Level[GUID],0),1)</f>
        <v>Minor Must</v>
      </c>
      <c r="N92" t="s">
        <v>614</v>
      </c>
      <c r="O92" t="str">
        <f>INDEX(allsections[[S]:[Order]],MATCH(PIs[[#This Row],[SGUID]],allsections[SGUID],0),1)</f>
        <v>FO 13 WORKERS’ WELFARE</v>
      </c>
      <c r="P92" t="str">
        <f>INDEX(allsections[[S]:[Order]],MATCH(PIs[[#This Row],[SGUID]],allsections[SGUID],0),2)</f>
        <v>-</v>
      </c>
      <c r="Q92">
        <f>INDEX(allsections[[S]:[Order]],MATCH(PIs[[#This Row],[SGUID]],allsections[SGUID],0),3)</f>
        <v>13</v>
      </c>
      <c r="R92" t="s">
        <v>58</v>
      </c>
      <c r="S92" t="str">
        <f>INDEX(allsections[[S]:[Order]],MATCH(PIs[[#This Row],[SSGUID]],allsections[SGUID],0),1)</f>
        <v>-</v>
      </c>
      <c r="T92" t="str">
        <f>INDEX(allsections[[S]:[Order]],MATCH(PIs[[#This Row],[SSGUID]],allsections[SGUID],0),2)</f>
        <v>-</v>
      </c>
      <c r="U92">
        <f>INDEX(#REF!,MATCH(PIs[[#This Row],[GUID]],#REF!,0),2)</f>
        <v>0</v>
      </c>
      <c r="V92" t="b">
        <v>0</v>
      </c>
    </row>
    <row r="93" spans="1:22" x14ac:dyDescent="0.25">
      <c r="A93" t="s">
        <v>633</v>
      </c>
      <c r="C93" t="s">
        <v>634</v>
      </c>
      <c r="D93" t="s">
        <v>635</v>
      </c>
      <c r="E93" t="s">
        <v>636</v>
      </c>
      <c r="F93" t="s">
        <v>637</v>
      </c>
      <c r="G93" t="s">
        <v>638</v>
      </c>
      <c r="H93" t="s">
        <v>73</v>
      </c>
      <c r="I93" t="str">
        <f>INDEX(Level[Level],MATCH(PIs[[#This Row],[L]],Level[GUID],0),1)</f>
        <v>Minor Must</v>
      </c>
      <c r="N93" t="s">
        <v>614</v>
      </c>
      <c r="O93" t="str">
        <f>INDEX(allsections[[S]:[Order]],MATCH(PIs[[#This Row],[SGUID]],allsections[SGUID],0),1)</f>
        <v>FO 13 WORKERS’ WELFARE</v>
      </c>
      <c r="P93" t="str">
        <f>INDEX(allsections[[S]:[Order]],MATCH(PIs[[#This Row],[SGUID]],allsections[SGUID],0),2)</f>
        <v>-</v>
      </c>
      <c r="Q93">
        <f>INDEX(allsections[[S]:[Order]],MATCH(PIs[[#This Row],[SGUID]],allsections[SGUID],0),3)</f>
        <v>13</v>
      </c>
      <c r="R93" t="s">
        <v>58</v>
      </c>
      <c r="S93" t="str">
        <f>INDEX(allsections[[S]:[Order]],MATCH(PIs[[#This Row],[SSGUID]],allsections[SGUID],0),1)</f>
        <v>-</v>
      </c>
      <c r="T93" t="str">
        <f>INDEX(allsections[[S]:[Order]],MATCH(PIs[[#This Row],[SSGUID]],allsections[SGUID],0),2)</f>
        <v>-</v>
      </c>
      <c r="U93">
        <f>INDEX(#REF!,MATCH(PIs[[#This Row],[GUID]],#REF!,0),2)</f>
        <v>0</v>
      </c>
      <c r="V93" t="b">
        <v>0</v>
      </c>
    </row>
    <row r="94" spans="1:22" x14ac:dyDescent="0.25">
      <c r="A94" t="s">
        <v>639</v>
      </c>
      <c r="C94" t="s">
        <v>640</v>
      </c>
      <c r="D94" t="s">
        <v>641</v>
      </c>
      <c r="E94" t="s">
        <v>642</v>
      </c>
      <c r="F94" t="s">
        <v>643</v>
      </c>
      <c r="G94" t="s">
        <v>644</v>
      </c>
      <c r="H94" t="s">
        <v>73</v>
      </c>
      <c r="I94" t="str">
        <f>INDEX(Level[Level],MATCH(PIs[[#This Row],[L]],Level[GUID],0),1)</f>
        <v>Minor Must</v>
      </c>
      <c r="N94" t="s">
        <v>65</v>
      </c>
      <c r="O94" t="str">
        <f>INDEX(allsections[[S]:[Order]],MATCH(PIs[[#This Row],[SGUID]],allsections[SGUID],0),1)</f>
        <v>FO 07 PLANT PROTECTION PRODUCTS</v>
      </c>
      <c r="P94" t="str">
        <f>INDEX(allsections[[S]:[Order]],MATCH(PIs[[#This Row],[SGUID]],allsections[SGUID],0),2)</f>
        <v>-</v>
      </c>
      <c r="Q94">
        <f>INDEX(allsections[[S]:[Order]],MATCH(PIs[[#This Row],[SGUID]],allsections[SGUID],0),3)</f>
        <v>7</v>
      </c>
      <c r="R94" t="s">
        <v>66</v>
      </c>
      <c r="S94" t="str">
        <f>INDEX(allsections[[S]:[Order]],MATCH(PIs[[#This Row],[SSGUID]],allsections[SGUID],0),1)</f>
        <v>FO 07.05 Plant protection product handling</v>
      </c>
      <c r="T94" t="str">
        <f>INDEX(allsections[[S]:[Order]],MATCH(PIs[[#This Row],[SSGUID]],allsections[SGUID],0),2)</f>
        <v>-</v>
      </c>
      <c r="U94" t="str">
        <f>INDEX(#REF!,MATCH(PIs[[#This Row],[GUID]],#REF!,0),2)</f>
        <v>78wVA7YnBFnvaegzh1b0Ty</v>
      </c>
      <c r="V94" t="b">
        <v>0</v>
      </c>
    </row>
    <row r="95" spans="1:22" x14ac:dyDescent="0.25">
      <c r="A95" t="s">
        <v>645</v>
      </c>
      <c r="C95" t="s">
        <v>646</v>
      </c>
      <c r="D95" t="s">
        <v>647</v>
      </c>
      <c r="E95" t="s">
        <v>648</v>
      </c>
      <c r="F95" t="s">
        <v>649</v>
      </c>
      <c r="G95" t="s">
        <v>650</v>
      </c>
      <c r="H95" t="s">
        <v>48</v>
      </c>
      <c r="I95" t="str">
        <f>INDEX(Level[Level],MATCH(PIs[[#This Row],[L]],Level[GUID],0),1)</f>
        <v>Major Must</v>
      </c>
      <c r="N95" t="s">
        <v>65</v>
      </c>
      <c r="O95" t="str">
        <f>INDEX(allsections[[S]:[Order]],MATCH(PIs[[#This Row],[SGUID]],allsections[SGUID],0),1)</f>
        <v>FO 07 PLANT PROTECTION PRODUCTS</v>
      </c>
      <c r="P95" t="str">
        <f>INDEX(allsections[[S]:[Order]],MATCH(PIs[[#This Row],[SGUID]],allsections[SGUID],0),2)</f>
        <v>-</v>
      </c>
      <c r="Q95">
        <f>INDEX(allsections[[S]:[Order]],MATCH(PIs[[#This Row],[SGUID]],allsections[SGUID],0),3)</f>
        <v>7</v>
      </c>
      <c r="R95" t="s">
        <v>66</v>
      </c>
      <c r="S95" t="str">
        <f>INDEX(allsections[[S]:[Order]],MATCH(PIs[[#This Row],[SSGUID]],allsections[SGUID],0),1)</f>
        <v>FO 07.05 Plant protection product handling</v>
      </c>
      <c r="T95" t="str">
        <f>INDEX(allsections[[S]:[Order]],MATCH(PIs[[#This Row],[SSGUID]],allsections[SGUID],0),2)</f>
        <v>-</v>
      </c>
      <c r="U95" t="str">
        <f>INDEX(#REF!,MATCH(PIs[[#This Row],[GUID]],#REF!,0),2)</f>
        <v>78wVA7YnBFnvaegzh1b0Ty</v>
      </c>
      <c r="V95" t="b">
        <v>0</v>
      </c>
    </row>
    <row r="96" spans="1:22" x14ac:dyDescent="0.25">
      <c r="A96" t="s">
        <v>651</v>
      </c>
      <c r="C96" t="s">
        <v>652</v>
      </c>
      <c r="D96" t="s">
        <v>653</v>
      </c>
      <c r="E96" t="s">
        <v>654</v>
      </c>
      <c r="F96" t="s">
        <v>655</v>
      </c>
      <c r="G96" t="s">
        <v>656</v>
      </c>
      <c r="H96" t="s">
        <v>73</v>
      </c>
      <c r="I96" t="str">
        <f>INDEX(Level[Level],MATCH(PIs[[#This Row],[L]],Level[GUID],0),1)</f>
        <v>Minor Must</v>
      </c>
      <c r="N96" t="s">
        <v>65</v>
      </c>
      <c r="O96" t="str">
        <f>INDEX(allsections[[S]:[Order]],MATCH(PIs[[#This Row],[SGUID]],allsections[SGUID],0),1)</f>
        <v>FO 07 PLANT PROTECTION PRODUCTS</v>
      </c>
      <c r="P96" t="str">
        <f>INDEX(allsections[[S]:[Order]],MATCH(PIs[[#This Row],[SGUID]],allsections[SGUID],0),2)</f>
        <v>-</v>
      </c>
      <c r="Q96">
        <f>INDEX(allsections[[S]:[Order]],MATCH(PIs[[#This Row],[SGUID]],allsections[SGUID],0),3)</f>
        <v>7</v>
      </c>
      <c r="R96" t="s">
        <v>267</v>
      </c>
      <c r="S96" t="str">
        <f>INDEX(allsections[[S]:[Order]],MATCH(PIs[[#This Row],[SSGUID]],allsections[SGUID],0),1)</f>
        <v>FO 07.04 Plant protection product and postharvest treatment product storage</v>
      </c>
      <c r="T96" t="str">
        <f>INDEX(allsections[[S]:[Order]],MATCH(PIs[[#This Row],[SSGUID]],allsections[SGUID],0),2)</f>
        <v>-</v>
      </c>
      <c r="U96" t="str">
        <f>INDEX(#REF!,MATCH(PIs[[#This Row],[GUID]],#REF!,0),2)</f>
        <v>78wVA7YnBFnvaegzh1b0Ty</v>
      </c>
      <c r="V96" t="b">
        <v>0</v>
      </c>
    </row>
    <row r="97" spans="1:23" ht="409.5" x14ac:dyDescent="0.25">
      <c r="A97" t="s">
        <v>657</v>
      </c>
      <c r="C97" t="s">
        <v>658</v>
      </c>
      <c r="D97" t="s">
        <v>659</v>
      </c>
      <c r="E97" t="s">
        <v>660</v>
      </c>
      <c r="F97" t="s">
        <v>661</v>
      </c>
      <c r="G97" s="48" t="s">
        <v>662</v>
      </c>
      <c r="H97" t="s">
        <v>48</v>
      </c>
      <c r="I97" t="str">
        <f>INDEX(Level[Level],MATCH(PIs[[#This Row],[L]],Level[GUID],0),1)</f>
        <v>Major Must</v>
      </c>
      <c r="N97" t="s">
        <v>65</v>
      </c>
      <c r="O97" t="str">
        <f>INDEX(allsections[[S]:[Order]],MATCH(PIs[[#This Row],[SGUID]],allsections[SGUID],0),1)</f>
        <v>FO 07 PLANT PROTECTION PRODUCTS</v>
      </c>
      <c r="P97" t="str">
        <f>INDEX(allsections[[S]:[Order]],MATCH(PIs[[#This Row],[SGUID]],allsections[SGUID],0),2)</f>
        <v>-</v>
      </c>
      <c r="Q97">
        <f>INDEX(allsections[[S]:[Order]],MATCH(PIs[[#This Row],[SGUID]],allsections[SGUID],0),3)</f>
        <v>7</v>
      </c>
      <c r="R97" t="s">
        <v>66</v>
      </c>
      <c r="S97" t="str">
        <f>INDEX(allsections[[S]:[Order]],MATCH(PIs[[#This Row],[SSGUID]],allsections[SGUID],0),1)</f>
        <v>FO 07.05 Plant protection product handling</v>
      </c>
      <c r="T97" t="str">
        <f>INDEX(allsections[[S]:[Order]],MATCH(PIs[[#This Row],[SSGUID]],allsections[SGUID],0),2)</f>
        <v>-</v>
      </c>
      <c r="U97" t="str">
        <f>INDEX(#REF!,MATCH(PIs[[#This Row],[GUID]],#REF!,0),2)</f>
        <v>78wVA7YnBFnvaegzh1b0Ty</v>
      </c>
      <c r="V97" t="b">
        <v>0</v>
      </c>
    </row>
    <row r="98" spans="1:23" x14ac:dyDescent="0.25">
      <c r="A98" t="s">
        <v>663</v>
      </c>
      <c r="C98" t="s">
        <v>664</v>
      </c>
      <c r="D98" t="s">
        <v>665</v>
      </c>
      <c r="E98" t="s">
        <v>666</v>
      </c>
      <c r="F98" t="s">
        <v>667</v>
      </c>
      <c r="G98" t="s">
        <v>668</v>
      </c>
      <c r="H98" t="s">
        <v>48</v>
      </c>
      <c r="I98" t="str">
        <f>INDEX(Level[Level],MATCH(PIs[[#This Row],[L]],Level[GUID],0),1)</f>
        <v>Major Must</v>
      </c>
      <c r="N98" t="s">
        <v>614</v>
      </c>
      <c r="O98" t="str">
        <f>INDEX(allsections[[S]:[Order]],MATCH(PIs[[#This Row],[SGUID]],allsections[SGUID],0),1)</f>
        <v>FO 13 WORKERS’ WELFARE</v>
      </c>
      <c r="P98" t="str">
        <f>INDEX(allsections[[S]:[Order]],MATCH(PIs[[#This Row],[SGUID]],allsections[SGUID],0),2)</f>
        <v>-</v>
      </c>
      <c r="Q98">
        <f>INDEX(allsections[[S]:[Order]],MATCH(PIs[[#This Row],[SGUID]],allsections[SGUID],0),3)</f>
        <v>13</v>
      </c>
      <c r="R98" t="s">
        <v>58</v>
      </c>
      <c r="S98" t="str">
        <f>INDEX(allsections[[S]:[Order]],MATCH(PIs[[#This Row],[SSGUID]],allsections[SGUID],0),1)</f>
        <v>-</v>
      </c>
      <c r="T98" t="str">
        <f>INDEX(allsections[[S]:[Order]],MATCH(PIs[[#This Row],[SSGUID]],allsections[SGUID],0),2)</f>
        <v>-</v>
      </c>
      <c r="U98">
        <f>INDEX(#REF!,MATCH(PIs[[#This Row],[GUID]],#REF!,0),2)</f>
        <v>0</v>
      </c>
      <c r="V98" t="b">
        <v>0</v>
      </c>
      <c r="W98" t="b">
        <v>1</v>
      </c>
    </row>
    <row r="99" spans="1:23" ht="409.5" x14ac:dyDescent="0.25">
      <c r="A99" t="s">
        <v>669</v>
      </c>
      <c r="C99" t="s">
        <v>670</v>
      </c>
      <c r="D99" t="s">
        <v>671</v>
      </c>
      <c r="E99" t="s">
        <v>672</v>
      </c>
      <c r="F99" t="s">
        <v>673</v>
      </c>
      <c r="G99" s="48" t="s">
        <v>674</v>
      </c>
      <c r="H99" t="s">
        <v>48</v>
      </c>
      <c r="I99" t="str">
        <f>INDEX(Level[Level],MATCH(PIs[[#This Row],[L]],Level[GUID],0),1)</f>
        <v>Major Must</v>
      </c>
      <c r="N99" t="s">
        <v>49</v>
      </c>
      <c r="O99" t="str">
        <f>INDEX(allsections[[S]:[Order]],MATCH(PIs[[#This Row],[SGUID]],allsections[SGUID],0),1)</f>
        <v xml:space="preserve">FO 01 MANAGEMENT </v>
      </c>
      <c r="P99" t="str">
        <f>INDEX(allsections[[S]:[Order]],MATCH(PIs[[#This Row],[SGUID]],allsections[SGUID],0),2)</f>
        <v>-</v>
      </c>
      <c r="Q99">
        <f>INDEX(allsections[[S]:[Order]],MATCH(PIs[[#This Row],[SGUID]],allsections[SGUID],0),3)</f>
        <v>1</v>
      </c>
      <c r="R99" t="s">
        <v>675</v>
      </c>
      <c r="S99" t="str">
        <f>INDEX(allsections[[S]:[Order]],MATCH(PIs[[#This Row],[SSGUID]],allsections[SGUID],0),1)</f>
        <v>FO 01.02 Outsourced activities</v>
      </c>
      <c r="T99" t="str">
        <f>INDEX(allsections[[S]:[Order]],MATCH(PIs[[#This Row],[SSGUID]],allsections[SGUID],0),2)</f>
        <v>-</v>
      </c>
      <c r="U99" t="str">
        <f>INDEX(#REF!,MATCH(PIs[[#This Row],[GUID]],#REF!,0),2)</f>
        <v>2X5jIQrwwam5QenXltA03n</v>
      </c>
      <c r="V99" t="b">
        <v>0</v>
      </c>
    </row>
    <row r="100" spans="1:23" ht="409.5" x14ac:dyDescent="0.25">
      <c r="A100" t="s">
        <v>676</v>
      </c>
      <c r="C100" t="s">
        <v>677</v>
      </c>
      <c r="D100" t="s">
        <v>678</v>
      </c>
      <c r="E100" t="s">
        <v>679</v>
      </c>
      <c r="F100" t="s">
        <v>680</v>
      </c>
      <c r="G100" s="48" t="s">
        <v>681</v>
      </c>
      <c r="H100" t="s">
        <v>73</v>
      </c>
      <c r="I100" t="str">
        <f>INDEX(Level[Level],MATCH(PIs[[#This Row],[L]],Level[GUID],0),1)</f>
        <v>Minor Must</v>
      </c>
      <c r="N100" t="s">
        <v>129</v>
      </c>
      <c r="O100" t="str">
        <f>INDEX(allsections[[S]:[Order]],MATCH(PIs[[#This Row],[SGUID]],allsections[SGUID],0),1)</f>
        <v>FO 09 WASTE MANAGEMENT</v>
      </c>
      <c r="P100" t="str">
        <f>INDEX(allsections[[S]:[Order]],MATCH(PIs[[#This Row],[SGUID]],allsections[SGUID],0),2)</f>
        <v>-</v>
      </c>
      <c r="Q100">
        <f>INDEX(allsections[[S]:[Order]],MATCH(PIs[[#This Row],[SGUID]],allsections[SGUID],0),3)</f>
        <v>9</v>
      </c>
      <c r="R100" t="s">
        <v>58</v>
      </c>
      <c r="S100" t="str">
        <f>INDEX(allsections[[S]:[Order]],MATCH(PIs[[#This Row],[SSGUID]],allsections[SGUID],0),1)</f>
        <v>-</v>
      </c>
      <c r="T100" t="str">
        <f>INDEX(allsections[[S]:[Order]],MATCH(PIs[[#This Row],[SSGUID]],allsections[SGUID],0),2)</f>
        <v>-</v>
      </c>
      <c r="U100">
        <f>INDEX(#REF!,MATCH(PIs[[#This Row],[GUID]],#REF!,0),2)</f>
        <v>0</v>
      </c>
      <c r="V100" t="b">
        <v>0</v>
      </c>
    </row>
    <row r="101" spans="1:23" x14ac:dyDescent="0.25">
      <c r="A101" t="s">
        <v>682</v>
      </c>
      <c r="C101" t="s">
        <v>683</v>
      </c>
      <c r="D101" t="s">
        <v>684</v>
      </c>
      <c r="E101" t="s">
        <v>685</v>
      </c>
      <c r="F101" t="s">
        <v>686</v>
      </c>
      <c r="G101" t="s">
        <v>687</v>
      </c>
      <c r="H101" t="s">
        <v>73</v>
      </c>
      <c r="I101" t="str">
        <f>INDEX(Level[Level],MATCH(PIs[[#This Row],[L]],Level[GUID],0),1)</f>
        <v>Minor Must</v>
      </c>
      <c r="N101" t="s">
        <v>65</v>
      </c>
      <c r="O101" t="str">
        <f>INDEX(allsections[[S]:[Order]],MATCH(PIs[[#This Row],[SGUID]],allsections[SGUID],0),1)</f>
        <v>FO 07 PLANT PROTECTION PRODUCTS</v>
      </c>
      <c r="P101" t="str">
        <f>INDEX(allsections[[S]:[Order]],MATCH(PIs[[#This Row],[SGUID]],allsections[SGUID],0),2)</f>
        <v>-</v>
      </c>
      <c r="Q101">
        <f>INDEX(allsections[[S]:[Order]],MATCH(PIs[[#This Row],[SGUID]],allsections[SGUID],0),3)</f>
        <v>7</v>
      </c>
      <c r="R101" t="s">
        <v>267</v>
      </c>
      <c r="S101" t="str">
        <f>INDEX(allsections[[S]:[Order]],MATCH(PIs[[#This Row],[SSGUID]],allsections[SGUID],0),1)</f>
        <v>FO 07.04 Plant protection product and postharvest treatment product storage</v>
      </c>
      <c r="T101" t="str">
        <f>INDEX(allsections[[S]:[Order]],MATCH(PIs[[#This Row],[SSGUID]],allsections[SGUID],0),2)</f>
        <v>-</v>
      </c>
      <c r="U101" t="str">
        <f>INDEX(#REF!,MATCH(PIs[[#This Row],[GUID]],#REF!,0),2)</f>
        <v>78wVA7YnBFnvaegzh1b0Ty</v>
      </c>
      <c r="V101" t="b">
        <v>0</v>
      </c>
    </row>
    <row r="102" spans="1:23" x14ac:dyDescent="0.25">
      <c r="A102" t="s">
        <v>688</v>
      </c>
      <c r="C102" t="s">
        <v>689</v>
      </c>
      <c r="D102" t="s">
        <v>690</v>
      </c>
      <c r="E102" t="s">
        <v>691</v>
      </c>
      <c r="F102" t="s">
        <v>692</v>
      </c>
      <c r="G102" t="s">
        <v>693</v>
      </c>
      <c r="H102" t="s">
        <v>73</v>
      </c>
      <c r="I102" t="str">
        <f>INDEX(Level[Level],MATCH(PIs[[#This Row],[L]],Level[GUID],0),1)</f>
        <v>Minor Must</v>
      </c>
      <c r="N102" t="s">
        <v>215</v>
      </c>
      <c r="O102" t="str">
        <f>INDEX(allsections[[S]:[Order]],MATCH(PIs[[#This Row],[SGUID]],allsections[SGUID],0),1)</f>
        <v>FO 12 WORKERS’ HEALTH AND SAFETY</v>
      </c>
      <c r="P102"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102">
        <f>INDEX(allsections[[S]:[Order]],MATCH(PIs[[#This Row],[SGUID]],allsections[SGUID],0),3)</f>
        <v>12</v>
      </c>
      <c r="R102" t="s">
        <v>694</v>
      </c>
      <c r="S102" t="str">
        <f>INDEX(allsections[[S]:[Order]],MATCH(PIs[[#This Row],[SSGUID]],allsections[SGUID],0),1)</f>
        <v>FO 12.03 Personal protective equipment</v>
      </c>
      <c r="T102" t="str">
        <f>INDEX(allsections[[S]:[Order]],MATCH(PIs[[#This Row],[SSGUID]],allsections[SGUID],0),2)</f>
        <v>-</v>
      </c>
      <c r="U102">
        <f>INDEX(#REF!,MATCH(PIs[[#This Row],[GUID]],#REF!,0),2)</f>
        <v>0</v>
      </c>
      <c r="V102" t="b">
        <v>0</v>
      </c>
      <c r="W102" t="b">
        <v>1</v>
      </c>
    </row>
    <row r="103" spans="1:23" x14ac:dyDescent="0.25">
      <c r="A103" t="s">
        <v>695</v>
      </c>
      <c r="C103" t="s">
        <v>696</v>
      </c>
      <c r="D103" t="s">
        <v>697</v>
      </c>
      <c r="E103" t="s">
        <v>698</v>
      </c>
      <c r="F103" t="s">
        <v>699</v>
      </c>
      <c r="G103" t="s">
        <v>700</v>
      </c>
      <c r="H103" t="s">
        <v>48</v>
      </c>
      <c r="I103" t="str">
        <f>INDEX(Level[Level],MATCH(PIs[[#This Row],[L]],Level[GUID],0),1)</f>
        <v>Major Must</v>
      </c>
      <c r="N103" t="s">
        <v>215</v>
      </c>
      <c r="O103" t="str">
        <f>INDEX(allsections[[S]:[Order]],MATCH(PIs[[#This Row],[SGUID]],allsections[SGUID],0),1)</f>
        <v>FO 12 WORKERS’ HEALTH AND SAFETY</v>
      </c>
      <c r="P103"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103">
        <f>INDEX(allsections[[S]:[Order]],MATCH(PIs[[#This Row],[SGUID]],allsections[SGUID],0),3)</f>
        <v>12</v>
      </c>
      <c r="R103" t="s">
        <v>694</v>
      </c>
      <c r="S103" t="str">
        <f>INDEX(allsections[[S]:[Order]],MATCH(PIs[[#This Row],[SSGUID]],allsections[SGUID],0),1)</f>
        <v>FO 12.03 Personal protective equipment</v>
      </c>
      <c r="T103" t="str">
        <f>INDEX(allsections[[S]:[Order]],MATCH(PIs[[#This Row],[SSGUID]],allsections[SGUID],0),2)</f>
        <v>-</v>
      </c>
      <c r="U103">
        <f>INDEX(#REF!,MATCH(PIs[[#This Row],[GUID]],#REF!,0),2)</f>
        <v>0</v>
      </c>
      <c r="V103" t="b">
        <v>0</v>
      </c>
      <c r="W103" t="b">
        <v>1</v>
      </c>
    </row>
    <row r="104" spans="1:23" ht="409.5" x14ac:dyDescent="0.25">
      <c r="A104" t="s">
        <v>701</v>
      </c>
      <c r="C104" t="s">
        <v>702</v>
      </c>
      <c r="D104" t="s">
        <v>703</v>
      </c>
      <c r="E104" t="s">
        <v>704</v>
      </c>
      <c r="F104" t="s">
        <v>705</v>
      </c>
      <c r="G104" s="48" t="s">
        <v>706</v>
      </c>
      <c r="H104" t="s">
        <v>48</v>
      </c>
      <c r="I104" t="str">
        <f>INDEX(Level[Level],MATCH(PIs[[#This Row],[L]],Level[GUID],0),1)</f>
        <v>Major Must</v>
      </c>
      <c r="N104" t="s">
        <v>215</v>
      </c>
      <c r="O104" t="str">
        <f>INDEX(allsections[[S]:[Order]],MATCH(PIs[[#This Row],[SGUID]],allsections[SGUID],0),1)</f>
        <v>FO 12 WORKERS’ HEALTH AND SAFETY</v>
      </c>
      <c r="P104"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104">
        <f>INDEX(allsections[[S]:[Order]],MATCH(PIs[[#This Row],[SGUID]],allsections[SGUID],0),3)</f>
        <v>12</v>
      </c>
      <c r="R104" t="s">
        <v>694</v>
      </c>
      <c r="S104" t="str">
        <f>INDEX(allsections[[S]:[Order]],MATCH(PIs[[#This Row],[SSGUID]],allsections[SGUID],0),1)</f>
        <v>FO 12.03 Personal protective equipment</v>
      </c>
      <c r="T104" t="str">
        <f>INDEX(allsections[[S]:[Order]],MATCH(PIs[[#This Row],[SSGUID]],allsections[SGUID],0),2)</f>
        <v>-</v>
      </c>
      <c r="U104">
        <f>INDEX(#REF!,MATCH(PIs[[#This Row],[GUID]],#REF!,0),2)</f>
        <v>0</v>
      </c>
      <c r="V104" t="b">
        <v>0</v>
      </c>
      <c r="W104" t="b">
        <v>1</v>
      </c>
    </row>
    <row r="105" spans="1:23" x14ac:dyDescent="0.25">
      <c r="A105" t="s">
        <v>707</v>
      </c>
      <c r="C105" t="s">
        <v>708</v>
      </c>
      <c r="D105" t="s">
        <v>709</v>
      </c>
      <c r="E105" t="s">
        <v>710</v>
      </c>
      <c r="F105" t="s">
        <v>711</v>
      </c>
      <c r="G105" t="s">
        <v>712</v>
      </c>
      <c r="H105" t="s">
        <v>73</v>
      </c>
      <c r="I105" t="str">
        <f>INDEX(Level[Level],MATCH(PIs[[#This Row],[L]],Level[GUID],0),1)</f>
        <v>Minor Must</v>
      </c>
      <c r="N105" t="s">
        <v>215</v>
      </c>
      <c r="O105" t="str">
        <f>INDEX(allsections[[S]:[Order]],MATCH(PIs[[#This Row],[SGUID]],allsections[SGUID],0),1)</f>
        <v>FO 12 WORKERS’ HEALTH AND SAFETY</v>
      </c>
      <c r="P105"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105">
        <f>INDEX(allsections[[S]:[Order]],MATCH(PIs[[#This Row],[SGUID]],allsections[SGUID],0),3)</f>
        <v>12</v>
      </c>
      <c r="R105" t="s">
        <v>713</v>
      </c>
      <c r="S105" t="str">
        <f>INDEX(allsections[[S]:[Order]],MATCH(PIs[[#This Row],[SSGUID]],allsections[SGUID],0),1)</f>
        <v>FO 12.02 Hazards and first aid</v>
      </c>
      <c r="T105" t="str">
        <f>INDEX(allsections[[S]:[Order]],MATCH(PIs[[#This Row],[SSGUID]],allsections[SGUID],0),2)</f>
        <v>-</v>
      </c>
      <c r="U105">
        <f>INDEX(#REF!,MATCH(PIs[[#This Row],[GUID]],#REF!,0),2)</f>
        <v>0</v>
      </c>
      <c r="V105" t="b">
        <v>0</v>
      </c>
      <c r="W105" t="b">
        <v>1</v>
      </c>
    </row>
    <row r="106" spans="1:23" ht="409.5" x14ac:dyDescent="0.25">
      <c r="A106" t="s">
        <v>714</v>
      </c>
      <c r="C106" t="s">
        <v>715</v>
      </c>
      <c r="D106" t="s">
        <v>716</v>
      </c>
      <c r="E106" t="s">
        <v>717</v>
      </c>
      <c r="F106" t="s">
        <v>718</v>
      </c>
      <c r="G106" s="48" t="s">
        <v>719</v>
      </c>
      <c r="H106" t="s">
        <v>48</v>
      </c>
      <c r="I106" t="str">
        <f>INDEX(Level[Level],MATCH(PIs[[#This Row],[L]],Level[GUID],0),1)</f>
        <v>Major Must</v>
      </c>
      <c r="N106" t="s">
        <v>215</v>
      </c>
      <c r="O106" t="str">
        <f>INDEX(allsections[[S]:[Order]],MATCH(PIs[[#This Row],[SGUID]],allsections[SGUID],0),1)</f>
        <v>FO 12 WORKERS’ HEALTH AND SAFETY</v>
      </c>
      <c r="P106"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106">
        <f>INDEX(allsections[[S]:[Order]],MATCH(PIs[[#This Row],[SGUID]],allsections[SGUID],0),3)</f>
        <v>12</v>
      </c>
      <c r="R106" t="s">
        <v>216</v>
      </c>
      <c r="S106" t="str">
        <f>INDEX(allsections[[S]:[Order]],MATCH(PIs[[#This Row],[SSGUID]],allsections[SGUID],0),1)</f>
        <v>FO 12.01 Workers’ health and safety</v>
      </c>
      <c r="T106" t="str">
        <f>INDEX(allsections[[S]:[Order]],MATCH(PIs[[#This Row],[SSGUID]],allsections[SGUID],0),2)</f>
        <v>-</v>
      </c>
      <c r="U106">
        <f>INDEX(#REF!,MATCH(PIs[[#This Row],[GUID]],#REF!,0),2)</f>
        <v>0</v>
      </c>
      <c r="V106" t="b">
        <v>0</v>
      </c>
      <c r="W106" t="b">
        <v>1</v>
      </c>
    </row>
    <row r="107" spans="1:23" x14ac:dyDescent="0.25">
      <c r="A107" t="s">
        <v>720</v>
      </c>
      <c r="C107" t="s">
        <v>721</v>
      </c>
      <c r="D107" t="s">
        <v>722</v>
      </c>
      <c r="E107" t="s">
        <v>723</v>
      </c>
      <c r="F107" t="s">
        <v>724</v>
      </c>
      <c r="G107" t="s">
        <v>725</v>
      </c>
      <c r="H107" t="s">
        <v>73</v>
      </c>
      <c r="I107" t="str">
        <f>INDEX(Level[Level],MATCH(PIs[[#This Row],[L]],Level[GUID],0),1)</f>
        <v>Minor Must</v>
      </c>
      <c r="N107" t="s">
        <v>215</v>
      </c>
      <c r="O107" t="str">
        <f>INDEX(allsections[[S]:[Order]],MATCH(PIs[[#This Row],[SGUID]],allsections[SGUID],0),1)</f>
        <v>FO 12 WORKERS’ HEALTH AND SAFETY</v>
      </c>
      <c r="P107"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107">
        <f>INDEX(allsections[[S]:[Order]],MATCH(PIs[[#This Row],[SGUID]],allsections[SGUID],0),3)</f>
        <v>12</v>
      </c>
      <c r="R107" t="s">
        <v>713</v>
      </c>
      <c r="S107" t="str">
        <f>INDEX(allsections[[S]:[Order]],MATCH(PIs[[#This Row],[SSGUID]],allsections[SGUID],0),1)</f>
        <v>FO 12.02 Hazards and first aid</v>
      </c>
      <c r="T107" t="str">
        <f>INDEX(allsections[[S]:[Order]],MATCH(PIs[[#This Row],[SSGUID]],allsections[SGUID],0),2)</f>
        <v>-</v>
      </c>
      <c r="U107">
        <f>INDEX(#REF!,MATCH(PIs[[#This Row],[GUID]],#REF!,0),2)</f>
        <v>0</v>
      </c>
      <c r="V107" t="b">
        <v>0</v>
      </c>
      <c r="W107" t="b">
        <v>1</v>
      </c>
    </row>
    <row r="108" spans="1:23" x14ac:dyDescent="0.25">
      <c r="A108" t="s">
        <v>726</v>
      </c>
      <c r="C108" t="s">
        <v>727</v>
      </c>
      <c r="D108" t="s">
        <v>728</v>
      </c>
      <c r="E108" t="s">
        <v>729</v>
      </c>
      <c r="F108" t="s">
        <v>730</v>
      </c>
      <c r="G108" t="s">
        <v>731</v>
      </c>
      <c r="H108" t="s">
        <v>73</v>
      </c>
      <c r="I108" t="str">
        <f>INDEX(Level[Level],MATCH(PIs[[#This Row],[L]],Level[GUID],0),1)</f>
        <v>Minor Must</v>
      </c>
      <c r="N108" t="s">
        <v>215</v>
      </c>
      <c r="O108" t="str">
        <f>INDEX(allsections[[S]:[Order]],MATCH(PIs[[#This Row],[SGUID]],allsections[SGUID],0),1)</f>
        <v>FO 12 WORKERS’ HEALTH AND SAFETY</v>
      </c>
      <c r="P108" t="str">
        <f>INDEX(allsections[[S]:[Order]],MATCH(PIs[[#This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Q108">
        <f>INDEX(allsections[[S]:[Order]],MATCH(PIs[[#This Row],[SGUID]],allsections[SGUID],0),3)</f>
        <v>12</v>
      </c>
      <c r="R108" t="s">
        <v>713</v>
      </c>
      <c r="S108" t="str">
        <f>INDEX(allsections[[S]:[Order]],MATCH(PIs[[#This Row],[SSGUID]],allsections[SGUID],0),1)</f>
        <v>FO 12.02 Hazards and first aid</v>
      </c>
      <c r="T108" t="str">
        <f>INDEX(allsections[[S]:[Order]],MATCH(PIs[[#This Row],[SSGUID]],allsections[SGUID],0),2)</f>
        <v>-</v>
      </c>
      <c r="U108">
        <f>INDEX(#REF!,MATCH(PIs[[#This Row],[GUID]],#REF!,0),2)</f>
        <v>0</v>
      </c>
      <c r="V108" t="b">
        <v>0</v>
      </c>
      <c r="W108" t="b">
        <v>1</v>
      </c>
    </row>
    <row r="109" spans="1:23" x14ac:dyDescent="0.25">
      <c r="A109" t="s">
        <v>732</v>
      </c>
      <c r="C109" t="s">
        <v>733</v>
      </c>
      <c r="D109" t="s">
        <v>734</v>
      </c>
      <c r="E109" t="s">
        <v>735</v>
      </c>
      <c r="F109" t="s">
        <v>736</v>
      </c>
      <c r="G109" t="s">
        <v>737</v>
      </c>
      <c r="H109" t="s">
        <v>73</v>
      </c>
      <c r="I109" t="str">
        <f>INDEX(Level[Level],MATCH(PIs[[#This Row],[L]],Level[GUID],0),1)</f>
        <v>Minor Must</v>
      </c>
      <c r="N109" t="s">
        <v>343</v>
      </c>
      <c r="O109" t="str">
        <f>INDEX(allsections[[S]:[Order]],MATCH(PIs[[#This Row],[SGUID]],allsections[SGUID],0),1)</f>
        <v>FO 04 SOIL, PLANT NUTRITION, AND FERTILIZERS</v>
      </c>
      <c r="P109" t="str">
        <f>INDEX(allsections[[S]:[Order]],MATCH(PIs[[#This Row],[SGUID]],allsections[SGUID],0),2)</f>
        <v>-</v>
      </c>
      <c r="Q109">
        <f>INDEX(allsections[[S]:[Order]],MATCH(PIs[[#This Row],[SGUID]],allsections[SGUID],0),3)</f>
        <v>4</v>
      </c>
      <c r="R109" t="s">
        <v>395</v>
      </c>
      <c r="S109" t="str">
        <f>INDEX(allsections[[S]:[Order]],MATCH(PIs[[#This Row],[SSGUID]],allsections[SGUID],0),1)</f>
        <v>FO 04.05 Nutrient content</v>
      </c>
      <c r="T109" t="str">
        <f>INDEX(allsections[[S]:[Order]],MATCH(PIs[[#This Row],[SSGUID]],allsections[SGUID],0),2)</f>
        <v>-</v>
      </c>
      <c r="U109" t="str">
        <f>INDEX(#REF!,MATCH(PIs[[#This Row],[GUID]],#REF!,0),2)</f>
        <v>4R9L9YGGN56lLGRoI3945q</v>
      </c>
      <c r="V109" t="b">
        <v>0</v>
      </c>
    </row>
    <row r="110" spans="1:23" x14ac:dyDescent="0.25">
      <c r="A110" t="s">
        <v>738</v>
      </c>
      <c r="C110" t="s">
        <v>739</v>
      </c>
      <c r="D110" t="s">
        <v>740</v>
      </c>
      <c r="E110" t="s">
        <v>741</v>
      </c>
      <c r="F110" t="s">
        <v>742</v>
      </c>
      <c r="G110" t="s">
        <v>743</v>
      </c>
      <c r="H110" t="s">
        <v>48</v>
      </c>
      <c r="I110" t="str">
        <f>INDEX(Level[Level],MATCH(PIs[[#This Row],[L]],Level[GUID],0),1)</f>
        <v>Major Must</v>
      </c>
      <c r="N110" t="s">
        <v>343</v>
      </c>
      <c r="O110" t="str">
        <f>INDEX(allsections[[S]:[Order]],MATCH(PIs[[#This Row],[SGUID]],allsections[SGUID],0),1)</f>
        <v>FO 04 SOIL, PLANT NUTRITION, AND FERTILIZERS</v>
      </c>
      <c r="P110" t="str">
        <f>INDEX(allsections[[S]:[Order]],MATCH(PIs[[#This Row],[SGUID]],allsections[SGUID],0),2)</f>
        <v>-</v>
      </c>
      <c r="Q110">
        <f>INDEX(allsections[[S]:[Order]],MATCH(PIs[[#This Row],[SGUID]],allsections[SGUID],0),3)</f>
        <v>4</v>
      </c>
      <c r="R110" t="s">
        <v>744</v>
      </c>
      <c r="S110" t="str">
        <f>INDEX(allsections[[S]:[Order]],MATCH(PIs[[#This Row],[SSGUID]],allsections[SGUID],0),1)</f>
        <v>FO 04.02 Soil fumigation</v>
      </c>
      <c r="T110" t="str">
        <f>INDEX(allsections[[S]:[Order]],MATCH(PIs[[#This Row],[SSGUID]],allsections[SGUID],0),2)</f>
        <v>-</v>
      </c>
      <c r="U110" t="str">
        <f>INDEX(#REF!,MATCH(PIs[[#This Row],[GUID]],#REF!,0),2)</f>
        <v>6WUvJ8mCZ5jZz6OMmg6bGM</v>
      </c>
      <c r="V110" t="b">
        <v>0</v>
      </c>
    </row>
    <row r="111" spans="1:23" x14ac:dyDescent="0.25">
      <c r="A111" t="s">
        <v>745</v>
      </c>
      <c r="C111" t="s">
        <v>746</v>
      </c>
      <c r="D111" t="s">
        <v>747</v>
      </c>
      <c r="E111" t="s">
        <v>748</v>
      </c>
      <c r="F111" t="s">
        <v>749</v>
      </c>
      <c r="G111" t="s">
        <v>750</v>
      </c>
      <c r="H111" t="s">
        <v>293</v>
      </c>
      <c r="I111" t="str">
        <f>INDEX(Level[Level],MATCH(PIs[[#This Row],[L]],Level[GUID],0),1)</f>
        <v>Recom.</v>
      </c>
      <c r="N111" t="s">
        <v>343</v>
      </c>
      <c r="O111" t="str">
        <f>INDEX(allsections[[S]:[Order]],MATCH(PIs[[#This Row],[SGUID]],allsections[SGUID],0),1)</f>
        <v>FO 04 SOIL, PLANT NUTRITION, AND FERTILIZERS</v>
      </c>
      <c r="P111" t="str">
        <f>INDEX(allsections[[S]:[Order]],MATCH(PIs[[#This Row],[SGUID]],allsections[SGUID],0),2)</f>
        <v>-</v>
      </c>
      <c r="Q111">
        <f>INDEX(allsections[[S]:[Order]],MATCH(PIs[[#This Row],[SGUID]],allsections[SGUID],0),3)</f>
        <v>4</v>
      </c>
      <c r="R111" t="s">
        <v>533</v>
      </c>
      <c r="S111" t="str">
        <f>INDEX(allsections[[S]:[Order]],MATCH(PIs[[#This Row],[SSGUID]],allsections[SGUID],0),1)</f>
        <v xml:space="preserve">FO 04.01 Soil conservation
</v>
      </c>
      <c r="T111" t="str">
        <f>INDEX(allsections[[S]:[Order]],MATCH(PIs[[#This Row],[SSGUID]],allsections[SGUID],0),2)</f>
        <v>Good soil husbandry ensures the long-term fertility of the soil, aids yield, and contributes to profitability. Not applicable in the case of crops that are not grown directly in soil (hydroponic or potted plants).</v>
      </c>
      <c r="U111">
        <f>INDEX(#REF!,MATCH(PIs[[#This Row],[GUID]],#REF!,0),2)</f>
        <v>0</v>
      </c>
      <c r="V111" t="b">
        <v>0</v>
      </c>
    </row>
    <row r="112" spans="1:23" x14ac:dyDescent="0.25">
      <c r="A112" t="s">
        <v>751</v>
      </c>
      <c r="C112" t="s">
        <v>752</v>
      </c>
      <c r="D112" t="s">
        <v>753</v>
      </c>
      <c r="E112" t="s">
        <v>754</v>
      </c>
      <c r="F112" t="s">
        <v>755</v>
      </c>
      <c r="G112" t="s">
        <v>756</v>
      </c>
      <c r="H112" t="s">
        <v>293</v>
      </c>
      <c r="I112" t="str">
        <f>INDEX(Level[Level],MATCH(PIs[[#This Row],[L]],Level[GUID],0),1)</f>
        <v>Recom.</v>
      </c>
      <c r="N112" t="s">
        <v>343</v>
      </c>
      <c r="O112" t="str">
        <f>INDEX(allsections[[S]:[Order]],MATCH(PIs[[#This Row],[SGUID]],allsections[SGUID],0),1)</f>
        <v>FO 04 SOIL, PLANT NUTRITION, AND FERTILIZERS</v>
      </c>
      <c r="P112" t="str">
        <f>INDEX(allsections[[S]:[Order]],MATCH(PIs[[#This Row],[SGUID]],allsections[SGUID],0),2)</f>
        <v>-</v>
      </c>
      <c r="Q112">
        <f>INDEX(allsections[[S]:[Order]],MATCH(PIs[[#This Row],[SGUID]],allsections[SGUID],0),3)</f>
        <v>4</v>
      </c>
      <c r="R112" t="s">
        <v>744</v>
      </c>
      <c r="S112" t="str">
        <f>INDEX(allsections[[S]:[Order]],MATCH(PIs[[#This Row],[SSGUID]],allsections[SGUID],0),1)</f>
        <v>FO 04.02 Soil fumigation</v>
      </c>
      <c r="T112" t="str">
        <f>INDEX(allsections[[S]:[Order]],MATCH(PIs[[#This Row],[SSGUID]],allsections[SGUID],0),2)</f>
        <v>-</v>
      </c>
      <c r="U112" t="str">
        <f>INDEX(#REF!,MATCH(PIs[[#This Row],[GUID]],#REF!,0),2)</f>
        <v>6WUvJ8mCZ5jZz6OMmg6bGM</v>
      </c>
      <c r="V112" t="b">
        <v>0</v>
      </c>
    </row>
    <row r="113" spans="1:23" ht="409.5" x14ac:dyDescent="0.25">
      <c r="A113" t="s">
        <v>757</v>
      </c>
      <c r="C113" t="s">
        <v>758</v>
      </c>
      <c r="D113" t="s">
        <v>759</v>
      </c>
      <c r="E113" t="s">
        <v>760</v>
      </c>
      <c r="F113" t="s">
        <v>761</v>
      </c>
      <c r="G113" s="48" t="s">
        <v>762</v>
      </c>
      <c r="H113" t="s">
        <v>73</v>
      </c>
      <c r="I113" t="str">
        <f>INDEX(Level[Level],MATCH(PIs[[#This Row],[L]],Level[GUID],0),1)</f>
        <v>Minor Must</v>
      </c>
      <c r="N113" t="s">
        <v>343</v>
      </c>
      <c r="O113" t="str">
        <f>INDEX(allsections[[S]:[Order]],MATCH(PIs[[#This Row],[SGUID]],allsections[SGUID],0),1)</f>
        <v>FO 04 SOIL, PLANT NUTRITION, AND FERTILIZERS</v>
      </c>
      <c r="P113" t="str">
        <f>INDEX(allsections[[S]:[Order]],MATCH(PIs[[#This Row],[SGUID]],allsections[SGUID],0),2)</f>
        <v>-</v>
      </c>
      <c r="Q113">
        <f>INDEX(allsections[[S]:[Order]],MATCH(PIs[[#This Row],[SGUID]],allsections[SGUID],0),3)</f>
        <v>4</v>
      </c>
      <c r="R113" t="s">
        <v>763</v>
      </c>
      <c r="S113" t="str">
        <f>INDEX(allsections[[S]:[Order]],MATCH(PIs[[#This Row],[SSGUID]],allsections[SGUID],0),1)</f>
        <v>FO 04.03 Substrates</v>
      </c>
      <c r="T113" t="str">
        <f>INDEX(allsections[[S]:[Order]],MATCH(PIs[[#This Row],[SSGUID]],allsections[SGUID],0),2)</f>
        <v>-</v>
      </c>
      <c r="U113" t="str">
        <f>INDEX(#REF!,MATCH(PIs[[#This Row],[GUID]],#REF!,0),2)</f>
        <v>2da4xRvctaGroBQaFMVdXV</v>
      </c>
      <c r="V113" t="b">
        <v>0</v>
      </c>
    </row>
    <row r="114" spans="1:23" x14ac:dyDescent="0.25">
      <c r="A114" t="s">
        <v>764</v>
      </c>
      <c r="C114" t="s">
        <v>765</v>
      </c>
      <c r="D114" t="s">
        <v>766</v>
      </c>
      <c r="E114" t="s">
        <v>767</v>
      </c>
      <c r="F114" t="s">
        <v>768</v>
      </c>
      <c r="G114" t="s">
        <v>769</v>
      </c>
      <c r="H114" t="s">
        <v>48</v>
      </c>
      <c r="I114" t="str">
        <f>INDEX(Level[Level],MATCH(PIs[[#This Row],[L]],Level[GUID],0),1)</f>
        <v>Major Must</v>
      </c>
      <c r="N114" t="s">
        <v>101</v>
      </c>
      <c r="O114" t="str">
        <f>INDEX(allsections[[S]:[Order]],MATCH(PIs[[#This Row],[SGUID]],allsections[SGUID],0),1)</f>
        <v>FO 02 TRACEABILITY</v>
      </c>
      <c r="P114" t="str">
        <f>INDEX(allsections[[S]:[Order]],MATCH(PIs[[#This Row],[SGUID]],allsections[SGUID],0),2)</f>
        <v>-</v>
      </c>
      <c r="Q114">
        <f>INDEX(allsections[[S]:[Order]],MATCH(PIs[[#This Row],[SGUID]],allsections[SGUID],0),3)</f>
        <v>2</v>
      </c>
      <c r="R114" t="s">
        <v>546</v>
      </c>
      <c r="S114" t="str">
        <f>INDEX(allsections[[S]:[Order]],MATCH(PIs[[#This Row],[SSGUID]],allsections[SGUID],0),1)</f>
        <v>FO 02.02 Parallel ownership</v>
      </c>
      <c r="T114" t="str">
        <f>INDEX(allsections[[S]:[Order]],MATCH(PIs[[#This Row],[SSGUID]],allsections[SGUID],0),2)</f>
        <v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v>
      </c>
      <c r="U114" t="str">
        <f>INDEX(#REF!,MATCH(PIs[[#This Row],[GUID]],#REF!,0),2)</f>
        <v>4C7ap9WXrPsgE102XE9985</v>
      </c>
      <c r="V114" t="b">
        <v>0</v>
      </c>
    </row>
    <row r="115" spans="1:23" x14ac:dyDescent="0.25">
      <c r="A115" t="s">
        <v>770</v>
      </c>
      <c r="C115" t="s">
        <v>771</v>
      </c>
      <c r="D115" t="s">
        <v>772</v>
      </c>
      <c r="E115" t="s">
        <v>773</v>
      </c>
      <c r="F115" t="s">
        <v>774</v>
      </c>
      <c r="G115" t="s">
        <v>775</v>
      </c>
      <c r="H115" t="s">
        <v>48</v>
      </c>
      <c r="I115" t="str">
        <f>INDEX(Level[Level],MATCH(PIs[[#This Row],[L]],Level[GUID],0),1)</f>
        <v>Major Must</v>
      </c>
      <c r="N115" t="s">
        <v>343</v>
      </c>
      <c r="O115" t="str">
        <f>INDEX(allsections[[S]:[Order]],MATCH(PIs[[#This Row],[SGUID]],allsections[SGUID],0),1)</f>
        <v>FO 04 SOIL, PLANT NUTRITION, AND FERTILIZERS</v>
      </c>
      <c r="P115" t="str">
        <f>INDEX(allsections[[S]:[Order]],MATCH(PIs[[#This Row],[SGUID]],allsections[SGUID],0),2)</f>
        <v>-</v>
      </c>
      <c r="Q115">
        <f>INDEX(allsections[[S]:[Order]],MATCH(PIs[[#This Row],[SGUID]],allsections[SGUID],0),3)</f>
        <v>4</v>
      </c>
      <c r="R115" t="s">
        <v>763</v>
      </c>
      <c r="S115" t="str">
        <f>INDEX(allsections[[S]:[Order]],MATCH(PIs[[#This Row],[SSGUID]],allsections[SGUID],0),1)</f>
        <v>FO 04.03 Substrates</v>
      </c>
      <c r="T115" t="str">
        <f>INDEX(allsections[[S]:[Order]],MATCH(PIs[[#This Row],[SSGUID]],allsections[SGUID],0),2)</f>
        <v>-</v>
      </c>
      <c r="U115" t="str">
        <f>INDEX(#REF!,MATCH(PIs[[#This Row],[GUID]],#REF!,0),2)</f>
        <v>2da4xRvctaGroBQaFMVdXV</v>
      </c>
      <c r="V115" t="b">
        <v>0</v>
      </c>
    </row>
    <row r="116" spans="1:23" x14ac:dyDescent="0.25">
      <c r="A116" t="s">
        <v>776</v>
      </c>
      <c r="C116" t="s">
        <v>777</v>
      </c>
      <c r="D116" t="s">
        <v>778</v>
      </c>
      <c r="E116" t="s">
        <v>779</v>
      </c>
      <c r="F116" t="s">
        <v>780</v>
      </c>
      <c r="G116" t="s">
        <v>781</v>
      </c>
      <c r="H116" t="s">
        <v>73</v>
      </c>
      <c r="I116" t="str">
        <f>INDEX(Level[Level],MATCH(PIs[[#This Row],[L]],Level[GUID],0),1)</f>
        <v>Minor Must</v>
      </c>
      <c r="N116" t="s">
        <v>343</v>
      </c>
      <c r="O116" t="str">
        <f>INDEX(allsections[[S]:[Order]],MATCH(PIs[[#This Row],[SGUID]],allsections[SGUID],0),1)</f>
        <v>FO 04 SOIL, PLANT NUTRITION, AND FERTILIZERS</v>
      </c>
      <c r="P116" t="str">
        <f>INDEX(allsections[[S]:[Order]],MATCH(PIs[[#This Row],[SGUID]],allsections[SGUID],0),2)</f>
        <v>-</v>
      </c>
      <c r="Q116">
        <f>INDEX(allsections[[S]:[Order]],MATCH(PIs[[#This Row],[SGUID]],allsections[SGUID],0),3)</f>
        <v>4</v>
      </c>
      <c r="R116" t="s">
        <v>744</v>
      </c>
      <c r="S116" t="str">
        <f>INDEX(allsections[[S]:[Order]],MATCH(PIs[[#This Row],[SSGUID]],allsections[SGUID],0),1)</f>
        <v>FO 04.02 Soil fumigation</v>
      </c>
      <c r="T116" t="str">
        <f>INDEX(allsections[[S]:[Order]],MATCH(PIs[[#This Row],[SSGUID]],allsections[SGUID],0),2)</f>
        <v>-</v>
      </c>
      <c r="U116" t="str">
        <f>INDEX(#REF!,MATCH(PIs[[#This Row],[GUID]],#REF!,0),2)</f>
        <v>6WUvJ8mCZ5jZz6OMmg6bGM</v>
      </c>
      <c r="V116" t="b">
        <v>0</v>
      </c>
    </row>
    <row r="117" spans="1:23" x14ac:dyDescent="0.25">
      <c r="A117" t="s">
        <v>782</v>
      </c>
      <c r="C117" t="s">
        <v>783</v>
      </c>
      <c r="D117" t="s">
        <v>784</v>
      </c>
      <c r="E117" t="s">
        <v>785</v>
      </c>
      <c r="F117" t="s">
        <v>786</v>
      </c>
      <c r="G117" t="s">
        <v>787</v>
      </c>
      <c r="H117" t="s">
        <v>73</v>
      </c>
      <c r="I117" t="str">
        <f>INDEX(Level[Level],MATCH(PIs[[#This Row],[L]],Level[GUID],0),1)</f>
        <v>Minor Must</v>
      </c>
      <c r="N117" t="s">
        <v>614</v>
      </c>
      <c r="O117" t="str">
        <f>INDEX(allsections[[S]:[Order]],MATCH(PIs[[#This Row],[SGUID]],allsections[SGUID],0),1)</f>
        <v>FO 13 WORKERS’ WELFARE</v>
      </c>
      <c r="P117" t="str">
        <f>INDEX(allsections[[S]:[Order]],MATCH(PIs[[#This Row],[SGUID]],allsections[SGUID],0),2)</f>
        <v>-</v>
      </c>
      <c r="Q117">
        <f>INDEX(allsections[[S]:[Order]],MATCH(PIs[[#This Row],[SGUID]],allsections[SGUID],0),3)</f>
        <v>13</v>
      </c>
      <c r="R117" t="s">
        <v>58</v>
      </c>
      <c r="S117" t="str">
        <f>INDEX(allsections[[S]:[Order]],MATCH(PIs[[#This Row],[SSGUID]],allsections[SGUID],0),1)</f>
        <v>-</v>
      </c>
      <c r="T117" t="str">
        <f>INDEX(allsections[[S]:[Order]],MATCH(PIs[[#This Row],[SSGUID]],allsections[SGUID],0),2)</f>
        <v>-</v>
      </c>
      <c r="U117">
        <f>INDEX(#REF!,MATCH(PIs[[#This Row],[GUID]],#REF!,0),2)</f>
        <v>0</v>
      </c>
      <c r="V117" t="b">
        <v>0</v>
      </c>
    </row>
    <row r="118" spans="1:23" ht="409.5" x14ac:dyDescent="0.25">
      <c r="A118" t="s">
        <v>788</v>
      </c>
      <c r="C118" t="s">
        <v>789</v>
      </c>
      <c r="D118" t="s">
        <v>790</v>
      </c>
      <c r="E118" t="s">
        <v>791</v>
      </c>
      <c r="F118" t="s">
        <v>792</v>
      </c>
      <c r="G118" s="48" t="s">
        <v>793</v>
      </c>
      <c r="H118" t="s">
        <v>73</v>
      </c>
      <c r="I118" t="str">
        <f>INDEX(Level[Level],MATCH(PIs[[#This Row],[L]],Level[GUID],0),1)</f>
        <v>Minor Must</v>
      </c>
      <c r="N118" t="s">
        <v>343</v>
      </c>
      <c r="O118" t="str">
        <f>INDEX(allsections[[S]:[Order]],MATCH(PIs[[#This Row],[SGUID]],allsections[SGUID],0),1)</f>
        <v>FO 04 SOIL, PLANT NUTRITION, AND FERTILIZERS</v>
      </c>
      <c r="P118" t="str">
        <f>INDEX(allsections[[S]:[Order]],MATCH(PIs[[#This Row],[SGUID]],allsections[SGUID],0),2)</f>
        <v>-</v>
      </c>
      <c r="Q118">
        <f>INDEX(allsections[[S]:[Order]],MATCH(PIs[[#This Row],[SGUID]],allsections[SGUID],0),3)</f>
        <v>4</v>
      </c>
      <c r="R118" t="s">
        <v>763</v>
      </c>
      <c r="S118" t="str">
        <f>INDEX(allsections[[S]:[Order]],MATCH(PIs[[#This Row],[SSGUID]],allsections[SGUID],0),1)</f>
        <v>FO 04.03 Substrates</v>
      </c>
      <c r="T118" t="str">
        <f>INDEX(allsections[[S]:[Order]],MATCH(PIs[[#This Row],[SSGUID]],allsections[SGUID],0),2)</f>
        <v>-</v>
      </c>
      <c r="U118" t="str">
        <f>INDEX(#REF!,MATCH(PIs[[#This Row],[GUID]],#REF!,0),2)</f>
        <v>2da4xRvctaGroBQaFMVdXV</v>
      </c>
      <c r="V118" t="b">
        <v>0</v>
      </c>
    </row>
    <row r="119" spans="1:23" ht="409.5" x14ac:dyDescent="0.25">
      <c r="A119" t="s">
        <v>794</v>
      </c>
      <c r="C119" t="s">
        <v>795</v>
      </c>
      <c r="D119" t="s">
        <v>796</v>
      </c>
      <c r="E119" t="s">
        <v>797</v>
      </c>
      <c r="F119" t="s">
        <v>798</v>
      </c>
      <c r="G119" s="48" t="s">
        <v>799</v>
      </c>
      <c r="H119" t="s">
        <v>73</v>
      </c>
      <c r="I119" t="str">
        <f>INDEX(Level[Level],MATCH(PIs[[#This Row],[L]],Level[GUID],0),1)</f>
        <v>Minor Must</v>
      </c>
      <c r="N119" t="s">
        <v>49</v>
      </c>
      <c r="O119" t="str">
        <f>INDEX(allsections[[S]:[Order]],MATCH(PIs[[#This Row],[SGUID]],allsections[SGUID],0),1)</f>
        <v xml:space="preserve">FO 01 MANAGEMENT </v>
      </c>
      <c r="P119" t="str">
        <f>INDEX(allsections[[S]:[Order]],MATCH(PIs[[#This Row],[SGUID]],allsections[SGUID],0),2)</f>
        <v>-</v>
      </c>
      <c r="Q119">
        <f>INDEX(allsections[[S]:[Order]],MATCH(PIs[[#This Row],[SGUID]],allsections[SGUID],0),3)</f>
        <v>1</v>
      </c>
      <c r="R119" t="s">
        <v>800</v>
      </c>
      <c r="S119" t="str">
        <f>INDEX(allsections[[S]:[Order]],MATCH(PIs[[#This Row],[SSGUID]],allsections[SGUID],0),1)</f>
        <v>FO 01.05 Customer requirements</v>
      </c>
      <c r="T119" t="str">
        <f>INDEX(allsections[[S]:[Order]],MATCH(PIs[[#This Row],[SSGUID]],allsections[SGUID],0),2)</f>
        <v>-</v>
      </c>
      <c r="U119">
        <f>INDEX(#REF!,MATCH(PIs[[#This Row],[GUID]],#REF!,0),2)</f>
        <v>0</v>
      </c>
      <c r="V119" t="b">
        <v>0</v>
      </c>
    </row>
    <row r="120" spans="1:23" ht="409.5" x14ac:dyDescent="0.25">
      <c r="A120" t="s">
        <v>801</v>
      </c>
      <c r="C120" t="s">
        <v>802</v>
      </c>
      <c r="D120" t="s">
        <v>803</v>
      </c>
      <c r="E120" t="s">
        <v>804</v>
      </c>
      <c r="F120" t="s">
        <v>805</v>
      </c>
      <c r="G120" s="48" t="s">
        <v>806</v>
      </c>
      <c r="H120" t="s">
        <v>73</v>
      </c>
      <c r="I120" t="str">
        <f>INDEX(Level[Level],MATCH(PIs[[#This Row],[L]],Level[GUID],0),1)</f>
        <v>Minor Must</v>
      </c>
      <c r="N120" t="s">
        <v>343</v>
      </c>
      <c r="O120" t="str">
        <f>INDEX(allsections[[S]:[Order]],MATCH(PIs[[#This Row],[SGUID]],allsections[SGUID],0),1)</f>
        <v>FO 04 SOIL, PLANT NUTRITION, AND FERTILIZERS</v>
      </c>
      <c r="P120" t="str">
        <f>INDEX(allsections[[S]:[Order]],MATCH(PIs[[#This Row],[SGUID]],allsections[SGUID],0),2)</f>
        <v>-</v>
      </c>
      <c r="Q120">
        <f>INDEX(allsections[[S]:[Order]],MATCH(PIs[[#This Row],[SGUID]],allsections[SGUID],0),3)</f>
        <v>4</v>
      </c>
      <c r="R120" t="s">
        <v>763</v>
      </c>
      <c r="S120" t="str">
        <f>INDEX(allsections[[S]:[Order]],MATCH(PIs[[#This Row],[SSGUID]],allsections[SGUID],0),1)</f>
        <v>FO 04.03 Substrates</v>
      </c>
      <c r="T120" t="str">
        <f>INDEX(allsections[[S]:[Order]],MATCH(PIs[[#This Row],[SSGUID]],allsections[SGUID],0),2)</f>
        <v>-</v>
      </c>
      <c r="U120" t="str">
        <f>INDEX(#REF!,MATCH(PIs[[#This Row],[GUID]],#REF!,0),2)</f>
        <v>2da4xRvctaGroBQaFMVdXV</v>
      </c>
      <c r="V120" t="b">
        <v>0</v>
      </c>
    </row>
    <row r="121" spans="1:23" x14ac:dyDescent="0.25">
      <c r="A121" t="s">
        <v>807</v>
      </c>
      <c r="C121" t="s">
        <v>808</v>
      </c>
      <c r="D121" t="s">
        <v>809</v>
      </c>
      <c r="E121" t="s">
        <v>810</v>
      </c>
      <c r="F121" t="s">
        <v>811</v>
      </c>
      <c r="G121" t="s">
        <v>812</v>
      </c>
      <c r="H121" t="s">
        <v>48</v>
      </c>
      <c r="I121" t="str">
        <f>INDEX(Level[Level],MATCH(PIs[[#This Row],[L]],Level[GUID],0),1)</f>
        <v>Major Must</v>
      </c>
      <c r="N121" t="s">
        <v>193</v>
      </c>
      <c r="O121" t="str">
        <f>INDEX(allsections[[S]:[Order]],MATCH(PIs[[#This Row],[SGUID]],allsections[SGUID],0),1)</f>
        <v>FO 03 PLANT PROPAGATION MATERIAL</v>
      </c>
      <c r="P121" t="str">
        <f>INDEX(allsections[[S]:[Order]],MATCH(PIs[[#This Row],[SGUID]],allsections[SGUID],0),2)</f>
        <v>-</v>
      </c>
      <c r="Q121">
        <f>INDEX(allsections[[S]:[Order]],MATCH(PIs[[#This Row],[SGUID]],allsections[SGUID],0),3)</f>
        <v>3</v>
      </c>
      <c r="R121" t="s">
        <v>813</v>
      </c>
      <c r="S121" t="str">
        <f>INDEX(allsections[[S]:[Order]],MATCH(PIs[[#This Row],[SSGUID]],allsections[SGUID],0),1)</f>
        <v>FO 03.03 Genetically modified organisms</v>
      </c>
      <c r="T121" t="str">
        <f>INDEX(allsections[[S]:[Order]],MATCH(PIs[[#This Row],[SSGUID]],allsections[SGUID],0),2)</f>
        <v>-</v>
      </c>
      <c r="U121" t="str">
        <f>INDEX(#REF!,MATCH(PIs[[#This Row],[GUID]],#REF!,0),2)</f>
        <v>1DMh4nsjnxwoMXI3CEg6sF</v>
      </c>
      <c r="V121" t="b">
        <v>0</v>
      </c>
    </row>
    <row r="122" spans="1:23" ht="409.5" x14ac:dyDescent="0.25">
      <c r="A122" t="s">
        <v>814</v>
      </c>
      <c r="C122" t="s">
        <v>815</v>
      </c>
      <c r="D122" t="s">
        <v>816</v>
      </c>
      <c r="E122" t="s">
        <v>817</v>
      </c>
      <c r="F122" t="s">
        <v>818</v>
      </c>
      <c r="G122" s="48" t="s">
        <v>819</v>
      </c>
      <c r="H122" t="s">
        <v>48</v>
      </c>
      <c r="I122" t="str">
        <f>INDEX(Level[Level],MATCH(PIs[[#This Row],[L]],Level[GUID],0),1)</f>
        <v>Major Must</v>
      </c>
      <c r="N122" t="s">
        <v>86</v>
      </c>
      <c r="O122" t="str">
        <f>INDEX(allsections[[S]:[Order]],MATCH(PIs[[#This Row],[SGUID]],allsections[SGUID],0),1)</f>
        <v>FO 05 WATER MANAGEMENT</v>
      </c>
      <c r="P122" t="str">
        <f>INDEX(allsections[[S]:[Order]],MATCH(PIs[[#This Row],[SGUID]],allsections[SGUID],0),2)</f>
        <v>-</v>
      </c>
      <c r="Q122">
        <f>INDEX(allsections[[S]:[Order]],MATCH(PIs[[#This Row],[SGUID]],allsections[SGUID],0),3)</f>
        <v>5</v>
      </c>
      <c r="R122" t="s">
        <v>820</v>
      </c>
      <c r="S122" t="str">
        <f>INDEX(allsections[[S]:[Order]],MATCH(PIs[[#This Row],[SSGUID]],allsections[SGUID],0),1)</f>
        <v xml:space="preserve">FO 05.01 Water sources
</v>
      </c>
      <c r="T122" t="str">
        <f>INDEX(allsections[[S]:[Order]],MATCH(PIs[[#This Row],[SSGUID]],allsections[SGUID],0),2)</f>
        <v>-</v>
      </c>
      <c r="U122" t="str">
        <f>INDEX(#REF!,MATCH(PIs[[#This Row],[GUID]],#REF!,0),2)</f>
        <v>3gt3fIhN46QsU1qNjvnmb2</v>
      </c>
      <c r="V122" t="b">
        <v>0</v>
      </c>
    </row>
    <row r="123" spans="1:23" x14ac:dyDescent="0.25">
      <c r="A123" t="s">
        <v>821</v>
      </c>
      <c r="C123" t="s">
        <v>822</v>
      </c>
      <c r="D123" t="s">
        <v>823</v>
      </c>
      <c r="E123" t="s">
        <v>824</v>
      </c>
      <c r="F123" t="s">
        <v>825</v>
      </c>
      <c r="G123" t="s">
        <v>826</v>
      </c>
      <c r="H123" t="s">
        <v>293</v>
      </c>
      <c r="I123" t="str">
        <f>INDEX(Level[Level],MATCH(PIs[[#This Row],[L]],Level[GUID],0),1)</f>
        <v>Recom.</v>
      </c>
      <c r="N123" t="s">
        <v>201</v>
      </c>
      <c r="O123" t="str">
        <f>INDEX(allsections[[S]:[Order]],MATCH(PIs[[#This Row],[SGUID]],allsections[SGUID],0),1)</f>
        <v>FO 08 POSTHARVEST</v>
      </c>
      <c r="P123" t="str">
        <f>INDEX(allsections[[S]:[Order]],MATCH(PIs[[#This Row],[SGUID]],allsections[SGUID],0),2)</f>
        <v>-</v>
      </c>
      <c r="Q123">
        <f>INDEX(allsections[[S]:[Order]],MATCH(PIs[[#This Row],[SGUID]],allsections[SGUID],0),3)</f>
        <v>8</v>
      </c>
      <c r="R123" t="s">
        <v>827</v>
      </c>
      <c r="S123" t="str">
        <f>INDEX(allsections[[S]:[Order]],MATCH(PIs[[#This Row],[SSGUID]],allsections[SGUID],0),1)</f>
        <v>FO 08.01 Quality of postharvest water</v>
      </c>
      <c r="T123" t="str">
        <f>INDEX(allsections[[S]:[Order]],MATCH(PIs[[#This Row],[SSGUID]],allsections[SGUID],0),2)</f>
        <v>-</v>
      </c>
      <c r="U123">
        <f>INDEX(#REF!,MATCH(PIs[[#This Row],[GUID]],#REF!,0),2)</f>
        <v>0</v>
      </c>
      <c r="V123" t="b">
        <v>0</v>
      </c>
      <c r="W123" t="b">
        <v>1</v>
      </c>
    </row>
    <row r="124" spans="1:23" ht="409.5" x14ac:dyDescent="0.25">
      <c r="A124" t="s">
        <v>828</v>
      </c>
      <c r="C124" t="s">
        <v>829</v>
      </c>
      <c r="D124" t="s">
        <v>830</v>
      </c>
      <c r="E124" t="s">
        <v>831</v>
      </c>
      <c r="F124" t="s">
        <v>832</v>
      </c>
      <c r="G124" s="48" t="s">
        <v>833</v>
      </c>
      <c r="H124" t="s">
        <v>73</v>
      </c>
      <c r="I124" t="str">
        <f>INDEX(Level[Level],MATCH(PIs[[#This Row],[L]],Level[GUID],0),1)</f>
        <v>Minor Must</v>
      </c>
      <c r="N124" t="s">
        <v>86</v>
      </c>
      <c r="O124" t="str">
        <f>INDEX(allsections[[S]:[Order]],MATCH(PIs[[#This Row],[SGUID]],allsections[SGUID],0),1)</f>
        <v>FO 05 WATER MANAGEMENT</v>
      </c>
      <c r="P124" t="str">
        <f>INDEX(allsections[[S]:[Order]],MATCH(PIs[[#This Row],[SGUID]],allsections[SGUID],0),2)</f>
        <v>-</v>
      </c>
      <c r="Q124">
        <f>INDEX(allsections[[S]:[Order]],MATCH(PIs[[#This Row],[SGUID]],allsections[SGUID],0),3)</f>
        <v>5</v>
      </c>
      <c r="R124" t="s">
        <v>87</v>
      </c>
      <c r="S124" t="str">
        <f>INDEX(allsections[[S]:[Order]],MATCH(PIs[[#This Row],[SSGUID]],allsections[SGUID],0),1)</f>
        <v>FO 05.04 Water quality</v>
      </c>
      <c r="T124" t="str">
        <f>INDEX(allsections[[S]:[Order]],MATCH(PIs[[#This Row],[SSGUID]],allsections[SGUID],0),2)</f>
        <v>-</v>
      </c>
      <c r="U124">
        <f>INDEX(#REF!,MATCH(PIs[[#This Row],[GUID]],#REF!,0),2)</f>
        <v>0</v>
      </c>
      <c r="V124" t="b">
        <v>0</v>
      </c>
    </row>
    <row r="125" spans="1:23" ht="409.5" x14ac:dyDescent="0.25">
      <c r="A125" t="s">
        <v>834</v>
      </c>
      <c r="C125" t="s">
        <v>835</v>
      </c>
      <c r="D125" t="s">
        <v>836</v>
      </c>
      <c r="E125" t="s">
        <v>837</v>
      </c>
      <c r="F125" t="s">
        <v>838</v>
      </c>
      <c r="G125" s="48" t="s">
        <v>839</v>
      </c>
      <c r="H125" t="s">
        <v>48</v>
      </c>
      <c r="I125" t="str">
        <f>INDEX(Level[Level],MATCH(PIs[[#This Row],[L]],Level[GUID],0),1)</f>
        <v>Major Must</v>
      </c>
      <c r="N125" t="s">
        <v>86</v>
      </c>
      <c r="O125" t="str">
        <f>INDEX(allsections[[S]:[Order]],MATCH(PIs[[#This Row],[SGUID]],allsections[SGUID],0),1)</f>
        <v>FO 05 WATER MANAGEMENT</v>
      </c>
      <c r="P125" t="str">
        <f>INDEX(allsections[[S]:[Order]],MATCH(PIs[[#This Row],[SGUID]],allsections[SGUID],0),2)</f>
        <v>-</v>
      </c>
      <c r="Q125">
        <f>INDEX(allsections[[S]:[Order]],MATCH(PIs[[#This Row],[SGUID]],allsections[SGUID],0),3)</f>
        <v>5</v>
      </c>
      <c r="R125" t="s">
        <v>840</v>
      </c>
      <c r="S125" t="str">
        <f>INDEX(allsections[[S]:[Order]],MATCH(PIs[[#This Row],[SSGUID]],allsections[SGUID],0),1)</f>
        <v>FO 05.02 Predicting irrigation requirements</v>
      </c>
      <c r="T125" t="str">
        <f>INDEX(allsections[[S]:[Order]],MATCH(PIs[[#This Row],[SSGUID]],allsections[SGUID],0),2)</f>
        <v>-</v>
      </c>
      <c r="U125" t="str">
        <f>INDEX(#REF!,MATCH(PIs[[#This Row],[GUID]],#REF!,0),2)</f>
        <v>3gt3fIhN46QsU1qNjvnmb2</v>
      </c>
      <c r="V125" t="b">
        <v>0</v>
      </c>
    </row>
    <row r="126" spans="1:23" ht="409.5" x14ac:dyDescent="0.25">
      <c r="A126" t="s">
        <v>841</v>
      </c>
      <c r="C126" t="s">
        <v>842</v>
      </c>
      <c r="D126" t="s">
        <v>843</v>
      </c>
      <c r="E126" t="s">
        <v>844</v>
      </c>
      <c r="F126" t="s">
        <v>845</v>
      </c>
      <c r="G126" s="48" t="s">
        <v>846</v>
      </c>
      <c r="H126" t="s">
        <v>48</v>
      </c>
      <c r="I126" t="str">
        <f>INDEX(Level[Level],MATCH(PIs[[#This Row],[L]],Level[GUID],0),1)</f>
        <v>Major Must</v>
      </c>
      <c r="N126" t="s">
        <v>86</v>
      </c>
      <c r="O126" t="str">
        <f>INDEX(allsections[[S]:[Order]],MATCH(PIs[[#This Row],[SGUID]],allsections[SGUID],0),1)</f>
        <v>FO 05 WATER MANAGEMENT</v>
      </c>
      <c r="P126" t="str">
        <f>INDEX(allsections[[S]:[Order]],MATCH(PIs[[#This Row],[SGUID]],allsections[SGUID],0),2)</f>
        <v>-</v>
      </c>
      <c r="Q126">
        <f>INDEX(allsections[[S]:[Order]],MATCH(PIs[[#This Row],[SGUID]],allsections[SGUID],0),3)</f>
        <v>5</v>
      </c>
      <c r="R126" t="s">
        <v>820</v>
      </c>
      <c r="S126" t="str">
        <f>INDEX(allsections[[S]:[Order]],MATCH(PIs[[#This Row],[SSGUID]],allsections[SGUID],0),1)</f>
        <v xml:space="preserve">FO 05.01 Water sources
</v>
      </c>
      <c r="T126" t="str">
        <f>INDEX(allsections[[S]:[Order]],MATCH(PIs[[#This Row],[SSGUID]],allsections[SGUID],0),2)</f>
        <v>-</v>
      </c>
      <c r="U126">
        <f>INDEX(#REF!,MATCH(PIs[[#This Row],[GUID]],#REF!,0),2)</f>
        <v>0</v>
      </c>
      <c r="V126" t="b">
        <v>0</v>
      </c>
      <c r="W126" t="b">
        <v>1</v>
      </c>
    </row>
    <row r="127" spans="1:23" ht="409.5" x14ac:dyDescent="0.25">
      <c r="A127" t="s">
        <v>847</v>
      </c>
      <c r="C127" t="s">
        <v>848</v>
      </c>
      <c r="D127" t="s">
        <v>849</v>
      </c>
      <c r="E127" t="s">
        <v>850</v>
      </c>
      <c r="F127" t="s">
        <v>851</v>
      </c>
      <c r="G127" s="48" t="s">
        <v>852</v>
      </c>
      <c r="H127" t="s">
        <v>73</v>
      </c>
      <c r="I127" t="str">
        <f>INDEX(Level[Level],MATCH(PIs[[#This Row],[L]],Level[GUID],0),1)</f>
        <v>Minor Must</v>
      </c>
      <c r="N127" t="s">
        <v>86</v>
      </c>
      <c r="O127" t="str">
        <f>INDEX(allsections[[S]:[Order]],MATCH(PIs[[#This Row],[SGUID]],allsections[SGUID],0),1)</f>
        <v>FO 05 WATER MANAGEMENT</v>
      </c>
      <c r="P127" t="str">
        <f>INDEX(allsections[[S]:[Order]],MATCH(PIs[[#This Row],[SGUID]],allsections[SGUID],0),2)</f>
        <v>-</v>
      </c>
      <c r="Q127">
        <f>INDEX(allsections[[S]:[Order]],MATCH(PIs[[#This Row],[SGUID]],allsections[SGUID],0),3)</f>
        <v>5</v>
      </c>
      <c r="R127" t="s">
        <v>853</v>
      </c>
      <c r="S127" t="str">
        <f>INDEX(allsections[[S]:[Order]],MATCH(PIs[[#This Row],[SSGUID]],allsections[SGUID],0),1)</f>
        <v>FO 05.03 Record keeping</v>
      </c>
      <c r="T127" t="str">
        <f>INDEX(allsections[[S]:[Order]],MATCH(PIs[[#This Row],[SSGUID]],allsections[SGUID],0),2)</f>
        <v>-</v>
      </c>
      <c r="U127" t="str">
        <f>INDEX(#REF!,MATCH(PIs[[#This Row],[GUID]],#REF!,0),2)</f>
        <v>3gt3fIhN46QsU1qNjvnmb2</v>
      </c>
      <c r="V127" t="b">
        <v>0</v>
      </c>
    </row>
    <row r="128" spans="1:23" x14ac:dyDescent="0.25">
      <c r="A128" t="s">
        <v>854</v>
      </c>
      <c r="C128" t="s">
        <v>855</v>
      </c>
      <c r="D128" t="s">
        <v>856</v>
      </c>
      <c r="E128" t="s">
        <v>857</v>
      </c>
      <c r="F128" t="s">
        <v>858</v>
      </c>
      <c r="G128" t="s">
        <v>859</v>
      </c>
      <c r="H128" t="s">
        <v>293</v>
      </c>
      <c r="I128" t="str">
        <f>INDEX(Level[Level],MATCH(PIs[[#This Row],[L]],Level[GUID],0),1)</f>
        <v>Recom.</v>
      </c>
      <c r="N128" t="s">
        <v>86</v>
      </c>
      <c r="O128" t="str">
        <f>INDEX(allsections[[S]:[Order]],MATCH(PIs[[#This Row],[SGUID]],allsections[SGUID],0),1)</f>
        <v>FO 05 WATER MANAGEMENT</v>
      </c>
      <c r="P128" t="str">
        <f>INDEX(allsections[[S]:[Order]],MATCH(PIs[[#This Row],[SGUID]],allsections[SGUID],0),2)</f>
        <v>-</v>
      </c>
      <c r="Q128">
        <f>INDEX(allsections[[S]:[Order]],MATCH(PIs[[#This Row],[SGUID]],allsections[SGUID],0),3)</f>
        <v>5</v>
      </c>
      <c r="R128" t="s">
        <v>87</v>
      </c>
      <c r="S128" t="str">
        <f>INDEX(allsections[[S]:[Order]],MATCH(PIs[[#This Row],[SSGUID]],allsections[SGUID],0),1)</f>
        <v>FO 05.04 Water quality</v>
      </c>
      <c r="T128" t="str">
        <f>INDEX(allsections[[S]:[Order]],MATCH(PIs[[#This Row],[SSGUID]],allsections[SGUID],0),2)</f>
        <v>-</v>
      </c>
      <c r="U128">
        <f>INDEX(#REF!,MATCH(PIs[[#This Row],[GUID]],#REF!,0),2)</f>
        <v>0</v>
      </c>
      <c r="V128" t="b">
        <v>0</v>
      </c>
    </row>
    <row r="129" spans="1:22" ht="409.5" x14ac:dyDescent="0.25">
      <c r="A129" t="s">
        <v>860</v>
      </c>
      <c r="C129" t="s">
        <v>861</v>
      </c>
      <c r="D129" t="s">
        <v>862</v>
      </c>
      <c r="E129" t="s">
        <v>863</v>
      </c>
      <c r="F129" t="s">
        <v>864</v>
      </c>
      <c r="G129" s="48" t="s">
        <v>865</v>
      </c>
      <c r="H129" t="s">
        <v>73</v>
      </c>
      <c r="I129" t="str">
        <f>INDEX(Level[Level],MATCH(PIs[[#This Row],[L]],Level[GUID],0),1)</f>
        <v>Minor Must</v>
      </c>
      <c r="N129" t="s">
        <v>86</v>
      </c>
      <c r="O129" t="str">
        <f>INDEX(allsections[[S]:[Order]],MATCH(PIs[[#This Row],[SGUID]],allsections[SGUID],0),1)</f>
        <v>FO 05 WATER MANAGEMENT</v>
      </c>
      <c r="P129" t="str">
        <f>INDEX(allsections[[S]:[Order]],MATCH(PIs[[#This Row],[SGUID]],allsections[SGUID],0),2)</f>
        <v>-</v>
      </c>
      <c r="Q129">
        <f>INDEX(allsections[[S]:[Order]],MATCH(PIs[[#This Row],[SGUID]],allsections[SGUID],0),3)</f>
        <v>5</v>
      </c>
      <c r="R129" t="s">
        <v>840</v>
      </c>
      <c r="S129" t="str">
        <f>INDEX(allsections[[S]:[Order]],MATCH(PIs[[#This Row],[SSGUID]],allsections[SGUID],0),1)</f>
        <v>FO 05.02 Predicting irrigation requirements</v>
      </c>
      <c r="T129" t="str">
        <f>INDEX(allsections[[S]:[Order]],MATCH(PIs[[#This Row],[SSGUID]],allsections[SGUID],0),2)</f>
        <v>-</v>
      </c>
      <c r="U129">
        <f>INDEX(#REF!,MATCH(PIs[[#This Row],[GUID]],#REF!,0),2)</f>
        <v>0</v>
      </c>
      <c r="V129" t="b">
        <v>0</v>
      </c>
    </row>
    <row r="130" spans="1:22" ht="409.5" x14ac:dyDescent="0.25">
      <c r="A130" t="s">
        <v>866</v>
      </c>
      <c r="C130" t="s">
        <v>867</v>
      </c>
      <c r="D130" t="s">
        <v>868</v>
      </c>
      <c r="E130" t="s">
        <v>869</v>
      </c>
      <c r="F130" t="s">
        <v>870</v>
      </c>
      <c r="G130" s="48" t="s">
        <v>871</v>
      </c>
      <c r="H130" t="s">
        <v>73</v>
      </c>
      <c r="I130" t="str">
        <f>INDEX(Level[Level],MATCH(PIs[[#This Row],[L]],Level[GUID],0),1)</f>
        <v>Minor Must</v>
      </c>
      <c r="N130" t="s">
        <v>86</v>
      </c>
      <c r="O130" t="str">
        <f>INDEX(allsections[[S]:[Order]],MATCH(PIs[[#This Row],[SGUID]],allsections[SGUID],0),1)</f>
        <v>FO 05 WATER MANAGEMENT</v>
      </c>
      <c r="P130" t="str">
        <f>INDEX(allsections[[S]:[Order]],MATCH(PIs[[#This Row],[SGUID]],allsections[SGUID],0),2)</f>
        <v>-</v>
      </c>
      <c r="Q130">
        <f>INDEX(allsections[[S]:[Order]],MATCH(PIs[[#This Row],[SGUID]],allsections[SGUID],0),3)</f>
        <v>5</v>
      </c>
      <c r="R130" t="s">
        <v>840</v>
      </c>
      <c r="S130" t="str">
        <f>INDEX(allsections[[S]:[Order]],MATCH(PIs[[#This Row],[SSGUID]],allsections[SGUID],0),1)</f>
        <v>FO 05.02 Predicting irrigation requirements</v>
      </c>
      <c r="T130" t="str">
        <f>INDEX(allsections[[S]:[Order]],MATCH(PIs[[#This Row],[SSGUID]],allsections[SGUID],0),2)</f>
        <v>-</v>
      </c>
      <c r="U130" t="str">
        <f>INDEX(#REF!,MATCH(PIs[[#This Row],[GUID]],#REF!,0),2)</f>
        <v>3gt3fIhN46QsU1qNjvnmb2</v>
      </c>
      <c r="V130" t="b">
        <v>0</v>
      </c>
    </row>
    <row r="131" spans="1:22" ht="409.5" x14ac:dyDescent="0.25">
      <c r="A131" t="s">
        <v>872</v>
      </c>
      <c r="C131" t="s">
        <v>873</v>
      </c>
      <c r="D131" t="s">
        <v>874</v>
      </c>
      <c r="E131" t="s">
        <v>875</v>
      </c>
      <c r="F131" t="s">
        <v>876</v>
      </c>
      <c r="G131" s="48" t="s">
        <v>877</v>
      </c>
      <c r="H131" t="s">
        <v>48</v>
      </c>
      <c r="I131" t="str">
        <f>INDEX(Level[Level],MATCH(PIs[[#This Row],[L]],Level[GUID],0),1)</f>
        <v>Major Must</v>
      </c>
      <c r="N131" t="s">
        <v>49</v>
      </c>
      <c r="O131" t="str">
        <f>INDEX(allsections[[S]:[Order]],MATCH(PIs[[#This Row],[SGUID]],allsections[SGUID],0),1)</f>
        <v xml:space="preserve">FO 01 MANAGEMENT </v>
      </c>
      <c r="P131" t="str">
        <f>INDEX(allsections[[S]:[Order]],MATCH(PIs[[#This Row],[SGUID]],allsections[SGUID],0),2)</f>
        <v>-</v>
      </c>
      <c r="Q131">
        <f>INDEX(allsections[[S]:[Order]],MATCH(PIs[[#This Row],[SGUID]],allsections[SGUID],0),3)</f>
        <v>1</v>
      </c>
      <c r="R131" t="s">
        <v>136</v>
      </c>
      <c r="S131" t="str">
        <f>INDEX(allsections[[S]:[Order]],MATCH(PIs[[#This Row],[SSGUID]],allsections[SGUID],0),1)</f>
        <v>FO 01.01 Site history</v>
      </c>
      <c r="T131" t="str">
        <f>INDEX(allsections[[S]:[Order]],MATCH(PIs[[#This Row],[SSGUID]],allsections[SGUID],0),2)</f>
        <v>-</v>
      </c>
      <c r="U131">
        <f>INDEX(#REF!,MATCH(PIs[[#This Row],[GUID]],#REF!,0),2)</f>
        <v>0</v>
      </c>
      <c r="V131" t="b">
        <v>0</v>
      </c>
    </row>
    <row r="132" spans="1:22" ht="409.5" x14ac:dyDescent="0.25">
      <c r="A132" t="s">
        <v>878</v>
      </c>
      <c r="C132" t="s">
        <v>879</v>
      </c>
      <c r="D132" t="s">
        <v>880</v>
      </c>
      <c r="E132" t="s">
        <v>881</v>
      </c>
      <c r="F132" t="s">
        <v>882</v>
      </c>
      <c r="G132" s="48" t="s">
        <v>883</v>
      </c>
      <c r="H132" t="s">
        <v>48</v>
      </c>
      <c r="I132" t="str">
        <f>INDEX(Level[Level],MATCH(PIs[[#This Row],[L]],Level[GUID],0),1)</f>
        <v>Major Must</v>
      </c>
      <c r="N132" t="s">
        <v>49</v>
      </c>
      <c r="O132" t="str">
        <f>INDEX(allsections[[S]:[Order]],MATCH(PIs[[#This Row],[SGUID]],allsections[SGUID],0),1)</f>
        <v xml:space="preserve">FO 01 MANAGEMENT </v>
      </c>
      <c r="P132" t="str">
        <f>INDEX(allsections[[S]:[Order]],MATCH(PIs[[#This Row],[SGUID]],allsections[SGUID],0),2)</f>
        <v>-</v>
      </c>
      <c r="Q132">
        <f>INDEX(allsections[[S]:[Order]],MATCH(PIs[[#This Row],[SGUID]],allsections[SGUID],0),3)</f>
        <v>1</v>
      </c>
      <c r="R132" t="s">
        <v>884</v>
      </c>
      <c r="S132" t="str">
        <f>INDEX(allsections[[S]:[Order]],MATCH(PIs[[#This Row],[SSGUID]],allsections[SGUID],0),1)</f>
        <v>FO 01.06 Complaints</v>
      </c>
      <c r="T132" t="str">
        <f>INDEX(allsections[[S]:[Order]],MATCH(PIs[[#This Row],[SSGUID]],allsections[SGUID],0),2)</f>
        <v>-</v>
      </c>
      <c r="U132">
        <f>INDEX(#REF!,MATCH(PIs[[#This Row],[GUID]],#REF!,0),2)</f>
        <v>0</v>
      </c>
      <c r="V132" t="b">
        <v>0</v>
      </c>
    </row>
    <row r="133" spans="1:22" ht="409.5" x14ac:dyDescent="0.25">
      <c r="A133" t="s">
        <v>885</v>
      </c>
      <c r="C133" t="s">
        <v>886</v>
      </c>
      <c r="D133" t="s">
        <v>887</v>
      </c>
      <c r="E133" t="s">
        <v>888</v>
      </c>
      <c r="F133" t="s">
        <v>889</v>
      </c>
      <c r="G133" s="48" t="s">
        <v>890</v>
      </c>
      <c r="H133" t="s">
        <v>73</v>
      </c>
      <c r="I133" t="str">
        <f>INDEX(Level[Level],MATCH(PIs[[#This Row],[L]],Level[GUID],0),1)</f>
        <v>Minor Must</v>
      </c>
      <c r="N133" t="s">
        <v>49</v>
      </c>
      <c r="O133" t="str">
        <f>INDEX(allsections[[S]:[Order]],MATCH(PIs[[#This Row],[SGUID]],allsections[SGUID],0),1)</f>
        <v xml:space="preserve">FO 01 MANAGEMENT </v>
      </c>
      <c r="P133" t="str">
        <f>INDEX(allsections[[S]:[Order]],MATCH(PIs[[#This Row],[SGUID]],allsections[SGUID],0),2)</f>
        <v>-</v>
      </c>
      <c r="Q133">
        <f>INDEX(allsections[[S]:[Order]],MATCH(PIs[[#This Row],[SGUID]],allsections[SGUID],0),3)</f>
        <v>1</v>
      </c>
      <c r="R133" t="s">
        <v>891</v>
      </c>
      <c r="S133" t="str">
        <f>INDEX(allsections[[S]:[Order]],MATCH(PIs[[#This Row],[SSGUID]],allsections[SGUID],0),1)</f>
        <v>FO 01.07 Non-conforming products</v>
      </c>
      <c r="T133" t="str">
        <f>INDEX(allsections[[S]:[Order]],MATCH(PIs[[#This Row],[SSGUID]],allsections[SGUID],0),2)</f>
        <v>-</v>
      </c>
      <c r="U133">
        <f>INDEX(#REF!,MATCH(PIs[[#This Row],[GUID]],#REF!,0),2)</f>
        <v>0</v>
      </c>
      <c r="V133" t="b">
        <v>0</v>
      </c>
    </row>
    <row r="134" spans="1:22" ht="409.5" x14ac:dyDescent="0.25">
      <c r="A134" t="s">
        <v>892</v>
      </c>
      <c r="C134" t="s">
        <v>893</v>
      </c>
      <c r="D134" t="s">
        <v>894</v>
      </c>
      <c r="E134" t="s">
        <v>895</v>
      </c>
      <c r="F134" t="s">
        <v>896</v>
      </c>
      <c r="G134" s="48" t="s">
        <v>897</v>
      </c>
      <c r="H134" t="s">
        <v>48</v>
      </c>
      <c r="I134" t="str">
        <f>INDEX(Level[Level],MATCH(PIs[[#This Row],[L]],Level[GUID],0),1)</f>
        <v>Major Must</v>
      </c>
      <c r="N134" t="s">
        <v>101</v>
      </c>
      <c r="O134" t="str">
        <f>INDEX(allsections[[S]:[Order]],MATCH(PIs[[#This Row],[SGUID]],allsections[SGUID],0),1)</f>
        <v>FO 02 TRACEABILITY</v>
      </c>
      <c r="P134" t="str">
        <f>INDEX(allsections[[S]:[Order]],MATCH(PIs[[#This Row],[SGUID]],allsections[SGUID],0),2)</f>
        <v>-</v>
      </c>
      <c r="Q134">
        <f>INDEX(allsections[[S]:[Order]],MATCH(PIs[[#This Row],[SGUID]],allsections[SGUID],0),3)</f>
        <v>2</v>
      </c>
      <c r="R134" t="s">
        <v>122</v>
      </c>
      <c r="S134" t="str">
        <f>INDEX(allsections[[S]:[Order]],MATCH(PIs[[#This Row],[SSGUID]],allsections[SGUID],0),1)</f>
        <v>FO 02.03 Mass balance</v>
      </c>
      <c r="T134" t="str">
        <f>INDEX(allsections[[S]:[Order]],MATCH(PIs[[#This Row],[SSGUID]],allsections[SGUID],0),2)</f>
        <v>-</v>
      </c>
      <c r="U134">
        <f>INDEX(#REF!,MATCH(PIs[[#This Row],[GUID]],#REF!,0),2)</f>
        <v>0</v>
      </c>
      <c r="V134" t="b">
        <v>0</v>
      </c>
    </row>
    <row r="135" spans="1:22" ht="409.5" x14ac:dyDescent="0.25">
      <c r="A135" t="s">
        <v>898</v>
      </c>
      <c r="C135" t="s">
        <v>899</v>
      </c>
      <c r="D135" t="s">
        <v>900</v>
      </c>
      <c r="E135" t="s">
        <v>901</v>
      </c>
      <c r="F135" t="s">
        <v>902</v>
      </c>
      <c r="G135" s="48" t="s">
        <v>903</v>
      </c>
      <c r="H135" t="s">
        <v>48</v>
      </c>
      <c r="I135" t="str">
        <f>INDEX(Level[Level],MATCH(PIs[[#This Row],[L]],Level[GUID],0),1)</f>
        <v>Major Must</v>
      </c>
      <c r="N135" t="s">
        <v>49</v>
      </c>
      <c r="O135" t="str">
        <f>INDEX(allsections[[S]:[Order]],MATCH(PIs[[#This Row],[SGUID]],allsections[SGUID],0),1)</f>
        <v xml:space="preserve">FO 01 MANAGEMENT </v>
      </c>
      <c r="P135" t="str">
        <f>INDEX(allsections[[S]:[Order]],MATCH(PIs[[#This Row],[SGUID]],allsections[SGUID],0),2)</f>
        <v>-</v>
      </c>
      <c r="Q135">
        <f>INDEX(allsections[[S]:[Order]],MATCH(PIs[[#This Row],[SGUID]],allsections[SGUID],0),3)</f>
        <v>1</v>
      </c>
      <c r="R135" t="s">
        <v>884</v>
      </c>
      <c r="S135" t="str">
        <f>INDEX(allsections[[S]:[Order]],MATCH(PIs[[#This Row],[SSGUID]],allsections[SGUID],0),1)</f>
        <v>FO 01.06 Complaints</v>
      </c>
      <c r="T135" t="str">
        <f>INDEX(allsections[[S]:[Order]],MATCH(PIs[[#This Row],[SSGUID]],allsections[SGUID],0),2)</f>
        <v>-</v>
      </c>
      <c r="U135">
        <f>INDEX(#REF!,MATCH(PIs[[#This Row],[GUID]],#REF!,0),2)</f>
        <v>0</v>
      </c>
      <c r="V135" t="b">
        <v>0</v>
      </c>
    </row>
    <row r="136" spans="1:22" x14ac:dyDescent="0.25">
      <c r="A136" t="s">
        <v>904</v>
      </c>
      <c r="C136" t="s">
        <v>905</v>
      </c>
      <c r="D136" t="s">
        <v>906</v>
      </c>
      <c r="E136" t="s">
        <v>907</v>
      </c>
      <c r="F136" t="s">
        <v>908</v>
      </c>
      <c r="G136" t="s">
        <v>909</v>
      </c>
      <c r="H136" t="s">
        <v>48</v>
      </c>
      <c r="I136" t="str">
        <f>INDEX(Level[Level],MATCH(PIs[[#This Row],[L]],Level[GUID],0),1)</f>
        <v>Major Must</v>
      </c>
      <c r="N136" t="s">
        <v>101</v>
      </c>
      <c r="O136" t="str">
        <f>INDEX(allsections[[S]:[Order]],MATCH(PIs[[#This Row],[SGUID]],allsections[SGUID],0),1)</f>
        <v>FO 02 TRACEABILITY</v>
      </c>
      <c r="P136" t="str">
        <f>INDEX(allsections[[S]:[Order]],MATCH(PIs[[#This Row],[SGUID]],allsections[SGUID],0),2)</f>
        <v>-</v>
      </c>
      <c r="Q136">
        <f>INDEX(allsections[[S]:[Order]],MATCH(PIs[[#This Row],[SGUID]],allsections[SGUID],0),3)</f>
        <v>2</v>
      </c>
      <c r="R136" t="s">
        <v>122</v>
      </c>
      <c r="S136" t="str">
        <f>INDEX(allsections[[S]:[Order]],MATCH(PIs[[#This Row],[SSGUID]],allsections[SGUID],0),1)</f>
        <v>FO 02.03 Mass balance</v>
      </c>
      <c r="T136" t="str">
        <f>INDEX(allsections[[S]:[Order]],MATCH(PIs[[#This Row],[SSGUID]],allsections[SGUID],0),2)</f>
        <v>-</v>
      </c>
      <c r="U136">
        <f>INDEX(#REF!,MATCH(PIs[[#This Row],[GUID]],#REF!,0),2)</f>
        <v>0</v>
      </c>
      <c r="V136" t="b">
        <v>0</v>
      </c>
    </row>
    <row r="137" spans="1:22" ht="409.5" x14ac:dyDescent="0.25">
      <c r="A137" t="s">
        <v>910</v>
      </c>
      <c r="C137" t="s">
        <v>911</v>
      </c>
      <c r="D137" t="s">
        <v>912</v>
      </c>
      <c r="E137" t="s">
        <v>913</v>
      </c>
      <c r="F137" t="s">
        <v>914</v>
      </c>
      <c r="G137" s="48" t="s">
        <v>915</v>
      </c>
      <c r="H137" t="s">
        <v>73</v>
      </c>
      <c r="I137" t="str">
        <f>INDEX(Level[Level],MATCH(PIs[[#This Row],[L]],Level[GUID],0),1)</f>
        <v>Minor Must</v>
      </c>
      <c r="N137" t="s">
        <v>49</v>
      </c>
      <c r="O137" t="str">
        <f>INDEX(allsections[[S]:[Order]],MATCH(PIs[[#This Row],[SGUID]],allsections[SGUID],0),1)</f>
        <v xml:space="preserve">FO 01 MANAGEMENT </v>
      </c>
      <c r="P137" t="str">
        <f>INDEX(allsections[[S]:[Order]],MATCH(PIs[[#This Row],[SGUID]],allsections[SGUID],0),2)</f>
        <v>-</v>
      </c>
      <c r="Q137">
        <f>INDEX(allsections[[S]:[Order]],MATCH(PIs[[#This Row],[SGUID]],allsections[SGUID],0),3)</f>
        <v>1</v>
      </c>
      <c r="R137" t="s">
        <v>916</v>
      </c>
      <c r="S137" t="str">
        <f>INDEX(allsections[[S]:[Order]],MATCH(PIs[[#This Row],[SSGUID]],allsections[SGUID],0),1)</f>
        <v>FO 01.08 Recall and withdrawal</v>
      </c>
      <c r="T137" t="str">
        <f>INDEX(allsections[[S]:[Order]],MATCH(PIs[[#This Row],[SSGUID]],allsections[SGUID],0),2)</f>
        <v>-</v>
      </c>
      <c r="U137">
        <f>INDEX(#REF!,MATCH(PIs[[#This Row],[GUID]],#REF!,0),2)</f>
        <v>0</v>
      </c>
      <c r="V137" t="b">
        <v>0</v>
      </c>
    </row>
    <row r="138" spans="1:22" ht="409.5" x14ac:dyDescent="0.25">
      <c r="A138" t="s">
        <v>917</v>
      </c>
      <c r="C138" t="s">
        <v>918</v>
      </c>
      <c r="D138" t="s">
        <v>919</v>
      </c>
      <c r="E138" t="s">
        <v>920</v>
      </c>
      <c r="F138" t="s">
        <v>921</v>
      </c>
      <c r="G138" s="48" t="s">
        <v>922</v>
      </c>
      <c r="H138" t="s">
        <v>48</v>
      </c>
      <c r="I138" t="str">
        <f>INDEX(Level[Level],MATCH(PIs[[#This Row],[L]],Level[GUID],0),1)</f>
        <v>Major Must</v>
      </c>
      <c r="N138" t="s">
        <v>101</v>
      </c>
      <c r="O138" t="str">
        <f>INDEX(allsections[[S]:[Order]],MATCH(PIs[[#This Row],[SGUID]],allsections[SGUID],0),1)</f>
        <v>FO 02 TRACEABILITY</v>
      </c>
      <c r="P138" t="str">
        <f>INDEX(allsections[[S]:[Order]],MATCH(PIs[[#This Row],[SGUID]],allsections[SGUID],0),2)</f>
        <v>-</v>
      </c>
      <c r="Q138">
        <f>INDEX(allsections[[S]:[Order]],MATCH(PIs[[#This Row],[SGUID]],allsections[SGUID],0),3)</f>
        <v>2</v>
      </c>
      <c r="R138" t="s">
        <v>546</v>
      </c>
      <c r="S138" t="str">
        <f>INDEX(allsections[[S]:[Order]],MATCH(PIs[[#This Row],[SSGUID]],allsections[SGUID],0),1)</f>
        <v>FO 02.02 Parallel ownership</v>
      </c>
      <c r="T138" t="str">
        <f>INDEX(allsections[[S]:[Order]],MATCH(PIs[[#This Row],[SSGUID]],allsections[SGUID],0),2)</f>
        <v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v>
      </c>
      <c r="U138" t="str">
        <f>INDEX(#REF!,MATCH(PIs[[#This Row],[GUID]],#REF!,0),2)</f>
        <v>4C7ap9WXrPsgE102XE9985</v>
      </c>
      <c r="V138" t="b">
        <v>0</v>
      </c>
    </row>
    <row r="139" spans="1:22" ht="409.5" x14ac:dyDescent="0.25">
      <c r="A139" t="s">
        <v>923</v>
      </c>
      <c r="C139" t="s">
        <v>924</v>
      </c>
      <c r="D139" t="s">
        <v>925</v>
      </c>
      <c r="E139" t="s">
        <v>926</v>
      </c>
      <c r="F139" t="s">
        <v>927</v>
      </c>
      <c r="G139" s="48" t="s">
        <v>928</v>
      </c>
      <c r="H139" t="s">
        <v>73</v>
      </c>
      <c r="I139" t="str">
        <f>INDEX(Level[Level],MATCH(PIs[[#This Row],[L]],Level[GUID],0),1)</f>
        <v>Minor Must</v>
      </c>
      <c r="N139" t="s">
        <v>94</v>
      </c>
      <c r="O139" t="str">
        <f>INDEX(allsections[[S]:[Order]],MATCH(PIs[[#This Row],[SGUID]],allsections[SGUID],0),1)</f>
        <v>FO 06 INTEGRATED PEST MANAGEMENT</v>
      </c>
      <c r="P139" t="str">
        <f>INDEX(allsections[[S]:[Order]],MATCH(PIs[[#This Row],[SGUID]],allsections[SGUID],0),2)</f>
        <v>-</v>
      </c>
      <c r="Q139">
        <f>INDEX(allsections[[S]:[Order]],MATCH(PIs[[#This Row],[SGUID]],allsections[SGUID],0),3)</f>
        <v>6</v>
      </c>
      <c r="R139" t="s">
        <v>58</v>
      </c>
      <c r="S139" t="str">
        <f>INDEX(allsections[[S]:[Order]],MATCH(PIs[[#This Row],[SSGUID]],allsections[SGUID],0),1)</f>
        <v>-</v>
      </c>
      <c r="T139" t="str">
        <f>INDEX(allsections[[S]:[Order]],MATCH(PIs[[#This Row],[SSGUID]],allsections[SGUID],0),2)</f>
        <v>-</v>
      </c>
      <c r="U139">
        <f>INDEX(#REF!,MATCH(PIs[[#This Row],[GUID]],#REF!,0),2)</f>
        <v>0</v>
      </c>
      <c r="V139" t="b">
        <v>0</v>
      </c>
    </row>
    <row r="140" spans="1:22" ht="409.5" x14ac:dyDescent="0.25">
      <c r="A140" t="s">
        <v>929</v>
      </c>
      <c r="C140" t="s">
        <v>930</v>
      </c>
      <c r="D140" t="s">
        <v>931</v>
      </c>
      <c r="E140" t="s">
        <v>932</v>
      </c>
      <c r="F140" t="s">
        <v>933</v>
      </c>
      <c r="G140" s="48" t="s">
        <v>934</v>
      </c>
      <c r="H140" t="s">
        <v>73</v>
      </c>
      <c r="I140" t="str">
        <f>INDEX(Level[Level],MATCH(PIs[[#This Row],[L]],Level[GUID],0),1)</f>
        <v>Minor Must</v>
      </c>
      <c r="N140" t="s">
        <v>94</v>
      </c>
      <c r="O140" t="str">
        <f>INDEX(allsections[[S]:[Order]],MATCH(PIs[[#This Row],[SGUID]],allsections[SGUID],0),1)</f>
        <v>FO 06 INTEGRATED PEST MANAGEMENT</v>
      </c>
      <c r="P140" t="str">
        <f>INDEX(allsections[[S]:[Order]],MATCH(PIs[[#This Row],[SGUID]],allsections[SGUID],0),2)</f>
        <v>-</v>
      </c>
      <c r="Q140">
        <f>INDEX(allsections[[S]:[Order]],MATCH(PIs[[#This Row],[SGUID]],allsections[SGUID],0),3)</f>
        <v>6</v>
      </c>
      <c r="R140" t="s">
        <v>58</v>
      </c>
      <c r="S140" t="str">
        <f>INDEX(allsections[[S]:[Order]],MATCH(PIs[[#This Row],[SSGUID]],allsections[SGUID],0),1)</f>
        <v>-</v>
      </c>
      <c r="T140" t="str">
        <f>INDEX(allsections[[S]:[Order]],MATCH(PIs[[#This Row],[SSGUID]],allsections[SGUID],0),2)</f>
        <v>-</v>
      </c>
      <c r="U140">
        <f>INDEX(#REF!,MATCH(PIs[[#This Row],[GUID]],#REF!,0),2)</f>
        <v>0</v>
      </c>
      <c r="V140" t="b">
        <v>0</v>
      </c>
    </row>
    <row r="141" spans="1:22" x14ac:dyDescent="0.25">
      <c r="A141" t="s">
        <v>935</v>
      </c>
      <c r="C141" t="s">
        <v>936</v>
      </c>
      <c r="D141" t="s">
        <v>937</v>
      </c>
      <c r="E141" t="s">
        <v>938</v>
      </c>
      <c r="F141" t="s">
        <v>939</v>
      </c>
      <c r="G141" t="s">
        <v>940</v>
      </c>
      <c r="H141" t="s">
        <v>48</v>
      </c>
      <c r="I141" t="str">
        <f>INDEX(Level[Level],MATCH(PIs[[#This Row],[L]],Level[GUID],0),1)</f>
        <v>Major Must</v>
      </c>
      <c r="N141" t="s">
        <v>94</v>
      </c>
      <c r="O141" t="str">
        <f>INDEX(allsections[[S]:[Order]],MATCH(PIs[[#This Row],[SGUID]],allsections[SGUID],0),1)</f>
        <v>FO 06 INTEGRATED PEST MANAGEMENT</v>
      </c>
      <c r="P141" t="str">
        <f>INDEX(allsections[[S]:[Order]],MATCH(PIs[[#This Row],[SGUID]],allsections[SGUID],0),2)</f>
        <v>-</v>
      </c>
      <c r="Q141">
        <f>INDEX(allsections[[S]:[Order]],MATCH(PIs[[#This Row],[SGUID]],allsections[SGUID],0),3)</f>
        <v>6</v>
      </c>
      <c r="R141" t="s">
        <v>58</v>
      </c>
      <c r="S141" t="str">
        <f>INDEX(allsections[[S]:[Order]],MATCH(PIs[[#This Row],[SSGUID]],allsections[SGUID],0),1)</f>
        <v>-</v>
      </c>
      <c r="T141" t="str">
        <f>INDEX(allsections[[S]:[Order]],MATCH(PIs[[#This Row],[SSGUID]],allsections[SGUID],0),2)</f>
        <v>-</v>
      </c>
      <c r="U141">
        <f>INDEX(#REF!,MATCH(PIs[[#This Row],[GUID]],#REF!,0),2)</f>
        <v>0</v>
      </c>
      <c r="V141" t="b">
        <v>0</v>
      </c>
    </row>
    <row r="142" spans="1:22" x14ac:dyDescent="0.25">
      <c r="A142" t="s">
        <v>941</v>
      </c>
      <c r="C142" t="s">
        <v>942</v>
      </c>
      <c r="D142" t="s">
        <v>943</v>
      </c>
      <c r="E142" t="s">
        <v>944</v>
      </c>
      <c r="F142" t="s">
        <v>945</v>
      </c>
      <c r="G142" t="s">
        <v>946</v>
      </c>
      <c r="H142" t="s">
        <v>48</v>
      </c>
      <c r="I142" t="str">
        <f>INDEX(Level[Level],MATCH(PIs[[#This Row],[L]],Level[GUID],0),1)</f>
        <v>Major Must</v>
      </c>
      <c r="N142" t="s">
        <v>94</v>
      </c>
      <c r="O142" t="str">
        <f>INDEX(allsections[[S]:[Order]],MATCH(PIs[[#This Row],[SGUID]],allsections[SGUID],0),1)</f>
        <v>FO 06 INTEGRATED PEST MANAGEMENT</v>
      </c>
      <c r="P142" t="str">
        <f>INDEX(allsections[[S]:[Order]],MATCH(PIs[[#This Row],[SGUID]],allsections[SGUID],0),2)</f>
        <v>-</v>
      </c>
      <c r="Q142">
        <f>INDEX(allsections[[S]:[Order]],MATCH(PIs[[#This Row],[SGUID]],allsections[SGUID],0),3)</f>
        <v>6</v>
      </c>
      <c r="R142" t="s">
        <v>58</v>
      </c>
      <c r="S142" t="str">
        <f>INDEX(allsections[[S]:[Order]],MATCH(PIs[[#This Row],[SSGUID]],allsections[SGUID],0),1)</f>
        <v>-</v>
      </c>
      <c r="T142" t="str">
        <f>INDEX(allsections[[S]:[Order]],MATCH(PIs[[#This Row],[SSGUID]],allsections[SGUID],0),2)</f>
        <v>-</v>
      </c>
      <c r="U142">
        <f>INDEX(#REF!,MATCH(PIs[[#This Row],[GUID]],#REF!,0),2)</f>
        <v>0</v>
      </c>
      <c r="V142" t="b">
        <v>0</v>
      </c>
    </row>
    <row r="143" spans="1:22" ht="409.5" x14ac:dyDescent="0.25">
      <c r="A143" t="s">
        <v>947</v>
      </c>
      <c r="C143" t="s">
        <v>948</v>
      </c>
      <c r="D143" t="s">
        <v>949</v>
      </c>
      <c r="E143" t="s">
        <v>950</v>
      </c>
      <c r="F143" t="s">
        <v>951</v>
      </c>
      <c r="G143" s="48" t="s">
        <v>952</v>
      </c>
      <c r="H143" t="s">
        <v>73</v>
      </c>
      <c r="I143" t="str">
        <f>INDEX(Level[Level],MATCH(PIs[[#This Row],[L]],Level[GUID],0),1)</f>
        <v>Minor Must</v>
      </c>
      <c r="N143" t="s">
        <v>94</v>
      </c>
      <c r="O143" t="str">
        <f>INDEX(allsections[[S]:[Order]],MATCH(PIs[[#This Row],[SGUID]],allsections[SGUID],0),1)</f>
        <v>FO 06 INTEGRATED PEST MANAGEMENT</v>
      </c>
      <c r="P143" t="str">
        <f>INDEX(allsections[[S]:[Order]],MATCH(PIs[[#This Row],[SGUID]],allsections[SGUID],0),2)</f>
        <v>-</v>
      </c>
      <c r="Q143">
        <f>INDEX(allsections[[S]:[Order]],MATCH(PIs[[#This Row],[SGUID]],allsections[SGUID],0),3)</f>
        <v>6</v>
      </c>
      <c r="R143" t="s">
        <v>58</v>
      </c>
      <c r="S143" t="str">
        <f>INDEX(allsections[[S]:[Order]],MATCH(PIs[[#This Row],[SSGUID]],allsections[SGUID],0),1)</f>
        <v>-</v>
      </c>
      <c r="T143" t="str">
        <f>INDEX(allsections[[S]:[Order]],MATCH(PIs[[#This Row],[SSGUID]],allsections[SGUID],0),2)</f>
        <v>-</v>
      </c>
      <c r="U143">
        <f>INDEX(#REF!,MATCH(PIs[[#This Row],[GUID]],#REF!,0),2)</f>
        <v>0</v>
      </c>
      <c r="V143" t="b">
        <v>0</v>
      </c>
    </row>
    <row r="144" spans="1:22" x14ac:dyDescent="0.25">
      <c r="A144" t="s">
        <v>953</v>
      </c>
      <c r="C144" t="s">
        <v>954</v>
      </c>
      <c r="D144" t="s">
        <v>955</v>
      </c>
      <c r="E144" t="s">
        <v>956</v>
      </c>
      <c r="F144" t="s">
        <v>957</v>
      </c>
      <c r="G144" t="s">
        <v>958</v>
      </c>
      <c r="H144" t="s">
        <v>48</v>
      </c>
      <c r="I144" t="str">
        <f>INDEX(Level[Level],MATCH(PIs[[#This Row],[L]],Level[GUID],0),1)</f>
        <v>Major Must</v>
      </c>
      <c r="N144" t="s">
        <v>193</v>
      </c>
      <c r="O144" t="str">
        <f>INDEX(allsections[[S]:[Order]],MATCH(PIs[[#This Row],[SGUID]],allsections[SGUID],0),1)</f>
        <v>FO 03 PLANT PROPAGATION MATERIAL</v>
      </c>
      <c r="P144" t="str">
        <f>INDEX(allsections[[S]:[Order]],MATCH(PIs[[#This Row],[SGUID]],allsections[SGUID],0),2)</f>
        <v>-</v>
      </c>
      <c r="Q144">
        <f>INDEX(allsections[[S]:[Order]],MATCH(PIs[[#This Row],[SGUID]],allsections[SGUID],0),3)</f>
        <v>3</v>
      </c>
      <c r="R144" t="s">
        <v>813</v>
      </c>
      <c r="S144" t="str">
        <f>INDEX(allsections[[S]:[Order]],MATCH(PIs[[#This Row],[SSGUID]],allsections[SGUID],0),1)</f>
        <v>FO 03.03 Genetically modified organisms</v>
      </c>
      <c r="T144" t="str">
        <f>INDEX(allsections[[S]:[Order]],MATCH(PIs[[#This Row],[SSGUID]],allsections[SGUID],0),2)</f>
        <v>-</v>
      </c>
      <c r="U144" t="str">
        <f>INDEX(#REF!,MATCH(PIs[[#This Row],[GUID]],#REF!,0),2)</f>
        <v>1DMh4nsjnxwoMXI3CEg6sF</v>
      </c>
      <c r="V144" t="b">
        <v>0</v>
      </c>
    </row>
    <row r="145" spans="1:23" ht="409.5" x14ac:dyDescent="0.25">
      <c r="A145" t="s">
        <v>959</v>
      </c>
      <c r="C145" t="s">
        <v>960</v>
      </c>
      <c r="D145" t="s">
        <v>961</v>
      </c>
      <c r="E145" t="s">
        <v>962</v>
      </c>
      <c r="F145" t="s">
        <v>963</v>
      </c>
      <c r="G145" s="48" t="s">
        <v>964</v>
      </c>
      <c r="H145" t="s">
        <v>293</v>
      </c>
      <c r="I145" t="str">
        <f>INDEX(Level[Level],MATCH(PIs[[#This Row],[L]],Level[GUID],0),1)</f>
        <v>Recom.</v>
      </c>
      <c r="N145" t="s">
        <v>94</v>
      </c>
      <c r="O145" t="str">
        <f>INDEX(allsections[[S]:[Order]],MATCH(PIs[[#This Row],[SGUID]],allsections[SGUID],0),1)</f>
        <v>FO 06 INTEGRATED PEST MANAGEMENT</v>
      </c>
      <c r="P145" t="str">
        <f>INDEX(allsections[[S]:[Order]],MATCH(PIs[[#This Row],[SGUID]],allsections[SGUID],0),2)</f>
        <v>-</v>
      </c>
      <c r="Q145">
        <f>INDEX(allsections[[S]:[Order]],MATCH(PIs[[#This Row],[SGUID]],allsections[SGUID],0),3)</f>
        <v>6</v>
      </c>
      <c r="R145" t="s">
        <v>58</v>
      </c>
      <c r="S145" t="str">
        <f>INDEX(allsections[[S]:[Order]],MATCH(PIs[[#This Row],[SSGUID]],allsections[SGUID],0),1)</f>
        <v>-</v>
      </c>
      <c r="T145" t="str">
        <f>INDEX(allsections[[S]:[Order]],MATCH(PIs[[#This Row],[SSGUID]],allsections[SGUID],0),2)</f>
        <v>-</v>
      </c>
      <c r="U145">
        <f>INDEX(#REF!,MATCH(PIs[[#This Row],[GUID]],#REF!,0),2)</f>
        <v>0</v>
      </c>
      <c r="V145" t="b">
        <v>0</v>
      </c>
    </row>
    <row r="146" spans="1:23" x14ac:dyDescent="0.25">
      <c r="A146" t="s">
        <v>965</v>
      </c>
      <c r="C146" t="s">
        <v>966</v>
      </c>
      <c r="D146" t="s">
        <v>967</v>
      </c>
      <c r="E146" t="s">
        <v>968</v>
      </c>
      <c r="F146" t="s">
        <v>969</v>
      </c>
      <c r="G146" t="s">
        <v>970</v>
      </c>
      <c r="H146" t="s">
        <v>48</v>
      </c>
      <c r="I146" t="str">
        <f>INDEX(Level[Level],MATCH(PIs[[#This Row],[L]],Level[GUID],0),1)</f>
        <v>Major Must</v>
      </c>
      <c r="N146" t="s">
        <v>101</v>
      </c>
      <c r="O146" t="str">
        <f>INDEX(allsections[[S]:[Order]],MATCH(PIs[[#This Row],[SGUID]],allsections[SGUID],0),1)</f>
        <v>FO 02 TRACEABILITY</v>
      </c>
      <c r="P146" t="str">
        <f>INDEX(allsections[[S]:[Order]],MATCH(PIs[[#This Row],[SGUID]],allsections[SGUID],0),2)</f>
        <v>-</v>
      </c>
      <c r="Q146">
        <f>INDEX(allsections[[S]:[Order]],MATCH(PIs[[#This Row],[SGUID]],allsections[SGUID],0),3)</f>
        <v>2</v>
      </c>
      <c r="R146" t="s">
        <v>546</v>
      </c>
      <c r="S146" t="str">
        <f>INDEX(allsections[[S]:[Order]],MATCH(PIs[[#This Row],[SSGUID]],allsections[SGUID],0),1)</f>
        <v>FO 02.02 Parallel ownership</v>
      </c>
      <c r="T146" t="str">
        <f>INDEX(allsections[[S]:[Order]],MATCH(PIs[[#This Row],[SSGUID]],allsections[SGUID],0),2)</f>
        <v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v>
      </c>
      <c r="U146" t="str">
        <f>INDEX(#REF!,MATCH(PIs[[#This Row],[GUID]],#REF!,0),2)</f>
        <v>4C7ap9WXrPsgE102XE9985</v>
      </c>
      <c r="V146" t="b">
        <v>0</v>
      </c>
    </row>
    <row r="147" spans="1:23" ht="409.5" x14ac:dyDescent="0.25">
      <c r="A147" t="s">
        <v>971</v>
      </c>
      <c r="C147" t="s">
        <v>972</v>
      </c>
      <c r="D147" t="s">
        <v>973</v>
      </c>
      <c r="E147" t="s">
        <v>974</v>
      </c>
      <c r="F147" t="s">
        <v>975</v>
      </c>
      <c r="G147" s="48" t="s">
        <v>976</v>
      </c>
      <c r="H147" t="s">
        <v>73</v>
      </c>
      <c r="I147" t="str">
        <f>INDEX(Level[Level],MATCH(PIs[[#This Row],[L]],Level[GUID],0),1)</f>
        <v>Minor Must</v>
      </c>
      <c r="N147" t="s">
        <v>94</v>
      </c>
      <c r="O147" t="str">
        <f>INDEX(allsections[[S]:[Order]],MATCH(PIs[[#This Row],[SGUID]],allsections[SGUID],0),1)</f>
        <v>FO 06 INTEGRATED PEST MANAGEMENT</v>
      </c>
      <c r="P147" t="str">
        <f>INDEX(allsections[[S]:[Order]],MATCH(PIs[[#This Row],[SGUID]],allsections[SGUID],0),2)</f>
        <v>-</v>
      </c>
      <c r="Q147">
        <f>INDEX(allsections[[S]:[Order]],MATCH(PIs[[#This Row],[SGUID]],allsections[SGUID],0),3)</f>
        <v>6</v>
      </c>
      <c r="R147" t="s">
        <v>58</v>
      </c>
      <c r="S147" t="str">
        <f>INDEX(allsections[[S]:[Order]],MATCH(PIs[[#This Row],[SSGUID]],allsections[SGUID],0),1)</f>
        <v>-</v>
      </c>
      <c r="T147" t="str">
        <f>INDEX(allsections[[S]:[Order]],MATCH(PIs[[#This Row],[SSGUID]],allsections[SGUID],0),2)</f>
        <v>-</v>
      </c>
      <c r="U147">
        <f>INDEX(#REF!,MATCH(PIs[[#This Row],[GUID]],#REF!,0),2)</f>
        <v>0</v>
      </c>
      <c r="V147" t="b">
        <v>0</v>
      </c>
    </row>
    <row r="148" spans="1:23" ht="409.5" x14ac:dyDescent="0.25">
      <c r="A148" t="s">
        <v>977</v>
      </c>
      <c r="C148" t="s">
        <v>978</v>
      </c>
      <c r="D148" t="s">
        <v>979</v>
      </c>
      <c r="E148" t="s">
        <v>980</v>
      </c>
      <c r="F148" t="s">
        <v>981</v>
      </c>
      <c r="G148" s="48" t="s">
        <v>982</v>
      </c>
      <c r="H148" t="s">
        <v>48</v>
      </c>
      <c r="I148" t="str">
        <f>INDEX(Level[Level],MATCH(PIs[[#This Row],[L]],Level[GUID],0),1)</f>
        <v>Major Must</v>
      </c>
      <c r="N148" t="s">
        <v>94</v>
      </c>
      <c r="O148" t="str">
        <f>INDEX(allsections[[S]:[Order]],MATCH(PIs[[#This Row],[SGUID]],allsections[SGUID],0),1)</f>
        <v>FO 06 INTEGRATED PEST MANAGEMENT</v>
      </c>
      <c r="P148" t="str">
        <f>INDEX(allsections[[S]:[Order]],MATCH(PIs[[#This Row],[SGUID]],allsections[SGUID],0),2)</f>
        <v>-</v>
      </c>
      <c r="Q148">
        <f>INDEX(allsections[[S]:[Order]],MATCH(PIs[[#This Row],[SGUID]],allsections[SGUID],0),3)</f>
        <v>6</v>
      </c>
      <c r="R148" t="s">
        <v>58</v>
      </c>
      <c r="S148" t="str">
        <f>INDEX(allsections[[S]:[Order]],MATCH(PIs[[#This Row],[SSGUID]],allsections[SGUID],0),1)</f>
        <v>-</v>
      </c>
      <c r="T148" t="str">
        <f>INDEX(allsections[[S]:[Order]],MATCH(PIs[[#This Row],[SSGUID]],allsections[SGUID],0),2)</f>
        <v>-</v>
      </c>
      <c r="U148">
        <f>INDEX(#REF!,MATCH(PIs[[#This Row],[GUID]],#REF!,0),2)</f>
        <v>0</v>
      </c>
      <c r="V148" t="b">
        <v>0</v>
      </c>
    </row>
    <row r="149" spans="1:23" x14ac:dyDescent="0.25">
      <c r="A149" t="s">
        <v>983</v>
      </c>
      <c r="C149" t="s">
        <v>984</v>
      </c>
      <c r="D149" t="s">
        <v>985</v>
      </c>
      <c r="E149" t="s">
        <v>986</v>
      </c>
      <c r="F149" t="s">
        <v>987</v>
      </c>
      <c r="G149" t="s">
        <v>988</v>
      </c>
      <c r="H149" t="s">
        <v>73</v>
      </c>
      <c r="I149" t="str">
        <f>INDEX(Level[Level],MATCH(PIs[[#This Row],[L]],Level[GUID],0),1)</f>
        <v>Minor Must</v>
      </c>
      <c r="N149" t="s">
        <v>193</v>
      </c>
      <c r="O149" t="str">
        <f>INDEX(allsections[[S]:[Order]],MATCH(PIs[[#This Row],[SGUID]],allsections[SGUID],0),1)</f>
        <v>FO 03 PLANT PROPAGATION MATERIAL</v>
      </c>
      <c r="P149" t="str">
        <f>INDEX(allsections[[S]:[Order]],MATCH(PIs[[#This Row],[SGUID]],allsections[SGUID],0),2)</f>
        <v>-</v>
      </c>
      <c r="Q149">
        <f>INDEX(allsections[[S]:[Order]],MATCH(PIs[[#This Row],[SGUID]],allsections[SGUID],0),3)</f>
        <v>3</v>
      </c>
      <c r="R149" t="s">
        <v>813</v>
      </c>
      <c r="S149" t="str">
        <f>INDEX(allsections[[S]:[Order]],MATCH(PIs[[#This Row],[SSGUID]],allsections[SGUID],0),1)</f>
        <v>FO 03.03 Genetically modified organisms</v>
      </c>
      <c r="T149" t="str">
        <f>INDEX(allsections[[S]:[Order]],MATCH(PIs[[#This Row],[SSGUID]],allsections[SGUID],0),2)</f>
        <v>-</v>
      </c>
      <c r="U149" t="str">
        <f>INDEX(#REF!,MATCH(PIs[[#This Row],[GUID]],#REF!,0),2)</f>
        <v>1DMh4nsjnxwoMXI3CEg6sF</v>
      </c>
      <c r="V149" t="b">
        <v>0</v>
      </c>
    </row>
    <row r="150" spans="1:23" x14ac:dyDescent="0.25">
      <c r="A150" t="s">
        <v>989</v>
      </c>
      <c r="C150" t="s">
        <v>990</v>
      </c>
      <c r="D150" t="s">
        <v>991</v>
      </c>
      <c r="E150" t="s">
        <v>992</v>
      </c>
      <c r="F150" t="s">
        <v>993</v>
      </c>
      <c r="G150" t="s">
        <v>994</v>
      </c>
      <c r="H150" t="s">
        <v>48</v>
      </c>
      <c r="I150" t="str">
        <f>INDEX(Level[Level],MATCH(PIs[[#This Row],[L]],Level[GUID],0),1)</f>
        <v>Major Must</v>
      </c>
      <c r="N150" t="s">
        <v>193</v>
      </c>
      <c r="O150" t="str">
        <f>INDEX(allsections[[S]:[Order]],MATCH(PIs[[#This Row],[SGUID]],allsections[SGUID],0),1)</f>
        <v>FO 03 PLANT PROPAGATION MATERIAL</v>
      </c>
      <c r="P150" t="str">
        <f>INDEX(allsections[[S]:[Order]],MATCH(PIs[[#This Row],[SGUID]],allsections[SGUID],0),2)</f>
        <v>-</v>
      </c>
      <c r="Q150">
        <f>INDEX(allsections[[S]:[Order]],MATCH(PIs[[#This Row],[SGUID]],allsections[SGUID],0),3)</f>
        <v>3</v>
      </c>
      <c r="R150" t="s">
        <v>813</v>
      </c>
      <c r="S150" t="str">
        <f>INDEX(allsections[[S]:[Order]],MATCH(PIs[[#This Row],[SSGUID]],allsections[SGUID],0),1)</f>
        <v>FO 03.03 Genetically modified organisms</v>
      </c>
      <c r="T150" t="str">
        <f>INDEX(allsections[[S]:[Order]],MATCH(PIs[[#This Row],[SSGUID]],allsections[SGUID],0),2)</f>
        <v>-</v>
      </c>
      <c r="U150" t="str">
        <f>INDEX(#REF!,MATCH(PIs[[#This Row],[GUID]],#REF!,0),2)</f>
        <v>1DMh4nsjnxwoMXI3CEg6sF</v>
      </c>
      <c r="V150" t="b">
        <v>0</v>
      </c>
    </row>
    <row r="151" spans="1:23" x14ac:dyDescent="0.25">
      <c r="A151" t="s">
        <v>995</v>
      </c>
      <c r="C151" t="s">
        <v>996</v>
      </c>
      <c r="D151" t="s">
        <v>997</v>
      </c>
      <c r="E151" t="s">
        <v>998</v>
      </c>
      <c r="F151" t="s">
        <v>999</v>
      </c>
      <c r="G151" t="s">
        <v>1000</v>
      </c>
      <c r="H151" t="s">
        <v>73</v>
      </c>
      <c r="I151" t="str">
        <f>INDEX(Level[Level],MATCH(PIs[[#This Row],[L]],Level[GUID],0),1)</f>
        <v>Minor Must</v>
      </c>
      <c r="N151" t="s">
        <v>193</v>
      </c>
      <c r="O151" t="str">
        <f>INDEX(allsections[[S]:[Order]],MATCH(PIs[[#This Row],[SGUID]],allsections[SGUID],0),1)</f>
        <v>FO 03 PLANT PROPAGATION MATERIAL</v>
      </c>
      <c r="P151" t="str">
        <f>INDEX(allsections[[S]:[Order]],MATCH(PIs[[#This Row],[SGUID]],allsections[SGUID],0),2)</f>
        <v>-</v>
      </c>
      <c r="Q151">
        <f>INDEX(allsections[[S]:[Order]],MATCH(PIs[[#This Row],[SGUID]],allsections[SGUID],0),3)</f>
        <v>3</v>
      </c>
      <c r="R151" t="s">
        <v>813</v>
      </c>
      <c r="S151" t="str">
        <f>INDEX(allsections[[S]:[Order]],MATCH(PIs[[#This Row],[SSGUID]],allsections[SGUID],0),1)</f>
        <v>FO 03.03 Genetically modified organisms</v>
      </c>
      <c r="T151" t="str">
        <f>INDEX(allsections[[S]:[Order]],MATCH(PIs[[#This Row],[SSGUID]],allsections[SGUID],0),2)</f>
        <v>-</v>
      </c>
      <c r="U151" t="str">
        <f>INDEX(#REF!,MATCH(PIs[[#This Row],[GUID]],#REF!,0),2)</f>
        <v>1DMh4nsjnxwoMXI3CEg6sF</v>
      </c>
      <c r="V151" t="b">
        <v>0</v>
      </c>
    </row>
    <row r="152" spans="1:23" x14ac:dyDescent="0.25">
      <c r="A152" t="s">
        <v>1001</v>
      </c>
      <c r="C152" t="s">
        <v>1002</v>
      </c>
      <c r="D152" t="s">
        <v>1003</v>
      </c>
      <c r="E152" t="s">
        <v>1004</v>
      </c>
      <c r="F152" t="s">
        <v>1005</v>
      </c>
      <c r="G152" t="s">
        <v>1006</v>
      </c>
      <c r="H152" t="s">
        <v>293</v>
      </c>
      <c r="I152" t="str">
        <f>INDEX(Level[Level],MATCH(PIs[[#This Row],[L]],Level[GUID],0),1)</f>
        <v>Recom.</v>
      </c>
      <c r="N152" t="s">
        <v>86</v>
      </c>
      <c r="O152" t="str">
        <f>INDEX(allsections[[S]:[Order]],MATCH(PIs[[#This Row],[SGUID]],allsections[SGUID],0),1)</f>
        <v>FO 05 WATER MANAGEMENT</v>
      </c>
      <c r="P152" t="str">
        <f>INDEX(allsections[[S]:[Order]],MATCH(PIs[[#This Row],[SGUID]],allsections[SGUID],0),2)</f>
        <v>-</v>
      </c>
      <c r="Q152">
        <f>INDEX(allsections[[S]:[Order]],MATCH(PIs[[#This Row],[SGUID]],allsections[SGUID],0),3)</f>
        <v>5</v>
      </c>
      <c r="R152" t="s">
        <v>853</v>
      </c>
      <c r="S152" t="str">
        <f>INDEX(allsections[[S]:[Order]],MATCH(PIs[[#This Row],[SSGUID]],allsections[SGUID],0),1)</f>
        <v>FO 05.03 Record keeping</v>
      </c>
      <c r="T152" t="str">
        <f>INDEX(allsections[[S]:[Order]],MATCH(PIs[[#This Row],[SSGUID]],allsections[SGUID],0),2)</f>
        <v>-</v>
      </c>
      <c r="U152">
        <f>INDEX(#REF!,MATCH(PIs[[#This Row],[GUID]],#REF!,0),2)</f>
        <v>0</v>
      </c>
      <c r="V152" t="b">
        <v>0</v>
      </c>
    </row>
    <row r="153" spans="1:23" ht="409.5" x14ac:dyDescent="0.25">
      <c r="A153" t="s">
        <v>1007</v>
      </c>
      <c r="C153" t="s">
        <v>1008</v>
      </c>
      <c r="D153" t="s">
        <v>1009</v>
      </c>
      <c r="E153" t="s">
        <v>1010</v>
      </c>
      <c r="F153" t="s">
        <v>1011</v>
      </c>
      <c r="G153" s="48" t="s">
        <v>1012</v>
      </c>
      <c r="H153" t="s">
        <v>73</v>
      </c>
      <c r="I153" t="str">
        <f>INDEX(Level[Level],MATCH(PIs[[#This Row],[L]],Level[GUID],0),1)</f>
        <v>Minor Must</v>
      </c>
      <c r="N153" t="s">
        <v>201</v>
      </c>
      <c r="O153" t="str">
        <f>INDEX(allsections[[S]:[Order]],MATCH(PIs[[#This Row],[SGUID]],allsections[SGUID],0),1)</f>
        <v>FO 08 POSTHARVEST</v>
      </c>
      <c r="P153" t="str">
        <f>INDEX(allsections[[S]:[Order]],MATCH(PIs[[#This Row],[SGUID]],allsections[SGUID],0),2)</f>
        <v>-</v>
      </c>
      <c r="Q153">
        <f>INDEX(allsections[[S]:[Order]],MATCH(PIs[[#This Row],[SGUID]],allsections[SGUID],0),3)</f>
        <v>8</v>
      </c>
      <c r="R153" t="s">
        <v>202</v>
      </c>
      <c r="S153" t="str">
        <f>INDEX(allsections[[S]:[Order]],MATCH(PIs[[#This Row],[SSGUID]],allsections[SGUID],0),1)</f>
        <v>FO 08.02 Postharvest treatments</v>
      </c>
      <c r="T153" t="str">
        <f>INDEX(allsections[[S]:[Order]],MATCH(PIs[[#This Row],[SSGUID]],allsections[SGUID],0),2)</f>
        <v>-</v>
      </c>
      <c r="U153">
        <f>INDEX(#REF!,MATCH(PIs[[#This Row],[GUID]],#REF!,0),2)</f>
        <v>0</v>
      </c>
      <c r="V153" t="b">
        <v>0</v>
      </c>
      <c r="W153" t="b">
        <v>1</v>
      </c>
    </row>
    <row r="154" spans="1:23" ht="409.5" x14ac:dyDescent="0.25">
      <c r="A154" t="s">
        <v>1013</v>
      </c>
      <c r="C154" t="s">
        <v>1014</v>
      </c>
      <c r="D154" t="s">
        <v>1015</v>
      </c>
      <c r="E154" t="s">
        <v>1016</v>
      </c>
      <c r="F154" t="s">
        <v>1017</v>
      </c>
      <c r="G154" s="48" t="s">
        <v>1018</v>
      </c>
      <c r="H154" t="s">
        <v>73</v>
      </c>
      <c r="I154" t="str">
        <f>INDEX(Level[Level],MATCH(PIs[[#This Row],[L]],Level[GUID],0),1)</f>
        <v>Minor Must</v>
      </c>
      <c r="N154" t="s">
        <v>86</v>
      </c>
      <c r="O154" t="str">
        <f>INDEX(allsections[[S]:[Order]],MATCH(PIs[[#This Row],[SGUID]],allsections[SGUID],0),1)</f>
        <v>FO 05 WATER MANAGEMENT</v>
      </c>
      <c r="P154" t="str">
        <f>INDEX(allsections[[S]:[Order]],MATCH(PIs[[#This Row],[SGUID]],allsections[SGUID],0),2)</f>
        <v>-</v>
      </c>
      <c r="Q154">
        <f>INDEX(allsections[[S]:[Order]],MATCH(PIs[[#This Row],[SGUID]],allsections[SGUID],0),3)</f>
        <v>5</v>
      </c>
      <c r="R154" t="s">
        <v>853</v>
      </c>
      <c r="S154" t="str">
        <f>INDEX(allsections[[S]:[Order]],MATCH(PIs[[#This Row],[SSGUID]],allsections[SGUID],0),1)</f>
        <v>FO 05.03 Record keeping</v>
      </c>
      <c r="T154" t="str">
        <f>INDEX(allsections[[S]:[Order]],MATCH(PIs[[#This Row],[SSGUID]],allsections[SGUID],0),2)</f>
        <v>-</v>
      </c>
      <c r="U154" t="str">
        <f>INDEX(#REF!,MATCH(PIs[[#This Row],[GUID]],#REF!,0),2)</f>
        <v>3gt3fIhN46QsU1qNjvnmb2</v>
      </c>
      <c r="V154" t="b">
        <v>0</v>
      </c>
    </row>
    <row r="155" spans="1:23" ht="409.5" x14ac:dyDescent="0.25">
      <c r="A155" t="s">
        <v>1019</v>
      </c>
      <c r="C155" t="s">
        <v>1020</v>
      </c>
      <c r="D155" t="s">
        <v>1021</v>
      </c>
      <c r="E155" t="s">
        <v>1022</v>
      </c>
      <c r="F155" t="s">
        <v>1023</v>
      </c>
      <c r="G155" s="48" t="s">
        <v>1024</v>
      </c>
      <c r="H155" t="s">
        <v>73</v>
      </c>
      <c r="I155" t="str">
        <f>INDEX(Level[Level],MATCH(PIs[[#This Row],[L]],Level[GUID],0),1)</f>
        <v>Minor Must</v>
      </c>
      <c r="N155" t="s">
        <v>201</v>
      </c>
      <c r="O155" t="str">
        <f>INDEX(allsections[[S]:[Order]],MATCH(PIs[[#This Row],[SGUID]],allsections[SGUID],0),1)</f>
        <v>FO 08 POSTHARVEST</v>
      </c>
      <c r="P155" t="str">
        <f>INDEX(allsections[[S]:[Order]],MATCH(PIs[[#This Row],[SGUID]],allsections[SGUID],0),2)</f>
        <v>-</v>
      </c>
      <c r="Q155">
        <f>INDEX(allsections[[S]:[Order]],MATCH(PIs[[#This Row],[SGUID]],allsections[SGUID],0),3)</f>
        <v>8</v>
      </c>
      <c r="R155" t="s">
        <v>202</v>
      </c>
      <c r="S155" t="str">
        <f>INDEX(allsections[[S]:[Order]],MATCH(PIs[[#This Row],[SSGUID]],allsections[SGUID],0),1)</f>
        <v>FO 08.02 Postharvest treatments</v>
      </c>
      <c r="T155" t="str">
        <f>INDEX(allsections[[S]:[Order]],MATCH(PIs[[#This Row],[SSGUID]],allsections[SGUID],0),2)</f>
        <v>-</v>
      </c>
      <c r="U155">
        <f>INDEX(#REF!,MATCH(PIs[[#This Row],[GUID]],#REF!,0),2)</f>
        <v>0</v>
      </c>
      <c r="V155" t="b">
        <v>0</v>
      </c>
      <c r="W155" t="b">
        <v>1</v>
      </c>
    </row>
    <row r="156" spans="1:23" ht="409.5" x14ac:dyDescent="0.25">
      <c r="A156" t="s">
        <v>1025</v>
      </c>
      <c r="C156" t="s">
        <v>1026</v>
      </c>
      <c r="D156" t="s">
        <v>1027</v>
      </c>
      <c r="E156" t="s">
        <v>1028</v>
      </c>
      <c r="F156" t="s">
        <v>1029</v>
      </c>
      <c r="G156" s="48" t="s">
        <v>1030</v>
      </c>
      <c r="H156" t="s">
        <v>73</v>
      </c>
      <c r="I156" t="str">
        <f>INDEX(Level[Level],MATCH(PIs[[#This Row],[L]],Level[GUID],0),1)</f>
        <v>Minor Must</v>
      </c>
      <c r="N156" t="s">
        <v>86</v>
      </c>
      <c r="O156" t="str">
        <f>INDEX(allsections[[S]:[Order]],MATCH(PIs[[#This Row],[SGUID]],allsections[SGUID],0),1)</f>
        <v>FO 05 WATER MANAGEMENT</v>
      </c>
      <c r="P156" t="str">
        <f>INDEX(allsections[[S]:[Order]],MATCH(PIs[[#This Row],[SGUID]],allsections[SGUID],0),2)</f>
        <v>-</v>
      </c>
      <c r="Q156">
        <f>INDEX(allsections[[S]:[Order]],MATCH(PIs[[#This Row],[SGUID]],allsections[SGUID],0),3)</f>
        <v>5</v>
      </c>
      <c r="R156" t="s">
        <v>840</v>
      </c>
      <c r="S156" t="str">
        <f>INDEX(allsections[[S]:[Order]],MATCH(PIs[[#This Row],[SSGUID]],allsections[SGUID],0),1)</f>
        <v>FO 05.02 Predicting irrigation requirements</v>
      </c>
      <c r="T156" t="str">
        <f>INDEX(allsections[[S]:[Order]],MATCH(PIs[[#This Row],[SSGUID]],allsections[SGUID],0),2)</f>
        <v>-</v>
      </c>
      <c r="U156">
        <f>INDEX(#REF!,MATCH(PIs[[#This Row],[GUID]],#REF!,0),2)</f>
        <v>0</v>
      </c>
      <c r="V156" t="b">
        <v>0</v>
      </c>
    </row>
    <row r="157" spans="1:23" ht="409.5" x14ac:dyDescent="0.25">
      <c r="A157" t="s">
        <v>1031</v>
      </c>
      <c r="C157" t="s">
        <v>1032</v>
      </c>
      <c r="D157" t="s">
        <v>1033</v>
      </c>
      <c r="E157" t="s">
        <v>1034</v>
      </c>
      <c r="F157" t="s">
        <v>1035</v>
      </c>
      <c r="G157" s="48" t="s">
        <v>1036</v>
      </c>
      <c r="H157" t="s">
        <v>48</v>
      </c>
      <c r="I157" t="str">
        <f>INDEX(Level[Level],MATCH(PIs[[#This Row],[L]],Level[GUID],0),1)</f>
        <v>Major Must</v>
      </c>
      <c r="N157" t="s">
        <v>86</v>
      </c>
      <c r="O157" t="str">
        <f>INDEX(allsections[[S]:[Order]],MATCH(PIs[[#This Row],[SGUID]],allsections[SGUID],0),1)</f>
        <v>FO 05 WATER MANAGEMENT</v>
      </c>
      <c r="P157" t="str">
        <f>INDEX(allsections[[S]:[Order]],MATCH(PIs[[#This Row],[SGUID]],allsections[SGUID],0),2)</f>
        <v>-</v>
      </c>
      <c r="Q157">
        <f>INDEX(allsections[[S]:[Order]],MATCH(PIs[[#This Row],[SGUID]],allsections[SGUID],0),3)</f>
        <v>5</v>
      </c>
      <c r="R157" t="s">
        <v>840</v>
      </c>
      <c r="S157" t="str">
        <f>INDEX(allsections[[S]:[Order]],MATCH(PIs[[#This Row],[SSGUID]],allsections[SGUID],0),1)</f>
        <v>FO 05.02 Predicting irrigation requirements</v>
      </c>
      <c r="T157" t="str">
        <f>INDEX(allsections[[S]:[Order]],MATCH(PIs[[#This Row],[SSGUID]],allsections[SGUID],0),2)</f>
        <v>-</v>
      </c>
      <c r="U157" t="str">
        <f>INDEX(#REF!,MATCH(PIs[[#This Row],[GUID]],#REF!,0),2)</f>
        <v>3gt3fIhN46QsU1qNjvnmb2</v>
      </c>
      <c r="V157" t="b">
        <v>0</v>
      </c>
    </row>
    <row r="158" spans="1:23" x14ac:dyDescent="0.25">
      <c r="A158" t="s">
        <v>1037</v>
      </c>
      <c r="C158" t="s">
        <v>1038</v>
      </c>
      <c r="D158" t="s">
        <v>1039</v>
      </c>
      <c r="E158" t="s">
        <v>1040</v>
      </c>
      <c r="F158" t="s">
        <v>1041</v>
      </c>
      <c r="G158" t="s">
        <v>1042</v>
      </c>
      <c r="H158" t="s">
        <v>73</v>
      </c>
      <c r="I158" t="str">
        <f>INDEX(Level[Level],MATCH(PIs[[#This Row],[L]],Level[GUID],0),1)</f>
        <v>Minor Must</v>
      </c>
      <c r="N158" t="s">
        <v>201</v>
      </c>
      <c r="O158" t="str">
        <f>INDEX(allsections[[S]:[Order]],MATCH(PIs[[#This Row],[SGUID]],allsections[SGUID],0),1)</f>
        <v>FO 08 POSTHARVEST</v>
      </c>
      <c r="P158" t="str">
        <f>INDEX(allsections[[S]:[Order]],MATCH(PIs[[#This Row],[SGUID]],allsections[SGUID],0),2)</f>
        <v>-</v>
      </c>
      <c r="Q158">
        <f>INDEX(allsections[[S]:[Order]],MATCH(PIs[[#This Row],[SGUID]],allsections[SGUID],0),3)</f>
        <v>8</v>
      </c>
      <c r="R158" t="s">
        <v>827</v>
      </c>
      <c r="S158" t="str">
        <f>INDEX(allsections[[S]:[Order]],MATCH(PIs[[#This Row],[SSGUID]],allsections[SGUID],0),1)</f>
        <v>FO 08.01 Quality of postharvest water</v>
      </c>
      <c r="T158" t="str">
        <f>INDEX(allsections[[S]:[Order]],MATCH(PIs[[#This Row],[SSGUID]],allsections[SGUID],0),2)</f>
        <v>-</v>
      </c>
      <c r="U158">
        <f>INDEX(#REF!,MATCH(PIs[[#This Row],[GUID]],#REF!,0),2)</f>
        <v>0</v>
      </c>
      <c r="V158" t="b">
        <v>0</v>
      </c>
      <c r="W158" t="b">
        <v>1</v>
      </c>
    </row>
    <row r="159" spans="1:23" ht="409.5" x14ac:dyDescent="0.25">
      <c r="A159" t="s">
        <v>1043</v>
      </c>
      <c r="C159" t="s">
        <v>1044</v>
      </c>
      <c r="D159" t="s">
        <v>1045</v>
      </c>
      <c r="E159" t="s">
        <v>1046</v>
      </c>
      <c r="F159" t="s">
        <v>1047</v>
      </c>
      <c r="G159" s="48" t="s">
        <v>1048</v>
      </c>
      <c r="H159" t="s">
        <v>73</v>
      </c>
      <c r="I159" t="str">
        <f>INDEX(Level[Level],MATCH(PIs[[#This Row],[L]],Level[GUID],0),1)</f>
        <v>Minor Must</v>
      </c>
      <c r="N159" t="s">
        <v>201</v>
      </c>
      <c r="O159" t="str">
        <f>INDEX(allsections[[S]:[Order]],MATCH(PIs[[#This Row],[SGUID]],allsections[SGUID],0),1)</f>
        <v>FO 08 POSTHARVEST</v>
      </c>
      <c r="P159" t="str">
        <f>INDEX(allsections[[S]:[Order]],MATCH(PIs[[#This Row],[SGUID]],allsections[SGUID],0),2)</f>
        <v>-</v>
      </c>
      <c r="Q159">
        <f>INDEX(allsections[[S]:[Order]],MATCH(PIs[[#This Row],[SGUID]],allsections[SGUID],0),3)</f>
        <v>8</v>
      </c>
      <c r="R159" t="s">
        <v>827</v>
      </c>
      <c r="S159" t="str">
        <f>INDEX(allsections[[S]:[Order]],MATCH(PIs[[#This Row],[SSGUID]],allsections[SGUID],0),1)</f>
        <v>FO 08.01 Quality of postharvest water</v>
      </c>
      <c r="T159" t="str">
        <f>INDEX(allsections[[S]:[Order]],MATCH(PIs[[#This Row],[SSGUID]],allsections[SGUID],0),2)</f>
        <v>-</v>
      </c>
      <c r="U159">
        <f>INDEX(#REF!,MATCH(PIs[[#This Row],[GUID]],#REF!,0),2)</f>
        <v>0</v>
      </c>
      <c r="V159" t="b">
        <v>0</v>
      </c>
      <c r="W159" t="b">
        <v>1</v>
      </c>
    </row>
  </sheetData>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FB77-D10E-4090-AA6C-D7A5B76CD299}">
  <dimension ref="A1:AK347"/>
  <sheetViews>
    <sheetView workbookViewId="0">
      <selection activeCell="C35" sqref="C35"/>
    </sheetView>
  </sheetViews>
  <sheetFormatPr defaultColWidth="9.140625" defaultRowHeight="15" x14ac:dyDescent="0.25"/>
  <cols>
    <col min="6" max="6" width="12.85546875" customWidth="1"/>
    <col min="11" max="11" width="9" customWidth="1"/>
    <col min="16" max="16" width="13.7109375" customWidth="1"/>
    <col min="17" max="17" width="16.7109375" customWidth="1"/>
    <col min="32" max="32" width="14.140625" customWidth="1"/>
    <col min="33" max="33" width="17.140625" customWidth="1"/>
    <col min="35" max="35" width="9.140625" customWidth="1"/>
    <col min="36" max="36" width="10.140625" customWidth="1"/>
  </cols>
  <sheetData>
    <row r="1" spans="1:37" ht="14.65" customHeight="1" x14ac:dyDescent="0.25">
      <c r="A1" s="74" t="s">
        <v>1049</v>
      </c>
      <c r="B1" s="74"/>
      <c r="C1" s="74"/>
      <c r="D1" s="74"/>
      <c r="F1" s="74" t="s">
        <v>1050</v>
      </c>
      <c r="G1" s="74"/>
      <c r="H1" s="74"/>
      <c r="I1" s="74"/>
      <c r="K1" s="74" t="s">
        <v>1051</v>
      </c>
      <c r="L1" s="74"/>
      <c r="M1" s="74"/>
      <c r="N1" s="74"/>
      <c r="P1" s="74" t="s">
        <v>1052</v>
      </c>
      <c r="Q1" s="74"/>
      <c r="R1" s="74"/>
      <c r="S1" s="74"/>
      <c r="T1" s="74"/>
      <c r="U1" s="74"/>
      <c r="V1" s="74"/>
    </row>
    <row r="2" spans="1:37" x14ac:dyDescent="0.25">
      <c r="A2" t="s">
        <v>32</v>
      </c>
      <c r="B2" t="s">
        <v>33</v>
      </c>
      <c r="C2" t="s">
        <v>34</v>
      </c>
      <c r="D2" t="s">
        <v>35</v>
      </c>
      <c r="F2" t="s">
        <v>32</v>
      </c>
      <c r="G2" t="s">
        <v>33</v>
      </c>
      <c r="H2" t="s">
        <v>34</v>
      </c>
      <c r="I2" t="s">
        <v>35</v>
      </c>
      <c r="K2" t="s">
        <v>36</v>
      </c>
      <c r="L2" t="s">
        <v>37</v>
      </c>
      <c r="M2" t="s">
        <v>38</v>
      </c>
      <c r="N2" t="s">
        <v>35</v>
      </c>
      <c r="P2" t="s">
        <v>1053</v>
      </c>
      <c r="Q2" t="s">
        <v>1054</v>
      </c>
      <c r="R2" t="s">
        <v>1055</v>
      </c>
      <c r="S2" t="s">
        <v>1056</v>
      </c>
      <c r="T2" t="s">
        <v>1057</v>
      </c>
      <c r="U2" t="s">
        <v>19</v>
      </c>
      <c r="V2" t="s">
        <v>1058</v>
      </c>
      <c r="X2" t="s">
        <v>1053</v>
      </c>
      <c r="Y2" t="s">
        <v>1054</v>
      </c>
      <c r="Z2" t="s">
        <v>1055</v>
      </c>
      <c r="AA2" t="s">
        <v>1056</v>
      </c>
      <c r="AB2" t="s">
        <v>1057</v>
      </c>
      <c r="AC2" t="s">
        <v>19</v>
      </c>
      <c r="AD2" t="s">
        <v>1058</v>
      </c>
      <c r="AF2" s="55" t="s">
        <v>1053</v>
      </c>
      <c r="AG2" s="55" t="s">
        <v>1054</v>
      </c>
      <c r="AH2" s="55" t="s">
        <v>1055</v>
      </c>
      <c r="AI2" s="55" t="s">
        <v>1056</v>
      </c>
      <c r="AJ2" s="55" t="s">
        <v>1057</v>
      </c>
      <c r="AK2" s="55" t="s">
        <v>19</v>
      </c>
    </row>
    <row r="3" spans="1:37" ht="45" x14ac:dyDescent="0.25">
      <c r="A3" t="s">
        <v>49</v>
      </c>
      <c r="B3" s="48" t="s">
        <v>1106</v>
      </c>
      <c r="C3" t="s">
        <v>1061</v>
      </c>
      <c r="D3">
        <v>1</v>
      </c>
      <c r="F3" t="s">
        <v>49</v>
      </c>
      <c r="G3" t="str">
        <f>INDEX(allsections[[S]:[Order]],MATCH(unique_sections[[#This Row],[SGUID]],allsections[SGUID],0),1)</f>
        <v xml:space="preserve">FO 01 MANAGEMENT </v>
      </c>
      <c r="H3" t="str">
        <f>INDEX(allsections[[S]:[Order]],MATCH(unique_sections[[#This Row],[SGUID]],allsections[SGUID],0),2)</f>
        <v>-</v>
      </c>
      <c r="I3">
        <f>INDEX(allsections[[S]:[Order]],MATCH(unique_sections[[#This Row],[SGUID]],allsections[SGUID],0),3)</f>
        <v>1</v>
      </c>
      <c r="K3" t="s">
        <v>58</v>
      </c>
      <c r="L3" t="str">
        <f>INDEX(allsections[[S]:[Order]],MATCH(unique_sub[[#This Row],[SSGUID]],allsections[SGUID],0),1)</f>
        <v>-</v>
      </c>
      <c r="M3" t="str">
        <f>INDEX(allsections[[S]:[Order]],MATCH(unique_sub[[#This Row],[SSGUID]],allsections[SGUID],0),2)</f>
        <v>-</v>
      </c>
      <c r="N3">
        <f>INDEX(allsections[[S]:[Order]],MATCH(unique_sub[[#This Row],[SSGUID]],allsections[SGUID],0),3)</f>
        <v>0</v>
      </c>
      <c r="P3" t="s">
        <v>57</v>
      </c>
      <c r="Q3" t="s">
        <v>58</v>
      </c>
      <c r="R3" s="49" t="str">
        <f t="shared" ref="R3:R33" si="0">P3&amp;Q3</f>
        <v>5ZjwAiDPYbGvURtwoHF4gM5TvyR0UgB0EOmnMkFaZftX</v>
      </c>
      <c r="S3" s="49">
        <f>INDEX(allsections[[S]:[Order]],MATCH(P3,allsections[SGUID],0),3)</f>
        <v>10</v>
      </c>
      <c r="T3" s="49">
        <f>INDEX(allsections[[S]:[Order]],MATCH(Q3,allsections[SGUID],0),3)</f>
        <v>0</v>
      </c>
      <c r="U3" t="str">
        <f>IF(sectionsubsection[[#This Row],[Schon da?]]=1,INDEX(sectionsubsection_download[],MATCH(sectionsubsection[[#This Row],[Title]],sectionsubsection_download[Title],0),6),INDEX(sectionsubsection10[],MATCH(sectionsubsection[[#This Row],[Title]],sectionsubsection10[Title],0),6))</f>
        <v>5pmfsUbg8aoTCasOYIPEmO</v>
      </c>
      <c r="V3">
        <f>COUNTIF(Z:Z,sectionsubsection[[#This Row],[Title]])</f>
        <v>1</v>
      </c>
      <c r="X3" s="52"/>
      <c r="Y3" s="52"/>
      <c r="Z3" s="52" t="s">
        <v>1062</v>
      </c>
      <c r="AA3" s="52" t="e">
        <v>#N/A</v>
      </c>
      <c r="AB3" s="52" t="e">
        <v>#N/A</v>
      </c>
      <c r="AC3" s="53" t="s">
        <v>1063</v>
      </c>
      <c r="AD3">
        <f>COUNTIF(Z:Z,sectionsubsection_download[[#This Row],[Title]])</f>
        <v>1</v>
      </c>
      <c r="AF3" s="47" t="s">
        <v>65</v>
      </c>
      <c r="AG3" s="49" t="s">
        <v>446</v>
      </c>
      <c r="AH3" s="49" t="str">
        <f>AF3&amp;AG3</f>
        <v>2BGuoLOuGR86Am1Hf7hCiG1zDGYHavQ1Y1HUI9R90OOZ</v>
      </c>
      <c r="AI3" s="49">
        <f>INDEX(allsections[[S]:[Order]],MATCH(AF3,allsections[SGUID],0),3)</f>
        <v>7</v>
      </c>
      <c r="AJ3" s="49">
        <f>INDEX(allsections[[S]:[Order]],MATCH(AG3,allsections[SGUID],0),3)</f>
        <v>709</v>
      </c>
      <c r="AK3" s="49" t="s">
        <v>1064</v>
      </c>
    </row>
    <row r="4" spans="1:37" ht="90" x14ac:dyDescent="0.25">
      <c r="A4" t="s">
        <v>1170</v>
      </c>
      <c r="B4" s="48" t="s">
        <v>1171</v>
      </c>
      <c r="C4" t="s">
        <v>1061</v>
      </c>
      <c r="D4">
        <v>1</v>
      </c>
      <c r="F4" t="s">
        <v>101</v>
      </c>
      <c r="G4" t="str">
        <f>INDEX(allsections[[S]:[Order]],MATCH(unique_sections[[#This Row],[SGUID]],allsections[SGUID],0),1)</f>
        <v>FO 02 TRACEABILITY</v>
      </c>
      <c r="H4" t="str">
        <f>INDEX(allsections[[S]:[Order]],MATCH(unique_sections[[#This Row],[SGUID]],allsections[SGUID],0),2)</f>
        <v>-</v>
      </c>
      <c r="I4">
        <f>INDEX(allsections[[S]:[Order]],MATCH(unique_sections[[#This Row],[SGUID]],allsections[SGUID],0),3)</f>
        <v>2</v>
      </c>
      <c r="K4" t="s">
        <v>827</v>
      </c>
      <c r="L4" t="str">
        <f>INDEX(allsections[[S]:[Order]],MATCH(unique_sub[[#This Row],[SSGUID]],allsections[SGUID],0),1)</f>
        <v>FO 08.01 Quality of postharvest water</v>
      </c>
      <c r="M4" t="str">
        <f>INDEX(allsections[[S]:[Order]],MATCH(unique_sub[[#This Row],[SSGUID]],allsections[SGUID],0),2)</f>
        <v>-</v>
      </c>
      <c r="N4">
        <f>INDEX(allsections[[S]:[Order]],MATCH(unique_sub[[#This Row],[SSGUID]],allsections[SGUID],0),3)</f>
        <v>801</v>
      </c>
      <c r="P4" t="s">
        <v>129</v>
      </c>
      <c r="Q4" t="s">
        <v>58</v>
      </c>
      <c r="R4" s="49" t="str">
        <f t="shared" si="0"/>
        <v>6MLbOSTUhL6svPsQwb6NH65TvyR0UgB0EOmnMkFaZftX</v>
      </c>
      <c r="S4" s="49">
        <f>INDEX(allsections[[S]:[Order]],MATCH(P4,allsections[SGUID],0),3)</f>
        <v>9</v>
      </c>
      <c r="T4" s="49">
        <f>INDEX(allsections[[S]:[Order]],MATCH(Q4,allsections[SGUID],0),3)</f>
        <v>0</v>
      </c>
      <c r="U4" t="str">
        <f>IF(sectionsubsection[[#This Row],[Schon da?]]=1,INDEX(sectionsubsection_download[],MATCH(sectionsubsection[[#This Row],[Title]],sectionsubsection_download[Title],0),6),INDEX(sectionsubsection10[],MATCH(sectionsubsection[[#This Row],[Title]],sectionsubsection10[Title],0),6))</f>
        <v>4eaXpRnh8mnwfzKcWJnmsL</v>
      </c>
      <c r="V4">
        <f>COUNTIF(Z:Z,sectionsubsection[[#This Row],[Title]])</f>
        <v>1</v>
      </c>
      <c r="X4" s="51"/>
      <c r="Y4" s="51"/>
      <c r="Z4" s="52" t="s">
        <v>1067</v>
      </c>
      <c r="AA4" s="52" t="e">
        <v>#N/A</v>
      </c>
      <c r="AB4" s="52" t="e">
        <v>#N/A</v>
      </c>
      <c r="AC4" s="54" t="s">
        <v>1068</v>
      </c>
      <c r="AD4">
        <f>COUNTIF(Z:Z,sectionsubsection_download[[#This Row],[Title]])</f>
        <v>1</v>
      </c>
    </row>
    <row r="5" spans="1:37" ht="165" x14ac:dyDescent="0.25">
      <c r="A5" t="s">
        <v>1194</v>
      </c>
      <c r="B5" s="48" t="s">
        <v>1195</v>
      </c>
      <c r="C5" s="48" t="s">
        <v>1061</v>
      </c>
      <c r="D5">
        <v>1</v>
      </c>
      <c r="F5" t="s">
        <v>193</v>
      </c>
      <c r="G5" t="str">
        <f>INDEX(allsections[[S]:[Order]],MATCH(unique_sections[[#This Row],[SGUID]],allsections[SGUID],0),1)</f>
        <v>FO 03 PLANT PROPAGATION MATERIAL</v>
      </c>
      <c r="H5" t="str">
        <f>INDEX(allsections[[S]:[Order]],MATCH(unique_sections[[#This Row],[SGUID]],allsections[SGUID],0),2)</f>
        <v>-</v>
      </c>
      <c r="I5">
        <f>INDEX(allsections[[S]:[Order]],MATCH(unique_sections[[#This Row],[SGUID]],allsections[SGUID],0),3)</f>
        <v>3</v>
      </c>
      <c r="K5" t="s">
        <v>202</v>
      </c>
      <c r="L5" t="str">
        <f>INDEX(allsections[[S]:[Order]],MATCH(unique_sub[[#This Row],[SSGUID]],allsections[SGUID],0),1)</f>
        <v>FO 08.02 Postharvest treatments</v>
      </c>
      <c r="M5" t="str">
        <f>INDEX(allsections[[S]:[Order]],MATCH(unique_sub[[#This Row],[SSGUID]],allsections[SGUID],0),2)</f>
        <v>-</v>
      </c>
      <c r="N5">
        <f>INDEX(allsections[[S]:[Order]],MATCH(unique_sub[[#This Row],[SSGUID]],allsections[SGUID],0),3)</f>
        <v>802</v>
      </c>
      <c r="P5" t="s">
        <v>201</v>
      </c>
      <c r="Q5" t="s">
        <v>827</v>
      </c>
      <c r="R5" s="49" t="str">
        <f t="shared" si="0"/>
        <v>5JIgB3UDpDaQaRmTmuUpoo5l2rJiYbFtvFuXNhk6Xt0S</v>
      </c>
      <c r="S5" s="49">
        <f>INDEX(allsections[[S]:[Order]],MATCH(P5,allsections[SGUID],0),3)</f>
        <v>8</v>
      </c>
      <c r="T5" s="49">
        <f>INDEX(allsections[[S]:[Order]],MATCH(Q5,allsections[SGUID],0),3)</f>
        <v>801</v>
      </c>
      <c r="U5" t="str">
        <f>IF(sectionsubsection[[#This Row],[Schon da?]]=1,INDEX(sectionsubsection_download[],MATCH(sectionsubsection[[#This Row],[Title]],sectionsubsection_download[Title],0),6),INDEX(sectionsubsection10[],MATCH(sectionsubsection[[#This Row],[Title]],sectionsubsection10[Title],0),6))</f>
        <v>24BgKpKEedoO1JiqqsJ9K0</v>
      </c>
      <c r="V5">
        <f>COUNTIF(Z:Z,sectionsubsection[[#This Row],[Title]])</f>
        <v>1</v>
      </c>
      <c r="X5" s="52"/>
      <c r="Y5" s="52"/>
      <c r="Z5" s="52" t="s">
        <v>1071</v>
      </c>
      <c r="AA5" s="52" t="e">
        <v>#N/A</v>
      </c>
      <c r="AB5" s="52" t="e">
        <v>#N/A</v>
      </c>
      <c r="AC5" s="53" t="s">
        <v>1072</v>
      </c>
      <c r="AD5">
        <f>COUNTIF(Z:Z,sectionsubsection_download[[#This Row],[Title]])</f>
        <v>1</v>
      </c>
    </row>
    <row r="6" spans="1:37" ht="75" x14ac:dyDescent="0.25">
      <c r="A6" t="s">
        <v>1421</v>
      </c>
      <c r="B6" s="48" t="s">
        <v>1422</v>
      </c>
      <c r="C6" s="48" t="s">
        <v>1061</v>
      </c>
      <c r="D6">
        <v>1</v>
      </c>
      <c r="F6" t="s">
        <v>343</v>
      </c>
      <c r="G6" t="str">
        <f>INDEX(allsections[[S]:[Order]],MATCH(unique_sections[[#This Row],[SGUID]],allsections[SGUID],0),1)</f>
        <v>FO 04 SOIL, PLANT NUTRITION, AND FERTILIZERS</v>
      </c>
      <c r="H6" t="str">
        <f>INDEX(allsections[[S]:[Order]],MATCH(unique_sections[[#This Row],[SGUID]],allsections[SGUID],0),2)</f>
        <v>-</v>
      </c>
      <c r="I6">
        <f>INDEX(allsections[[S]:[Order]],MATCH(unique_sections[[#This Row],[SGUID]],allsections[SGUID],0),3)</f>
        <v>4</v>
      </c>
      <c r="K6" t="s">
        <v>216</v>
      </c>
      <c r="L6" t="str">
        <f>INDEX(allsections[[S]:[Order]],MATCH(unique_sub[[#This Row],[SSGUID]],allsections[SGUID],0),1)</f>
        <v>FO 12.01 Workers’ health and safety</v>
      </c>
      <c r="M6" t="str">
        <f>INDEX(allsections[[S]:[Order]],MATCH(unique_sub[[#This Row],[SSGUID]],allsections[SGUID],0),2)</f>
        <v>-</v>
      </c>
      <c r="N6">
        <f>INDEX(allsections[[S]:[Order]],MATCH(unique_sub[[#This Row],[SSGUID]],allsections[SGUID],0),3)</f>
        <v>1201</v>
      </c>
      <c r="P6" t="s">
        <v>201</v>
      </c>
      <c r="Q6" t="s">
        <v>202</v>
      </c>
      <c r="R6" s="50" t="str">
        <f t="shared" si="0"/>
        <v>5JIgB3UDpDaQaRmTmuUpoo64wGe3MdQzgQigsw2nGTdA</v>
      </c>
      <c r="S6" s="50">
        <f>INDEX(allsections[[S]:[Order]],MATCH(P6,allsections[SGUID],0),3)</f>
        <v>8</v>
      </c>
      <c r="T6" s="50">
        <f>INDEX(allsections[[S]:[Order]],MATCH(Q6,allsections[SGUID],0),3)</f>
        <v>802</v>
      </c>
      <c r="U6" t="str">
        <f>IF(sectionsubsection[[#This Row],[Schon da?]]=1,INDEX(sectionsubsection_download[],MATCH(sectionsubsection[[#This Row],[Title]],sectionsubsection_download[Title],0),6),INDEX(sectionsubsection10[],MATCH(sectionsubsection[[#This Row],[Title]],sectionsubsection10[Title],0),6))</f>
        <v>3xYy6mL2hiBM97rB69PVPI</v>
      </c>
      <c r="V6">
        <f>COUNTIF(Z:Z,sectionsubsection[[#This Row],[Title]])</f>
        <v>1</v>
      </c>
      <c r="X6" s="51"/>
      <c r="Y6" s="51"/>
      <c r="Z6" s="52" t="s">
        <v>1075</v>
      </c>
      <c r="AA6" s="52" t="e">
        <v>#N/A</v>
      </c>
      <c r="AB6" s="52" t="e">
        <v>#N/A</v>
      </c>
      <c r="AC6" s="54" t="s">
        <v>1076</v>
      </c>
      <c r="AD6">
        <f>COUNTIF(Z:Z,sectionsubsection_download[[#This Row],[Title]])</f>
        <v>1</v>
      </c>
    </row>
    <row r="7" spans="1:37" ht="409.5" x14ac:dyDescent="0.25">
      <c r="A7" t="s">
        <v>2198</v>
      </c>
      <c r="B7" s="48" t="s">
        <v>2199</v>
      </c>
      <c r="C7" s="48" t="s">
        <v>2200</v>
      </c>
      <c r="D7">
        <v>1</v>
      </c>
      <c r="F7" t="s">
        <v>86</v>
      </c>
      <c r="G7" t="str">
        <f>INDEX(allsections[[S]:[Order]],MATCH(unique_sections[[#This Row],[SGUID]],allsections[SGUID],0),1)</f>
        <v>FO 05 WATER MANAGEMENT</v>
      </c>
      <c r="H7" t="str">
        <f>INDEX(allsections[[S]:[Order]],MATCH(unique_sections[[#This Row],[SGUID]],allsections[SGUID],0),2)</f>
        <v>-</v>
      </c>
      <c r="I7">
        <f>INDEX(allsections[[S]:[Order]],MATCH(unique_sections[[#This Row],[SGUID]],allsections[SGUID],0),3)</f>
        <v>5</v>
      </c>
      <c r="K7" t="s">
        <v>694</v>
      </c>
      <c r="L7" t="str">
        <f>INDEX(allsections[[S]:[Order]],MATCH(unique_sub[[#This Row],[SSGUID]],allsections[SGUID],0),1)</f>
        <v>FO 12.03 Personal protective equipment</v>
      </c>
      <c r="M7" t="str">
        <f>INDEX(allsections[[S]:[Order]],MATCH(unique_sub[[#This Row],[SSGUID]],allsections[SGUID],0),2)</f>
        <v>-</v>
      </c>
      <c r="N7">
        <f>INDEX(allsections[[S]:[Order]],MATCH(unique_sub[[#This Row],[SSGUID]],allsections[SGUID],0),3)</f>
        <v>1203</v>
      </c>
      <c r="P7" t="s">
        <v>215</v>
      </c>
      <c r="Q7" t="s">
        <v>216</v>
      </c>
      <c r="R7" s="49" t="str">
        <f t="shared" si="0"/>
        <v>4a4Qd6ndeeA7u3kN8ZP1We7e2OTmZvHrA9xmbHveLBmp</v>
      </c>
      <c r="S7" s="49">
        <f>INDEX(allsections[[S]:[Order]],MATCH(P7,allsections[SGUID],0),3)</f>
        <v>12</v>
      </c>
      <c r="T7" s="49">
        <f>INDEX(allsections[[S]:[Order]],MATCH(Q7,allsections[SGUID],0),3)</f>
        <v>1201</v>
      </c>
      <c r="U7" t="str">
        <f>IF(sectionsubsection[[#This Row],[Schon da?]]=1,INDEX(sectionsubsection_download[],MATCH(sectionsubsection[[#This Row],[Title]],sectionsubsection_download[Title],0),6),INDEX(sectionsubsection10[],MATCH(sectionsubsection[[#This Row],[Title]],sectionsubsection10[Title],0),6))</f>
        <v>4zamBXrzVP3v8KPVS98bid</v>
      </c>
      <c r="V7">
        <f>COUNTIF(Z:Z,sectionsubsection[[#This Row],[Title]])</f>
        <v>1</v>
      </c>
      <c r="X7" s="52"/>
      <c r="Y7" s="52"/>
      <c r="Z7" s="52" t="s">
        <v>1079</v>
      </c>
      <c r="AA7" s="52" t="e">
        <v>#N/A</v>
      </c>
      <c r="AB7" s="52" t="e">
        <v>#N/A</v>
      </c>
      <c r="AC7" s="53" t="s">
        <v>1080</v>
      </c>
      <c r="AD7">
        <f>COUNTIF(Z:Z,sectionsubsection_download[[#This Row],[Title]])</f>
        <v>1</v>
      </c>
    </row>
    <row r="8" spans="1:37" ht="75" x14ac:dyDescent="0.25">
      <c r="A8" t="s">
        <v>2255</v>
      </c>
      <c r="B8" s="48" t="s">
        <v>2256</v>
      </c>
      <c r="C8" t="s">
        <v>1061</v>
      </c>
      <c r="D8">
        <v>1</v>
      </c>
      <c r="F8" t="s">
        <v>94</v>
      </c>
      <c r="G8" t="str">
        <f>INDEX(allsections[[S]:[Order]],MATCH(unique_sections[[#This Row],[SGUID]],allsections[SGUID],0),1)</f>
        <v>FO 06 INTEGRATED PEST MANAGEMENT</v>
      </c>
      <c r="H8" t="str">
        <f>INDEX(allsections[[S]:[Order]],MATCH(unique_sections[[#This Row],[SGUID]],allsections[SGUID],0),2)</f>
        <v>-</v>
      </c>
      <c r="I8">
        <f>INDEX(allsections[[S]:[Order]],MATCH(unique_sections[[#This Row],[SGUID]],allsections[SGUID],0),3)</f>
        <v>6</v>
      </c>
      <c r="K8" t="s">
        <v>713</v>
      </c>
      <c r="L8" t="str">
        <f>INDEX(allsections[[S]:[Order]],MATCH(unique_sub[[#This Row],[SSGUID]],allsections[SGUID],0),1)</f>
        <v>FO 12.02 Hazards and first aid</v>
      </c>
      <c r="M8" t="str">
        <f>INDEX(allsections[[S]:[Order]],MATCH(unique_sub[[#This Row],[SSGUID]],allsections[SGUID],0),2)</f>
        <v>-</v>
      </c>
      <c r="N8">
        <f>INDEX(allsections[[S]:[Order]],MATCH(unique_sub[[#This Row],[SSGUID]],allsections[SGUID],0),3)</f>
        <v>1202</v>
      </c>
      <c r="P8" t="s">
        <v>215</v>
      </c>
      <c r="Q8" t="s">
        <v>694</v>
      </c>
      <c r="R8" s="49" t="str">
        <f t="shared" si="0"/>
        <v>4a4Qd6ndeeA7u3kN8ZP1We1ERzCDuPHpofETFZxfdFUx</v>
      </c>
      <c r="S8" s="49">
        <f>INDEX(allsections[[S]:[Order]],MATCH(P8,allsections[SGUID],0),3)</f>
        <v>12</v>
      </c>
      <c r="T8" s="49">
        <f>INDEX(allsections[[S]:[Order]],MATCH(Q8,allsections[SGUID],0),3)</f>
        <v>1203</v>
      </c>
      <c r="U8" t="str">
        <f>IF(sectionsubsection[[#This Row],[Schon da?]]=1,INDEX(sectionsubsection_download[],MATCH(sectionsubsection[[#This Row],[Title]],sectionsubsection_download[Title],0),6),INDEX(sectionsubsection10[],MATCH(sectionsubsection[[#This Row],[Title]],sectionsubsection10[Title],0),6))</f>
        <v>6mL7rNUJjE6ZUJ2ctQLqD1</v>
      </c>
      <c r="V8">
        <f>COUNTIF(Z:Z,sectionsubsection[[#This Row],[Title]])</f>
        <v>1</v>
      </c>
      <c r="X8" s="51"/>
      <c r="Y8" s="51"/>
      <c r="Z8" s="52" t="s">
        <v>1082</v>
      </c>
      <c r="AA8" s="52" t="e">
        <v>#N/A</v>
      </c>
      <c r="AB8" s="52" t="e">
        <v>#N/A</v>
      </c>
      <c r="AC8" s="54" t="s">
        <v>1083</v>
      </c>
      <c r="AD8">
        <f>COUNTIF(Z:Z,sectionsubsection_download[[#This Row],[Title]])</f>
        <v>1</v>
      </c>
    </row>
    <row r="9" spans="1:37" x14ac:dyDescent="0.25">
      <c r="A9" t="s">
        <v>2359</v>
      </c>
      <c r="B9" s="48" t="s">
        <v>2360</v>
      </c>
      <c r="C9" s="48" t="s">
        <v>1061</v>
      </c>
      <c r="D9">
        <v>1</v>
      </c>
      <c r="F9" t="s">
        <v>65</v>
      </c>
      <c r="G9" t="str">
        <f>INDEX(allsections[[S]:[Order]],MATCH(unique_sections[[#This Row],[SGUID]],allsections[SGUID],0),1)</f>
        <v>FO 07 PLANT PROTECTION PRODUCTS</v>
      </c>
      <c r="H9" t="str">
        <f>INDEX(allsections[[S]:[Order]],MATCH(unique_sections[[#This Row],[SGUID]],allsections[SGUID],0),2)</f>
        <v>-</v>
      </c>
      <c r="I9">
        <f>INDEX(allsections[[S]:[Order]],MATCH(unique_sections[[#This Row],[SGUID]],allsections[SGUID],0),3)</f>
        <v>7</v>
      </c>
      <c r="K9" t="s">
        <v>446</v>
      </c>
      <c r="L9" t="str">
        <f>INDEX(allsections[[S]:[Order]],MATCH(unique_sub[[#This Row],[SSGUID]],allsections[SGUID],0),1)</f>
        <v>FO 07.09 Equipment</v>
      </c>
      <c r="M9" t="str">
        <f>INDEX(allsections[[S]:[Order]],MATCH(unique_sub[[#This Row],[SSGUID]],allsections[SGUID],0),2)</f>
        <v>-</v>
      </c>
      <c r="N9">
        <f>INDEX(allsections[[S]:[Order]],MATCH(unique_sub[[#This Row],[SSGUID]],allsections[SGUID],0),3)</f>
        <v>709</v>
      </c>
      <c r="P9" t="s">
        <v>215</v>
      </c>
      <c r="Q9" t="s">
        <v>713</v>
      </c>
      <c r="R9" s="49" t="str">
        <f t="shared" si="0"/>
        <v>4a4Qd6ndeeA7u3kN8ZP1We1j8KzCREQQlaHRiz9wuo0z</v>
      </c>
      <c r="S9" s="49">
        <f>INDEX(allsections[[S]:[Order]],MATCH(P9,allsections[SGUID],0),3)</f>
        <v>12</v>
      </c>
      <c r="T9" s="49">
        <f>INDEX(allsections[[S]:[Order]],MATCH(Q9,allsections[SGUID],0),3)</f>
        <v>1202</v>
      </c>
      <c r="U9" t="str">
        <f>IF(sectionsubsection[[#This Row],[Schon da?]]=1,INDEX(sectionsubsection_download[],MATCH(sectionsubsection[[#This Row],[Title]],sectionsubsection_download[Title],0),6),INDEX(sectionsubsection10[],MATCH(sectionsubsection[[#This Row],[Title]],sectionsubsection10[Title],0),6))</f>
        <v>3S4q9BwkV19jVjVj3Fiy75</v>
      </c>
      <c r="V9">
        <f>COUNTIF(Z:Z,sectionsubsection[[#This Row],[Title]])</f>
        <v>1</v>
      </c>
      <c r="X9" s="52"/>
      <c r="Y9" s="52"/>
      <c r="Z9" s="52" t="s">
        <v>1085</v>
      </c>
      <c r="AA9" s="52" t="e">
        <v>#N/A</v>
      </c>
      <c r="AB9" s="52" t="e">
        <v>#N/A</v>
      </c>
      <c r="AC9" s="53" t="s">
        <v>1086</v>
      </c>
      <c r="AD9">
        <f>COUNTIF(Z:Z,sectionsubsection_download[[#This Row],[Title]])</f>
        <v>1</v>
      </c>
    </row>
    <row r="10" spans="1:37" ht="75" x14ac:dyDescent="0.25">
      <c r="A10" t="s">
        <v>2381</v>
      </c>
      <c r="B10" s="48" t="s">
        <v>2382</v>
      </c>
      <c r="C10" s="48" t="s">
        <v>1061</v>
      </c>
      <c r="D10">
        <v>1</v>
      </c>
      <c r="F10" t="s">
        <v>201</v>
      </c>
      <c r="G10" t="str">
        <f>INDEX(allsections[[S]:[Order]],MATCH(unique_sections[[#This Row],[SGUID]],allsections[SGUID],0),1)</f>
        <v>FO 08 POSTHARVEST</v>
      </c>
      <c r="H10" t="str">
        <f>INDEX(allsections[[S]:[Order]],MATCH(unique_sections[[#This Row],[SGUID]],allsections[SGUID],0),2)</f>
        <v>-</v>
      </c>
      <c r="I10">
        <f>INDEX(allsections[[S]:[Order]],MATCH(unique_sections[[#This Row],[SGUID]],allsections[SGUID],0),3)</f>
        <v>8</v>
      </c>
      <c r="K10" t="s">
        <v>136</v>
      </c>
      <c r="L10" t="str">
        <f>INDEX(allsections[[S]:[Order]],MATCH(unique_sub[[#This Row],[SSGUID]],allsections[SGUID],0),1)</f>
        <v>FO 01.01 Site history</v>
      </c>
      <c r="M10" t="str">
        <f>INDEX(allsections[[S]:[Order]],MATCH(unique_sub[[#This Row],[SSGUID]],allsections[SGUID],0),2)</f>
        <v>-</v>
      </c>
      <c r="N10">
        <f>INDEX(allsections[[S]:[Order]],MATCH(unique_sub[[#This Row],[SSGUID]],allsections[SGUID],0),3)</f>
        <v>101</v>
      </c>
      <c r="P10" t="s">
        <v>614</v>
      </c>
      <c r="Q10" t="s">
        <v>58</v>
      </c>
      <c r="R10" s="49" t="str">
        <f t="shared" si="0"/>
        <v>48aQAsWhk4FCpRyiTfbQDc5TvyR0UgB0EOmnMkFaZftX</v>
      </c>
      <c r="S10" s="49">
        <f>INDEX(allsections[[S]:[Order]],MATCH(P10,allsections[SGUID],0),3)</f>
        <v>13</v>
      </c>
      <c r="T10" s="49">
        <f>INDEX(allsections[[S]:[Order]],MATCH(Q10,allsections[SGUID],0),3)</f>
        <v>0</v>
      </c>
      <c r="U10" t="str">
        <f>IF(sectionsubsection[[#This Row],[Schon da?]]=1,INDEX(sectionsubsection_download[],MATCH(sectionsubsection[[#This Row],[Title]],sectionsubsection_download[Title],0),6),INDEX(sectionsubsection10[],MATCH(sectionsubsection[[#This Row],[Title]],sectionsubsection10[Title],0),6))</f>
        <v>3HkNWk3E3qX8G4lyxNXhn</v>
      </c>
      <c r="V10">
        <f>COUNTIF(Z:Z,sectionsubsection[[#This Row],[Title]])</f>
        <v>1</v>
      </c>
      <c r="X10" s="51"/>
      <c r="Y10" s="51"/>
      <c r="Z10" s="52" t="s">
        <v>1088</v>
      </c>
      <c r="AA10" s="52" t="e">
        <v>#N/A</v>
      </c>
      <c r="AB10" s="52" t="e">
        <v>#N/A</v>
      </c>
      <c r="AC10" s="54" t="s">
        <v>1089</v>
      </c>
      <c r="AD10">
        <f>COUNTIF(Z:Z,sectionsubsection_download[[#This Row],[Title]])</f>
        <v>1</v>
      </c>
    </row>
    <row r="11" spans="1:37" ht="45" x14ac:dyDescent="0.25">
      <c r="A11" t="s">
        <v>2383</v>
      </c>
      <c r="B11" s="48" t="s">
        <v>2384</v>
      </c>
      <c r="C11" s="48" t="s">
        <v>1061</v>
      </c>
      <c r="D11">
        <v>1</v>
      </c>
      <c r="F11" t="s">
        <v>129</v>
      </c>
      <c r="G11" t="str">
        <f>INDEX(allsections[[S]:[Order]],MATCH(unique_sections[[#This Row],[SGUID]],allsections[SGUID],0),1)</f>
        <v>FO 09 WASTE MANAGEMENT</v>
      </c>
      <c r="H11" t="str">
        <f>INDEX(allsections[[S]:[Order]],MATCH(unique_sections[[#This Row],[SGUID]],allsections[SGUID],0),2)</f>
        <v>-</v>
      </c>
      <c r="I11">
        <f>INDEX(allsections[[S]:[Order]],MATCH(unique_sections[[#This Row],[SGUID]],allsections[SGUID],0),3)</f>
        <v>9</v>
      </c>
      <c r="K11" t="s">
        <v>254</v>
      </c>
      <c r="L11" t="str">
        <f>INDEX(allsections[[S]:[Order]],MATCH(unique_sub[[#This Row],[SSGUID]],allsections[SGUID],0),1)</f>
        <v>FO 01.04 Training and assigning responsibilities</v>
      </c>
      <c r="M11" t="str">
        <f>INDEX(allsections[[S]:[Order]],MATCH(unique_sub[[#This Row],[SSGUID]],allsections[SGUID],0),2)</f>
        <v>-</v>
      </c>
      <c r="N11">
        <f>INDEX(allsections[[S]:[Order]],MATCH(unique_sub[[#This Row],[SSGUID]],allsections[SGUID],0),3)</f>
        <v>104</v>
      </c>
      <c r="P11" t="s">
        <v>65</v>
      </c>
      <c r="Q11" t="s">
        <v>446</v>
      </c>
      <c r="R11" s="49" t="str">
        <f t="shared" si="0"/>
        <v>2BGuoLOuGR86Am1Hf7hCiG1zDGYHavQ1Y1HUI9R90OOZ</v>
      </c>
      <c r="S11" s="49">
        <f>INDEX(allsections[[S]:[Order]],MATCH(P11,allsections[SGUID],0),3)</f>
        <v>7</v>
      </c>
      <c r="T11" s="49">
        <f>INDEX(allsections[[S]:[Order]],MATCH(Q11,allsections[SGUID],0),3)</f>
        <v>709</v>
      </c>
      <c r="U11" t="str">
        <f>IF(sectionsubsection[[#This Row],[Schon da?]]=1,INDEX(sectionsubsection_download[],MATCH(sectionsubsection[[#This Row],[Title]],sectionsubsection_download[Title],0),6),INDEX(sectionsubsection10[],MATCH(sectionsubsection[[#This Row],[Title]],sectionsubsection10[Title],0),6))</f>
        <v>53jDjkh446TZGUO9MWFwyj</v>
      </c>
      <c r="V11">
        <f>COUNTIF(Z:Z,sectionsubsection[[#This Row],[Title]])</f>
        <v>0</v>
      </c>
      <c r="X11" s="52"/>
      <c r="Y11" s="52"/>
      <c r="Z11" s="52" t="s">
        <v>1091</v>
      </c>
      <c r="AA11" s="52" t="e">
        <v>#N/A</v>
      </c>
      <c r="AB11" s="52" t="e">
        <v>#N/A</v>
      </c>
      <c r="AC11" s="53" t="s">
        <v>1092</v>
      </c>
      <c r="AD11">
        <f>COUNTIF(Z:Z,sectionsubsection_download[[#This Row],[Title]])</f>
        <v>1</v>
      </c>
    </row>
    <row r="12" spans="1:37" ht="45" x14ac:dyDescent="0.25">
      <c r="A12" t="s">
        <v>101</v>
      </c>
      <c r="B12" s="48" t="s">
        <v>1118</v>
      </c>
      <c r="C12" t="s">
        <v>1061</v>
      </c>
      <c r="D12">
        <v>2</v>
      </c>
      <c r="F12" t="s">
        <v>57</v>
      </c>
      <c r="G12" t="str">
        <f>INDEX(allsections[[S]:[Order]],MATCH(unique_sections[[#This Row],[SGUID]],allsections[SGUID],0),1)</f>
        <v xml:space="preserve">FO 10 BIODIVERSITY 
</v>
      </c>
      <c r="H12" t="str">
        <f>INDEX(allsections[[S]:[Order]],MATCH(unique_sections[[#This Row],[SGUID]],allsections[SGUID],0),2)</f>
        <v>-</v>
      </c>
      <c r="I12">
        <f>INDEX(allsections[[S]:[Order]],MATCH(unique_sections[[#This Row],[SGUID]],allsections[SGUID],0),3)</f>
        <v>10</v>
      </c>
      <c r="K12" t="s">
        <v>173</v>
      </c>
      <c r="L12" t="str">
        <f>INDEX(allsections[[S]:[Order]],MATCH(unique_sub[[#This Row],[SSGUID]],allsections[SGUID],0),1)</f>
        <v>FO 02.05 Logo use</v>
      </c>
      <c r="M12" t="str">
        <f>INDEX(allsections[[S]:[Order]],MATCH(unique_sub[[#This Row],[SSGUID]],allsections[SGUID],0),2)</f>
        <v>-</v>
      </c>
      <c r="N12">
        <f>INDEX(allsections[[S]:[Order]],MATCH(unique_sub[[#This Row],[SSGUID]],allsections[SGUID],0),3)</f>
        <v>205</v>
      </c>
      <c r="P12" t="s">
        <v>49</v>
      </c>
      <c r="Q12" t="s">
        <v>136</v>
      </c>
      <c r="R12" s="49" t="str">
        <f t="shared" si="0"/>
        <v>3YIgWsy9P8ND3BJPQGnD0j3Fg5RTdQ7a6O2THEvpVWrG</v>
      </c>
      <c r="S12" s="49">
        <f>INDEX(allsections[[S]:[Order]],MATCH(P12,allsections[SGUID],0),3)</f>
        <v>1</v>
      </c>
      <c r="T12" s="49">
        <f>INDEX(allsections[[S]:[Order]],MATCH(Q12,allsections[SGUID],0),3)</f>
        <v>101</v>
      </c>
      <c r="U12" t="str">
        <f>IF(sectionsubsection[[#This Row],[Schon da?]]=1,INDEX(sectionsubsection_download[],MATCH(sectionsubsection[[#This Row],[Title]],sectionsubsection_download[Title],0),6),INDEX(sectionsubsection10[],MATCH(sectionsubsection[[#This Row],[Title]],sectionsubsection10[Title],0),6))</f>
        <v>5ADUfpuBbLBbLbTKgfXnbi</v>
      </c>
      <c r="V12">
        <f>COUNTIF(Z:Z,sectionsubsection[[#This Row],[Title]])</f>
        <v>1</v>
      </c>
      <c r="X12" s="51"/>
      <c r="Y12" s="51"/>
      <c r="Z12" s="52" t="s">
        <v>1094</v>
      </c>
      <c r="AA12" s="52" t="e">
        <v>#N/A</v>
      </c>
      <c r="AB12" s="52" t="e">
        <v>#N/A</v>
      </c>
      <c r="AC12" s="54" t="s">
        <v>1095</v>
      </c>
      <c r="AD12">
        <f>COUNTIF(Z:Z,sectionsubsection_download[[#This Row],[Title]])</f>
        <v>1</v>
      </c>
    </row>
    <row r="13" spans="1:37" ht="45" x14ac:dyDescent="0.25">
      <c r="A13" t="s">
        <v>1190</v>
      </c>
      <c r="B13" s="48" t="s">
        <v>1191</v>
      </c>
      <c r="C13" s="48" t="s">
        <v>1061</v>
      </c>
      <c r="D13">
        <v>2</v>
      </c>
      <c r="F13" t="s">
        <v>507</v>
      </c>
      <c r="G13" t="str">
        <f>INDEX(allsections[[S]:[Order]],MATCH(unique_sections[[#This Row],[SGUID]],allsections[SGUID],0),1)</f>
        <v xml:space="preserve">FO 11 ENERGY EFFICIENCY </v>
      </c>
      <c r="H13" t="str">
        <f>INDEX(allsections[[S]:[Order]],MATCH(unique_sections[[#This Row],[SGUID]],allsections[SGUID],0),2)</f>
        <v>-</v>
      </c>
      <c r="I13">
        <f>INDEX(allsections[[S]:[Order]],MATCH(unique_sections[[#This Row],[SGUID]],allsections[SGUID],0),3)</f>
        <v>11</v>
      </c>
      <c r="K13" t="s">
        <v>533</v>
      </c>
      <c r="L13" t="str">
        <f>INDEX(allsections[[S]:[Order]],MATCH(unique_sub[[#This Row],[SSGUID]],allsections[SGUID],0),1)</f>
        <v xml:space="preserve">FO 04.01 Soil conservation
</v>
      </c>
      <c r="M13" t="str">
        <f>INDEX(allsections[[S]:[Order]],MATCH(unique_sub[[#This Row],[SSGUID]],allsections[SGUID],0),2)</f>
        <v>Good soil husbandry ensures the long-term fertility of the soil, aids yield, and contributes to profitability. Not applicable in the case of crops that are not grown directly in soil (hydroponic or potted plants).</v>
      </c>
      <c r="N13">
        <f>INDEX(allsections[[S]:[Order]],MATCH(unique_sub[[#This Row],[SSGUID]],allsections[SGUID],0),3)</f>
        <v>401</v>
      </c>
      <c r="P13" t="s">
        <v>49</v>
      </c>
      <c r="Q13" t="s">
        <v>254</v>
      </c>
      <c r="R13" s="49" t="str">
        <f t="shared" si="0"/>
        <v>3YIgWsy9P8ND3BJPQGnD0j2pCca0Upzl3Nn66JUNHXeF</v>
      </c>
      <c r="S13" s="49">
        <f>INDEX(allsections[[S]:[Order]],MATCH(P13,allsections[SGUID],0),3)</f>
        <v>1</v>
      </c>
      <c r="T13" s="49">
        <f>INDEX(allsections[[S]:[Order]],MATCH(Q13,allsections[SGUID],0),3)</f>
        <v>104</v>
      </c>
      <c r="U13" t="str">
        <f>IF(sectionsubsection[[#This Row],[Schon da?]]=1,INDEX(sectionsubsection_download[],MATCH(sectionsubsection[[#This Row],[Title]],sectionsubsection_download[Title],0),6),INDEX(sectionsubsection10[],MATCH(sectionsubsection[[#This Row],[Title]],sectionsubsection10[Title],0),6))</f>
        <v>6vy7qzuZGnKVxG0fDPIPXR</v>
      </c>
      <c r="V13">
        <f>COUNTIF(Z:Z,sectionsubsection[[#This Row],[Title]])</f>
        <v>1</v>
      </c>
      <c r="X13" s="52"/>
      <c r="Y13" s="52"/>
      <c r="Z13" s="52" t="s">
        <v>1097</v>
      </c>
      <c r="AA13" s="52" t="e">
        <v>#N/A</v>
      </c>
      <c r="AB13" s="52" t="e">
        <v>#N/A</v>
      </c>
      <c r="AC13" s="53" t="s">
        <v>1098</v>
      </c>
      <c r="AD13">
        <f>COUNTIF(Z:Z,sectionsubsection_download[[#This Row],[Title]])</f>
        <v>1</v>
      </c>
    </row>
    <row r="14" spans="1:37" ht="90" x14ac:dyDescent="0.25">
      <c r="A14" t="s">
        <v>1417</v>
      </c>
      <c r="B14" s="48" t="s">
        <v>1418</v>
      </c>
      <c r="C14" s="48" t="s">
        <v>1061</v>
      </c>
      <c r="D14">
        <v>2</v>
      </c>
      <c r="F14" t="s">
        <v>215</v>
      </c>
      <c r="G14" t="str">
        <f>INDEX(allsections[[S]:[Order]],MATCH(unique_sections[[#This Row],[SGUID]],allsections[SGUID],0),1)</f>
        <v>FO 12 WORKERS’ HEALTH AND SAFETY</v>
      </c>
      <c r="H14" t="str">
        <f>INDEX(allsections[[S]:[Order]],MATCH(unique_sections[[#This Row],[SGUID]],allsections[SGUID],0),2)</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I14">
        <f>INDEX(allsections[[S]:[Order]],MATCH(unique_sections[[#This Row],[SGUID]],allsections[SGUID],0),3)</f>
        <v>12</v>
      </c>
      <c r="K14" t="s">
        <v>274</v>
      </c>
      <c r="L14" t="str">
        <f>INDEX(allsections[[S]:[Order]],MATCH(unique_sub[[#This Row],[SSGUID]],allsections[SGUID],0),1)</f>
        <v xml:space="preserve">FO 07.08 Application of other substances </v>
      </c>
      <c r="M14" t="str">
        <f>INDEX(allsections[[S]:[Order]],MATCH(unique_sub[[#This Row],[SSGUID]],allsections[SGUID],0),2)</f>
        <v>-</v>
      </c>
      <c r="N14">
        <f>INDEX(allsections[[S]:[Order]],MATCH(unique_sub[[#This Row],[SSGUID]],allsections[SGUID],0),3)</f>
        <v>708</v>
      </c>
      <c r="P14" t="s">
        <v>101</v>
      </c>
      <c r="Q14" t="s">
        <v>173</v>
      </c>
      <c r="R14" s="50" t="str">
        <f t="shared" si="0"/>
        <v>3labXsBTDnp2nMlbS2V5AI3IMlwAGWtNQ8ZjIBrbKwsL</v>
      </c>
      <c r="S14" s="50">
        <f>INDEX(allsections[[S]:[Order]],MATCH(P14,allsections[SGUID],0),3)</f>
        <v>2</v>
      </c>
      <c r="T14" s="50">
        <f>INDEX(allsections[[S]:[Order]],MATCH(Q14,allsections[SGUID],0),3)</f>
        <v>205</v>
      </c>
      <c r="U14" t="str">
        <f>IF(sectionsubsection[[#This Row],[Schon da?]]=1,INDEX(sectionsubsection_download[],MATCH(sectionsubsection[[#This Row],[Title]],sectionsubsection_download[Title],0),6),INDEX(sectionsubsection10[],MATCH(sectionsubsection[[#This Row],[Title]],sectionsubsection10[Title],0),6))</f>
        <v>1oZBiTuiw7JnneP37eRowe</v>
      </c>
      <c r="V14">
        <f>COUNTIF(Z:Z,sectionsubsection[[#This Row],[Title]])</f>
        <v>1</v>
      </c>
      <c r="X14" s="51"/>
      <c r="Y14" s="51"/>
      <c r="Z14" s="52" t="s">
        <v>1101</v>
      </c>
      <c r="AA14" s="52" t="e">
        <v>#N/A</v>
      </c>
      <c r="AB14" s="52" t="e">
        <v>#N/A</v>
      </c>
      <c r="AC14" s="54" t="s">
        <v>1102</v>
      </c>
      <c r="AD14">
        <f>COUNTIF(Z:Z,sectionsubsection_download[[#This Row],[Title]])</f>
        <v>1</v>
      </c>
    </row>
    <row r="15" spans="1:37" ht="75" x14ac:dyDescent="0.25">
      <c r="A15" t="s">
        <v>1661</v>
      </c>
      <c r="B15" s="48" t="s">
        <v>1662</v>
      </c>
      <c r="C15" s="48" t="s">
        <v>1061</v>
      </c>
      <c r="D15">
        <v>2</v>
      </c>
      <c r="F15" t="s">
        <v>614</v>
      </c>
      <c r="G15" t="str">
        <f>INDEX(allsections[[S]:[Order]],MATCH(unique_sections[[#This Row],[SGUID]],allsections[SGUID],0),1)</f>
        <v>FO 13 WORKERS’ WELFARE</v>
      </c>
      <c r="H15" t="str">
        <f>INDEX(allsections[[S]:[Order]],MATCH(unique_sections[[#This Row],[SGUID]],allsections[SGUID],0),2)</f>
        <v>-</v>
      </c>
      <c r="I15">
        <f>INDEX(allsections[[S]:[Order]],MATCH(unique_sections[[#This Row],[SGUID]],allsections[SGUID],0),3)</f>
        <v>13</v>
      </c>
      <c r="K15" t="s">
        <v>421</v>
      </c>
      <c r="L15" t="str">
        <f>INDEX(allsections[[S]:[Order]],MATCH(unique_sub[[#This Row],[SSGUID]],allsections[SGUID],0),1)</f>
        <v xml:space="preserve">FO 03.04 Transition period </v>
      </c>
      <c r="M15" t="str">
        <f>INDEX(allsections[[S]:[Order]],MATCH(unique_sub[[#This Row],[SSGUID]],allsections[SGUID],0),2)</f>
        <v>-</v>
      </c>
      <c r="N15">
        <f>INDEX(allsections[[S]:[Order]],MATCH(unique_sub[[#This Row],[SSGUID]],allsections[SGUID],0),3)</f>
        <v>304</v>
      </c>
      <c r="P15" t="s">
        <v>94</v>
      </c>
      <c r="Q15" t="s">
        <v>58</v>
      </c>
      <c r="R15" s="49" t="str">
        <f t="shared" si="0"/>
        <v>6sAnZuzrLy7KwfabltbVL25TvyR0UgB0EOmnMkFaZftX</v>
      </c>
      <c r="S15" s="49">
        <f>INDEX(allsections[[S]:[Order]],MATCH(P15,allsections[SGUID],0),3)</f>
        <v>6</v>
      </c>
      <c r="T15" s="49">
        <f>INDEX(allsections[[S]:[Order]],MATCH(Q15,allsections[SGUID],0),3)</f>
        <v>0</v>
      </c>
      <c r="U15" t="str">
        <f>IF(sectionsubsection[[#This Row],[Schon da?]]=1,INDEX(sectionsubsection_download[],MATCH(sectionsubsection[[#This Row],[Title]],sectionsubsection_download[Title],0),6),INDEX(sectionsubsection10[],MATCH(sectionsubsection[[#This Row],[Title]],sectionsubsection10[Title],0),6))</f>
        <v>4g6GmkM7SVOjxzDG7bEynl</v>
      </c>
      <c r="V15">
        <f>COUNTIF(Z:Z,sectionsubsection[[#This Row],[Title]])</f>
        <v>1</v>
      </c>
      <c r="X15" s="52"/>
      <c r="Y15" s="52"/>
      <c r="Z15" s="52" t="s">
        <v>1104</v>
      </c>
      <c r="AA15" s="52" t="e">
        <v>#N/A</v>
      </c>
      <c r="AB15" s="52" t="e">
        <v>#N/A</v>
      </c>
      <c r="AC15" s="53" t="s">
        <v>1105</v>
      </c>
      <c r="AD15">
        <f>COUNTIF(Z:Z,sectionsubsection_download[[#This Row],[Title]])</f>
        <v>1</v>
      </c>
    </row>
    <row r="16" spans="1:37" ht="90" x14ac:dyDescent="0.25">
      <c r="A16" t="s">
        <v>2253</v>
      </c>
      <c r="B16" s="48" t="s">
        <v>2254</v>
      </c>
      <c r="C16" t="s">
        <v>1061</v>
      </c>
      <c r="D16">
        <v>2</v>
      </c>
      <c r="K16" t="s">
        <v>414</v>
      </c>
      <c r="L16" t="str">
        <f>INDEX(allsections[[S]:[Order]],MATCH(unique_sub[[#This Row],[SSGUID]],allsections[SGUID],0),1)</f>
        <v>FO 03.02 Chemical treatments and dressings</v>
      </c>
      <c r="M16" t="str">
        <f>INDEX(allsections[[S]:[Order]],MATCH(unique_sub[[#This Row],[SSGUID]],allsections[SGUID],0),2)</f>
        <v>-</v>
      </c>
      <c r="N16">
        <f>INDEX(allsections[[S]:[Order]],MATCH(unique_sub[[#This Row],[SSGUID]],allsections[SGUID],0),3)</f>
        <v>302</v>
      </c>
      <c r="P16" t="s">
        <v>343</v>
      </c>
      <c r="Q16" t="s">
        <v>533</v>
      </c>
      <c r="R16" s="49" t="str">
        <f t="shared" si="0"/>
        <v>IKtB5yVMmBF7k4LaDgUZw6GGR163KNx1sTit3j0ivMP</v>
      </c>
      <c r="S16" s="49">
        <f>INDEX(allsections[[S]:[Order]],MATCH(P16,allsections[SGUID],0),3)</f>
        <v>4</v>
      </c>
      <c r="T16" s="49">
        <f>INDEX(allsections[[S]:[Order]],MATCH(Q16,allsections[SGUID],0),3)</f>
        <v>401</v>
      </c>
      <c r="U16" t="str">
        <f>IF(sectionsubsection[[#This Row],[Schon da?]]=1,INDEX(sectionsubsection_download[],MATCH(sectionsubsection[[#This Row],[Title]],sectionsubsection_download[Title],0),6),INDEX(sectionsubsection10[],MATCH(sectionsubsection[[#This Row],[Title]],sectionsubsection10[Title],0),6))</f>
        <v>1E2oM3pY57AB2HYh2FrLwa</v>
      </c>
      <c r="V16">
        <f>COUNTIF(Z:Z,sectionsubsection[[#This Row],[Title]])</f>
        <v>1</v>
      </c>
      <c r="X16" s="51"/>
      <c r="Y16" s="51"/>
      <c r="Z16" s="52" t="s">
        <v>1107</v>
      </c>
      <c r="AA16" s="52" t="e">
        <v>#N/A</v>
      </c>
      <c r="AB16" s="52" t="e">
        <v>#N/A</v>
      </c>
      <c r="AC16" s="54" t="s">
        <v>1108</v>
      </c>
      <c r="AD16">
        <f>COUNTIF(Z:Z,sectionsubsection_download[[#This Row],[Title]])</f>
        <v>1</v>
      </c>
    </row>
    <row r="17" spans="1:30" ht="90" x14ac:dyDescent="0.25">
      <c r="A17" t="s">
        <v>2357</v>
      </c>
      <c r="B17" s="48" t="s">
        <v>2358</v>
      </c>
      <c r="C17" s="48" t="s">
        <v>1061</v>
      </c>
      <c r="D17">
        <v>2</v>
      </c>
      <c r="K17" t="s">
        <v>194</v>
      </c>
      <c r="L17" t="str">
        <f>INDEX(allsections[[S]:[Order]],MATCH(unique_sub[[#This Row],[SSGUID]],allsections[SGUID],0),1)</f>
        <v>FO 03.01 Propagation material</v>
      </c>
      <c r="M17" t="str">
        <f>INDEX(allsections[[S]:[Order]],MATCH(unique_sub[[#This Row],[SSGUID]],allsections[SGUID],0),2)</f>
        <v>-</v>
      </c>
      <c r="N17">
        <f>INDEX(allsections[[S]:[Order]],MATCH(unique_sub[[#This Row],[SSGUID]],allsections[SGUID],0),3)</f>
        <v>301</v>
      </c>
      <c r="P17" t="s">
        <v>507</v>
      </c>
      <c r="Q17" t="s">
        <v>58</v>
      </c>
      <c r="R17" s="49" t="str">
        <f t="shared" si="0"/>
        <v>4d9ucNGdAsunr2tbELZ2oO5TvyR0UgB0EOmnMkFaZftX</v>
      </c>
      <c r="S17" s="49">
        <f>INDEX(allsections[[S]:[Order]],MATCH(P17,allsections[SGUID],0),3)</f>
        <v>11</v>
      </c>
      <c r="T17" s="49">
        <f>INDEX(allsections[[S]:[Order]],MATCH(Q17,allsections[SGUID],0),3)</f>
        <v>0</v>
      </c>
      <c r="U17" t="str">
        <f>IF(sectionsubsection[[#This Row],[Schon da?]]=1,INDEX(sectionsubsection_download[],MATCH(sectionsubsection[[#This Row],[Title]],sectionsubsection_download[Title],0),6),INDEX(sectionsubsection10[],MATCH(sectionsubsection[[#This Row],[Title]],sectionsubsection10[Title],0),6))</f>
        <v>wfEosTNsh5ZbZfpJsxQgA</v>
      </c>
      <c r="V17">
        <f>COUNTIF(Z:Z,sectionsubsection[[#This Row],[Title]])</f>
        <v>1</v>
      </c>
      <c r="X17" s="52"/>
      <c r="Y17" s="52"/>
      <c r="Z17" s="52" t="s">
        <v>1110</v>
      </c>
      <c r="AA17" s="52" t="e">
        <v>#N/A</v>
      </c>
      <c r="AB17" s="52" t="e">
        <v>#N/A</v>
      </c>
      <c r="AC17" s="53" t="s">
        <v>1111</v>
      </c>
      <c r="AD17">
        <f>COUNTIF(Z:Z,sectionsubsection_download[[#This Row],[Title]])</f>
        <v>1</v>
      </c>
    </row>
    <row r="18" spans="1:30" ht="90" x14ac:dyDescent="0.25">
      <c r="A18" t="s">
        <v>2379</v>
      </c>
      <c r="B18" s="48" t="s">
        <v>2380</v>
      </c>
      <c r="C18" s="48" t="s">
        <v>1061</v>
      </c>
      <c r="D18">
        <v>2</v>
      </c>
      <c r="K18" t="s">
        <v>853</v>
      </c>
      <c r="L18" t="str">
        <f>INDEX(allsections[[S]:[Order]],MATCH(unique_sub[[#This Row],[SSGUID]],allsections[SGUID],0),1)</f>
        <v>FO 05.03 Record keeping</v>
      </c>
      <c r="M18" t="str">
        <f>INDEX(allsections[[S]:[Order]],MATCH(unique_sub[[#This Row],[SSGUID]],allsections[SGUID],0),2)</f>
        <v>-</v>
      </c>
      <c r="N18">
        <f>INDEX(allsections[[S]:[Order]],MATCH(unique_sub[[#This Row],[SSGUID]],allsections[SGUID],0),3)</f>
        <v>503</v>
      </c>
      <c r="P18" t="s">
        <v>65</v>
      </c>
      <c r="Q18" t="s">
        <v>274</v>
      </c>
      <c r="R18" s="49" t="str">
        <f t="shared" si="0"/>
        <v>2BGuoLOuGR86Am1Hf7hCiG3JTeuQtOc1OKqfRNulIqvM</v>
      </c>
      <c r="S18" s="49">
        <f>INDEX(allsections[[S]:[Order]],MATCH(P18,allsections[SGUID],0),3)</f>
        <v>7</v>
      </c>
      <c r="T18" s="49">
        <f>INDEX(allsections[[S]:[Order]],MATCH(Q18,allsections[SGUID],0),3)</f>
        <v>708</v>
      </c>
      <c r="U18" t="str">
        <f>IF(sectionsubsection[[#This Row],[Schon da?]]=1,INDEX(sectionsubsection_download[],MATCH(sectionsubsection[[#This Row],[Title]],sectionsubsection_download[Title],0),6),INDEX(sectionsubsection10[],MATCH(sectionsubsection[[#This Row],[Title]],sectionsubsection10[Title],0),6))</f>
        <v>3FzF1LEqvaqcVg1sPXpO4T</v>
      </c>
      <c r="V18">
        <f>COUNTIF(Z:Z,sectionsubsection[[#This Row],[Title]])</f>
        <v>1</v>
      </c>
      <c r="X18" s="51"/>
      <c r="Y18" s="51"/>
      <c r="Z18" s="52" t="s">
        <v>1113</v>
      </c>
      <c r="AA18" s="52" t="e">
        <v>#N/A</v>
      </c>
      <c r="AB18" s="52" t="e">
        <v>#N/A</v>
      </c>
      <c r="AC18" s="54" t="s">
        <v>1114</v>
      </c>
      <c r="AD18">
        <f>COUNTIF(Z:Z,sectionsubsection_download[[#This Row],[Title]])</f>
        <v>1</v>
      </c>
    </row>
    <row r="19" spans="1:30" ht="120" x14ac:dyDescent="0.25">
      <c r="A19" t="s">
        <v>1099</v>
      </c>
      <c r="B19" s="48" t="s">
        <v>1100</v>
      </c>
      <c r="C19" t="s">
        <v>1061</v>
      </c>
      <c r="D19">
        <v>3</v>
      </c>
      <c r="K19" t="s">
        <v>840</v>
      </c>
      <c r="L19" t="str">
        <f>INDEX(allsections[[S]:[Order]],MATCH(unique_sub[[#This Row],[SSGUID]],allsections[SGUID],0),1)</f>
        <v>FO 05.02 Predicting irrigation requirements</v>
      </c>
      <c r="M19" t="str">
        <f>INDEX(allsections[[S]:[Order]],MATCH(unique_sub[[#This Row],[SSGUID]],allsections[SGUID],0),2)</f>
        <v>-</v>
      </c>
      <c r="N19">
        <f>INDEX(allsections[[S]:[Order]],MATCH(unique_sub[[#This Row],[SSGUID]],allsections[SGUID],0),3)</f>
        <v>502</v>
      </c>
      <c r="P19" t="s">
        <v>193</v>
      </c>
      <c r="Q19" t="s">
        <v>421</v>
      </c>
      <c r="R19" s="49" t="str">
        <f t="shared" si="0"/>
        <v>5g1godsQJRqbjZxI603Etm4CTLgpMoXEpcE8tXLndCGp</v>
      </c>
      <c r="S19" s="49">
        <f>INDEX(allsections[[S]:[Order]],MATCH(P19,allsections[SGUID],0),3)</f>
        <v>3</v>
      </c>
      <c r="T19" s="49">
        <f>INDEX(allsections[[S]:[Order]],MATCH(Q19,allsections[SGUID],0),3)</f>
        <v>304</v>
      </c>
      <c r="U19" t="str">
        <f>IF(sectionsubsection[[#This Row],[Schon da?]]=1,INDEX(sectionsubsection_download[],MATCH(sectionsubsection[[#This Row],[Title]],sectionsubsection_download[Title],0),6),INDEX(sectionsubsection10[],MATCH(sectionsubsection[[#This Row],[Title]],sectionsubsection10[Title],0),6))</f>
        <v>1hr60kCaVVYZ0GddKH3itk</v>
      </c>
      <c r="V19">
        <f>COUNTIF(Z:Z,sectionsubsection[[#This Row],[Title]])</f>
        <v>1</v>
      </c>
      <c r="X19" s="52"/>
      <c r="Y19" s="52"/>
      <c r="Z19" s="52" t="s">
        <v>1116</v>
      </c>
      <c r="AA19" s="52" t="e">
        <v>#N/A</v>
      </c>
      <c r="AB19" s="52" t="e">
        <v>#N/A</v>
      </c>
      <c r="AC19" s="53" t="s">
        <v>1117</v>
      </c>
      <c r="AD19">
        <f>COUNTIF(Z:Z,sectionsubsection_download[[#This Row],[Title]])</f>
        <v>1</v>
      </c>
    </row>
    <row r="20" spans="1:30" ht="30" x14ac:dyDescent="0.25">
      <c r="A20" t="s">
        <v>1166</v>
      </c>
      <c r="B20" s="48" t="s">
        <v>1167</v>
      </c>
      <c r="C20" t="s">
        <v>1061</v>
      </c>
      <c r="D20">
        <v>3</v>
      </c>
      <c r="K20" t="s">
        <v>87</v>
      </c>
      <c r="L20" t="str">
        <f>INDEX(allsections[[S]:[Order]],MATCH(unique_sub[[#This Row],[SSGUID]],allsections[SGUID],0),1)</f>
        <v>FO 05.04 Water quality</v>
      </c>
      <c r="M20" t="str">
        <f>INDEX(allsections[[S]:[Order]],MATCH(unique_sub[[#This Row],[SSGUID]],allsections[SGUID],0),2)</f>
        <v>-</v>
      </c>
      <c r="N20">
        <f>INDEX(allsections[[S]:[Order]],MATCH(unique_sub[[#This Row],[SSGUID]],allsections[SGUID],0),3)</f>
        <v>504</v>
      </c>
      <c r="P20" t="s">
        <v>193</v>
      </c>
      <c r="Q20" t="s">
        <v>414</v>
      </c>
      <c r="R20" s="49" t="str">
        <f t="shared" si="0"/>
        <v>5g1godsQJRqbjZxI603EtmAsizSx9djd7Hn9BlLrbya</v>
      </c>
      <c r="S20" s="49">
        <f>INDEX(allsections[[S]:[Order]],MATCH(P20,allsections[SGUID],0),3)</f>
        <v>3</v>
      </c>
      <c r="T20" s="49">
        <f>INDEX(allsections[[S]:[Order]],MATCH(Q20,allsections[SGUID],0),3)</f>
        <v>302</v>
      </c>
      <c r="U20" t="str">
        <f>IF(sectionsubsection[[#This Row],[Schon da?]]=1,INDEX(sectionsubsection_download[],MATCH(sectionsubsection[[#This Row],[Title]],sectionsubsection_download[Title],0),6),INDEX(sectionsubsection10[],MATCH(sectionsubsection[[#This Row],[Title]],sectionsubsection10[Title],0),6))</f>
        <v>52qkXF3M0StAXkDQXFCSgS</v>
      </c>
      <c r="V20">
        <f>COUNTIF(Z:Z,sectionsubsection[[#This Row],[Title]])</f>
        <v>1</v>
      </c>
      <c r="X20" s="51"/>
      <c r="Y20" s="51"/>
      <c r="Z20" s="52" t="s">
        <v>1119</v>
      </c>
      <c r="AA20" s="52" t="e">
        <v>#N/A</v>
      </c>
      <c r="AB20" s="52" t="e">
        <v>#N/A</v>
      </c>
      <c r="AC20" s="54" t="s">
        <v>1120</v>
      </c>
      <c r="AD20">
        <f>COUNTIF(Z:Z,sectionsubsection_download[[#This Row],[Title]])</f>
        <v>1</v>
      </c>
    </row>
    <row r="21" spans="1:30" ht="30" x14ac:dyDescent="0.25">
      <c r="A21" t="s">
        <v>1186</v>
      </c>
      <c r="B21" s="48" t="s">
        <v>1187</v>
      </c>
      <c r="C21" s="48" t="s">
        <v>1061</v>
      </c>
      <c r="D21">
        <v>3</v>
      </c>
      <c r="K21" t="s">
        <v>820</v>
      </c>
      <c r="L21" t="str">
        <f>INDEX(allsections[[S]:[Order]],MATCH(unique_sub[[#This Row],[SSGUID]],allsections[SGUID],0),1)</f>
        <v xml:space="preserve">FO 05.01 Water sources
</v>
      </c>
      <c r="M21" t="str">
        <f>INDEX(allsections[[S]:[Order]],MATCH(unique_sub[[#This Row],[SSGUID]],allsections[SGUID],0),2)</f>
        <v>-</v>
      </c>
      <c r="N21">
        <f>INDEX(allsections[[S]:[Order]],MATCH(unique_sub[[#This Row],[SSGUID]],allsections[SGUID],0),3)</f>
        <v>501</v>
      </c>
      <c r="P21" t="s">
        <v>193</v>
      </c>
      <c r="Q21" t="s">
        <v>194</v>
      </c>
      <c r="R21" s="49" t="str">
        <f t="shared" si="0"/>
        <v>5g1godsQJRqbjZxI603Etm2ea1rhckQVrSaK28J1Se0f</v>
      </c>
      <c r="S21" s="49">
        <f>INDEX(allsections[[S]:[Order]],MATCH(P21,allsections[SGUID],0),3)</f>
        <v>3</v>
      </c>
      <c r="T21" s="49">
        <f>INDEX(allsections[[S]:[Order]],MATCH(Q21,allsections[SGUID],0),3)</f>
        <v>301</v>
      </c>
      <c r="U21" t="str">
        <f>IF(sectionsubsection[[#This Row],[Schon da?]]=1,INDEX(sectionsubsection_download[],MATCH(sectionsubsection[[#This Row],[Title]],sectionsubsection_download[Title],0),6),INDEX(sectionsubsection10[],MATCH(sectionsubsection[[#This Row],[Title]],sectionsubsection10[Title],0),6))</f>
        <v>6Y28XxkqaGhdKkUwmmVWZU</v>
      </c>
      <c r="V21">
        <f>COUNTIF(Z:Z,sectionsubsection[[#This Row],[Title]])</f>
        <v>1</v>
      </c>
      <c r="X21" s="52"/>
      <c r="Y21" s="52"/>
      <c r="Z21" s="52" t="s">
        <v>1124</v>
      </c>
      <c r="AA21" s="52" t="e">
        <v>#N/A</v>
      </c>
      <c r="AB21" s="52" t="e">
        <v>#N/A</v>
      </c>
      <c r="AC21" s="53" t="s">
        <v>1125</v>
      </c>
      <c r="AD21">
        <f>COUNTIF(Z:Z,sectionsubsection_download[[#This Row],[Title]])</f>
        <v>1</v>
      </c>
    </row>
    <row r="22" spans="1:30" ht="90" x14ac:dyDescent="0.25">
      <c r="A22" t="s">
        <v>193</v>
      </c>
      <c r="B22" s="48" t="s">
        <v>1506</v>
      </c>
      <c r="C22" t="s">
        <v>1061</v>
      </c>
      <c r="D22">
        <v>3</v>
      </c>
      <c r="K22" t="s">
        <v>800</v>
      </c>
      <c r="L22" t="str">
        <f>INDEX(allsections[[S]:[Order]],MATCH(unique_sub[[#This Row],[SSGUID]],allsections[SGUID],0),1)</f>
        <v>FO 01.05 Customer requirements</v>
      </c>
      <c r="M22" t="str">
        <f>INDEX(allsections[[S]:[Order]],MATCH(unique_sub[[#This Row],[SSGUID]],allsections[SGUID],0),2)</f>
        <v>-</v>
      </c>
      <c r="N22">
        <f>INDEX(allsections[[S]:[Order]],MATCH(unique_sub[[#This Row],[SSGUID]],allsections[SGUID],0),3)</f>
        <v>105</v>
      </c>
      <c r="P22" t="s">
        <v>86</v>
      </c>
      <c r="Q22" t="s">
        <v>853</v>
      </c>
      <c r="R22" s="49" t="str">
        <f t="shared" si="0"/>
        <v>1TyGiQcuRVxqRPsWm6pYn73bxp0a7dcsX1zRhf8lSDgg</v>
      </c>
      <c r="S22" s="49">
        <f>INDEX(allsections[[S]:[Order]],MATCH(P22,allsections[SGUID],0),3)</f>
        <v>5</v>
      </c>
      <c r="T22" s="49">
        <f>INDEX(allsections[[S]:[Order]],MATCH(Q22,allsections[SGUID],0),3)</f>
        <v>503</v>
      </c>
      <c r="U22" t="str">
        <f>IF(sectionsubsection[[#This Row],[Schon da?]]=1,INDEX(sectionsubsection_download[],MATCH(sectionsubsection[[#This Row],[Title]],sectionsubsection_download[Title],0),6),INDEX(sectionsubsection10[],MATCH(sectionsubsection[[#This Row],[Title]],sectionsubsection10[Title],0),6))</f>
        <v>65q3YF3Fh2kdDGMu1rvFCM</v>
      </c>
      <c r="V22">
        <f>COUNTIF(Z:Z,sectionsubsection[[#This Row],[Title]])</f>
        <v>1</v>
      </c>
      <c r="X22" s="51"/>
      <c r="Y22" s="51"/>
      <c r="Z22" s="52" t="s">
        <v>1128</v>
      </c>
      <c r="AA22" s="52" t="e">
        <v>#N/A</v>
      </c>
      <c r="AB22" s="52" t="e">
        <v>#N/A</v>
      </c>
      <c r="AC22" s="54" t="s">
        <v>1129</v>
      </c>
      <c r="AD22">
        <f>COUNTIF(Z:Z,sectionsubsection_download[[#This Row],[Title]])</f>
        <v>1</v>
      </c>
    </row>
    <row r="23" spans="1:30" ht="120" x14ac:dyDescent="0.25">
      <c r="A23" t="s">
        <v>2251</v>
      </c>
      <c r="B23" s="48" t="s">
        <v>2252</v>
      </c>
      <c r="C23" t="s">
        <v>1061</v>
      </c>
      <c r="D23">
        <v>3</v>
      </c>
      <c r="K23" t="s">
        <v>50</v>
      </c>
      <c r="L23" t="str">
        <f>INDEX(allsections[[S]:[Order]],MATCH(unique_sub[[#This Row],[SSGUID]],allsections[SGUID],0),1)</f>
        <v>FO 01.03 Internal documentation</v>
      </c>
      <c r="M23" t="str">
        <f>INDEX(allsections[[S]:[Order]],MATCH(unique_sub[[#This Row],[SSGUID]],allsections[SGUID],0),2)</f>
        <v>-</v>
      </c>
      <c r="N23">
        <f>INDEX(allsections[[S]:[Order]],MATCH(unique_sub[[#This Row],[SSGUID]],allsections[SGUID],0),3)</f>
        <v>103</v>
      </c>
      <c r="P23" t="s">
        <v>86</v>
      </c>
      <c r="Q23" t="s">
        <v>840</v>
      </c>
      <c r="R23" s="50" t="str">
        <f t="shared" si="0"/>
        <v>1TyGiQcuRVxqRPsWm6pYn73yEQbyyk01GoZYBCkYA4FP</v>
      </c>
      <c r="S23" s="50">
        <f>INDEX(allsections[[S]:[Order]],MATCH(P23,allsections[SGUID],0),3)</f>
        <v>5</v>
      </c>
      <c r="T23" s="50">
        <f>INDEX(allsections[[S]:[Order]],MATCH(Q23,allsections[SGUID],0),3)</f>
        <v>502</v>
      </c>
      <c r="U23" t="str">
        <f>IF(sectionsubsection[[#This Row],[Schon da?]]=1,INDEX(sectionsubsection_download[],MATCH(sectionsubsection[[#This Row],[Title]],sectionsubsection_download[Title],0),6),INDEX(sectionsubsection10[],MATCH(sectionsubsection[[#This Row],[Title]],sectionsubsection10[Title],0),6))</f>
        <v>3JyHEnouIJTlEpv89BLJNJ</v>
      </c>
      <c r="V23">
        <f>COUNTIF(Z:Z,sectionsubsection[[#This Row],[Title]])</f>
        <v>1</v>
      </c>
      <c r="X23" s="52"/>
      <c r="Y23" s="52"/>
      <c r="Z23" s="52" t="s">
        <v>1132</v>
      </c>
      <c r="AA23" s="52" t="e">
        <v>#N/A</v>
      </c>
      <c r="AB23" s="52" t="e">
        <v>#N/A</v>
      </c>
      <c r="AC23" s="53" t="s">
        <v>1133</v>
      </c>
      <c r="AD23">
        <f>COUNTIF(Z:Z,sectionsubsection_download[[#This Row],[Title]])</f>
        <v>1</v>
      </c>
    </row>
    <row r="24" spans="1:30" ht="60" x14ac:dyDescent="0.25">
      <c r="A24" t="s">
        <v>2355</v>
      </c>
      <c r="B24" s="48" t="s">
        <v>2356</v>
      </c>
      <c r="C24" s="48" t="s">
        <v>1061</v>
      </c>
      <c r="D24">
        <v>3</v>
      </c>
      <c r="K24" t="s">
        <v>891</v>
      </c>
      <c r="L24" t="str">
        <f>INDEX(allsections[[S]:[Order]],MATCH(unique_sub[[#This Row],[SSGUID]],allsections[SGUID],0),1)</f>
        <v>FO 01.07 Non-conforming products</v>
      </c>
      <c r="M24" t="str">
        <f>INDEX(allsections[[S]:[Order]],MATCH(unique_sub[[#This Row],[SSGUID]],allsections[SGUID],0),2)</f>
        <v>-</v>
      </c>
      <c r="N24">
        <f>INDEX(allsections[[S]:[Order]],MATCH(unique_sub[[#This Row],[SSGUID]],allsections[SGUID],0),3)</f>
        <v>107</v>
      </c>
      <c r="P24" t="s">
        <v>86</v>
      </c>
      <c r="Q24" t="s">
        <v>87</v>
      </c>
      <c r="R24" s="49" t="str">
        <f t="shared" si="0"/>
        <v>1TyGiQcuRVxqRPsWm6pYn725itD9t3AKPNN1d0JIB5bx</v>
      </c>
      <c r="S24" s="49">
        <f>INDEX(allsections[[S]:[Order]],MATCH(P24,allsections[SGUID],0),3)</f>
        <v>5</v>
      </c>
      <c r="T24" s="49">
        <f>INDEX(allsections[[S]:[Order]],MATCH(Q24,allsections[SGUID],0),3)</f>
        <v>504</v>
      </c>
      <c r="U24" t="str">
        <f>IF(sectionsubsection[[#This Row],[Schon da?]]=1,INDEX(sectionsubsection_download[],MATCH(sectionsubsection[[#This Row],[Title]],sectionsubsection_download[Title],0),6),INDEX(sectionsubsection10[],MATCH(sectionsubsection[[#This Row],[Title]],sectionsubsection10[Title],0),6))</f>
        <v>2xx2r9xm1ZFKgkOLcMZqVd</v>
      </c>
      <c r="V24">
        <f>COUNTIF(Z:Z,sectionsubsection[[#This Row],[Title]])</f>
        <v>1</v>
      </c>
      <c r="X24" s="51"/>
      <c r="Y24" s="51"/>
      <c r="Z24" s="52" t="s">
        <v>1136</v>
      </c>
      <c r="AA24" s="52" t="e">
        <v>#N/A</v>
      </c>
      <c r="AB24" s="52" t="e">
        <v>#N/A</v>
      </c>
      <c r="AC24" s="54" t="s">
        <v>1137</v>
      </c>
      <c r="AD24">
        <f>COUNTIF(Z:Z,sectionsubsection_download[[#This Row],[Title]])</f>
        <v>1</v>
      </c>
    </row>
    <row r="25" spans="1:30" ht="60" x14ac:dyDescent="0.25">
      <c r="A25" t="s">
        <v>2377</v>
      </c>
      <c r="B25" s="48" t="s">
        <v>2378</v>
      </c>
      <c r="C25" s="48" t="s">
        <v>1061</v>
      </c>
      <c r="D25">
        <v>3</v>
      </c>
      <c r="K25" t="s">
        <v>884</v>
      </c>
      <c r="L25" t="str">
        <f>INDEX(allsections[[S]:[Order]],MATCH(unique_sub[[#This Row],[SSGUID]],allsections[SGUID],0),1)</f>
        <v>FO 01.06 Complaints</v>
      </c>
      <c r="M25" t="str">
        <f>INDEX(allsections[[S]:[Order]],MATCH(unique_sub[[#This Row],[SSGUID]],allsections[SGUID],0),2)</f>
        <v>-</v>
      </c>
      <c r="N25">
        <f>INDEX(allsections[[S]:[Order]],MATCH(unique_sub[[#This Row],[SSGUID]],allsections[SGUID],0),3)</f>
        <v>106</v>
      </c>
      <c r="P25" t="s">
        <v>86</v>
      </c>
      <c r="Q25" t="s">
        <v>820</v>
      </c>
      <c r="R25" s="49" t="str">
        <f t="shared" si="0"/>
        <v>1TyGiQcuRVxqRPsWm6pYn75GJnBn0XaHPkzo9hXhVvqW</v>
      </c>
      <c r="S25" s="49">
        <f>INDEX(allsections[[S]:[Order]],MATCH(P25,allsections[SGUID],0),3)</f>
        <v>5</v>
      </c>
      <c r="T25" s="49">
        <f>INDEX(allsections[[S]:[Order]],MATCH(Q25,allsections[SGUID],0),3)</f>
        <v>501</v>
      </c>
      <c r="U25" t="str">
        <f>IF(sectionsubsection[[#This Row],[Schon da?]]=1,INDEX(sectionsubsection_download[],MATCH(sectionsubsection[[#This Row],[Title]],sectionsubsection_download[Title],0),6),INDEX(sectionsubsection10[],MATCH(sectionsubsection[[#This Row],[Title]],sectionsubsection10[Title],0),6))</f>
        <v>5bVj9VFVZ6tCA1nWKx8e7w</v>
      </c>
      <c r="V25">
        <f>COUNTIF(Z:Z,sectionsubsection[[#This Row],[Title]])</f>
        <v>1</v>
      </c>
      <c r="X25" s="52"/>
      <c r="Y25" s="52"/>
      <c r="Z25" s="52" t="s">
        <v>1140</v>
      </c>
      <c r="AA25" s="52" t="e">
        <v>#N/A</v>
      </c>
      <c r="AB25" s="52" t="e">
        <v>#N/A</v>
      </c>
      <c r="AC25" s="53" t="s">
        <v>1141</v>
      </c>
      <c r="AD25">
        <f>COUNTIF(Z:Z,sectionsubsection_download[[#This Row],[Title]])</f>
        <v>1</v>
      </c>
    </row>
    <row r="26" spans="1:30" ht="105" x14ac:dyDescent="0.25">
      <c r="A26" t="s">
        <v>343</v>
      </c>
      <c r="B26" s="48" t="s">
        <v>1093</v>
      </c>
      <c r="C26" t="s">
        <v>1061</v>
      </c>
      <c r="D26">
        <v>4</v>
      </c>
      <c r="K26" t="s">
        <v>916</v>
      </c>
      <c r="L26" t="str">
        <f>INDEX(allsections[[S]:[Order]],MATCH(unique_sub[[#This Row],[SSGUID]],allsections[SGUID],0),1)</f>
        <v>FO 01.08 Recall and withdrawal</v>
      </c>
      <c r="M26" t="str">
        <f>INDEX(allsections[[S]:[Order]],MATCH(unique_sub[[#This Row],[SSGUID]],allsections[SGUID],0),2)</f>
        <v>-</v>
      </c>
      <c r="N26">
        <f>INDEX(allsections[[S]:[Order]],MATCH(unique_sub[[#This Row],[SSGUID]],allsections[SGUID],0),3)</f>
        <v>108</v>
      </c>
      <c r="P26" t="s">
        <v>49</v>
      </c>
      <c r="Q26" t="s">
        <v>800</v>
      </c>
      <c r="R26" s="50" t="str">
        <f t="shared" si="0"/>
        <v>3YIgWsy9P8ND3BJPQGnD0j79pV2c30dTskerAeol8ohZ</v>
      </c>
      <c r="S26" s="50">
        <f>INDEX(allsections[[S]:[Order]],MATCH(P26,allsections[SGUID],0),3)</f>
        <v>1</v>
      </c>
      <c r="T26" s="50">
        <f>INDEX(allsections[[S]:[Order]],MATCH(Q26,allsections[SGUID],0),3)</f>
        <v>105</v>
      </c>
      <c r="U26" t="str">
        <f>IF(sectionsubsection[[#This Row],[Schon da?]]=1,INDEX(sectionsubsection_download[],MATCH(sectionsubsection[[#This Row],[Title]],sectionsubsection_download[Title],0),6),INDEX(sectionsubsection10[],MATCH(sectionsubsection[[#This Row],[Title]],sectionsubsection10[Title],0),6))</f>
        <v>5XO2ouVK6UjXiuayI3pjaw</v>
      </c>
      <c r="V26">
        <f>COUNTIF(Z:Z,sectionsubsection[[#This Row],[Title]])</f>
        <v>1</v>
      </c>
      <c r="X26" s="51"/>
      <c r="Y26" s="51"/>
      <c r="Z26" s="52" t="s">
        <v>1144</v>
      </c>
      <c r="AA26" s="52" t="e">
        <v>#N/A</v>
      </c>
      <c r="AB26" s="52" t="e">
        <v>#N/A</v>
      </c>
      <c r="AC26" s="54" t="s">
        <v>1145</v>
      </c>
      <c r="AD26">
        <f>COUNTIF(Z:Z,sectionsubsection_download[[#This Row],[Title]])</f>
        <v>1</v>
      </c>
    </row>
    <row r="27" spans="1:30" ht="150" x14ac:dyDescent="0.25">
      <c r="A27" t="s">
        <v>1162</v>
      </c>
      <c r="B27" s="48" t="s">
        <v>1163</v>
      </c>
      <c r="C27" t="s">
        <v>1061</v>
      </c>
      <c r="D27">
        <v>4</v>
      </c>
      <c r="K27" t="s">
        <v>122</v>
      </c>
      <c r="L27" t="str">
        <f>INDEX(allsections[[S]:[Order]],MATCH(unique_sub[[#This Row],[SSGUID]],allsections[SGUID],0),1)</f>
        <v>FO 02.03 Mass balance</v>
      </c>
      <c r="M27" t="str">
        <f>INDEX(allsections[[S]:[Order]],MATCH(unique_sub[[#This Row],[SSGUID]],allsections[SGUID],0),2)</f>
        <v>-</v>
      </c>
      <c r="N27">
        <f>INDEX(allsections[[S]:[Order]],MATCH(unique_sub[[#This Row],[SSGUID]],allsections[SGUID],0),3)</f>
        <v>203</v>
      </c>
      <c r="P27" t="s">
        <v>49</v>
      </c>
      <c r="Q27" t="s">
        <v>50</v>
      </c>
      <c r="R27" s="49" t="str">
        <f t="shared" si="0"/>
        <v>3YIgWsy9P8ND3BJPQGnD0j6OqbxahSFlVeKhLRgYFytR</v>
      </c>
      <c r="S27" s="49">
        <f>INDEX(allsections[[S]:[Order]],MATCH(P27,allsections[SGUID],0),3)</f>
        <v>1</v>
      </c>
      <c r="T27" s="49">
        <f>INDEX(allsections[[S]:[Order]],MATCH(Q27,allsections[SGUID],0),3)</f>
        <v>103</v>
      </c>
      <c r="U27" t="str">
        <f>IF(sectionsubsection[[#This Row],[Schon da?]]=1,INDEX(sectionsubsection_download[],MATCH(sectionsubsection[[#This Row],[Title]],sectionsubsection_download[Title],0),6),INDEX(sectionsubsection10[],MATCH(sectionsubsection[[#This Row],[Title]],sectionsubsection10[Title],0),6))</f>
        <v>56LbVxj8q6LfC4kf1x4GeA</v>
      </c>
      <c r="V27">
        <f>COUNTIF(Z:Z,sectionsubsection[[#This Row],[Title]])</f>
        <v>1</v>
      </c>
      <c r="X27" s="52"/>
      <c r="Y27" s="52"/>
      <c r="Z27" s="52" t="s">
        <v>1148</v>
      </c>
      <c r="AA27" s="52" t="e">
        <v>#N/A</v>
      </c>
      <c r="AB27" s="52" t="e">
        <v>#N/A</v>
      </c>
      <c r="AC27" s="53" t="s">
        <v>1149</v>
      </c>
      <c r="AD27">
        <f>COUNTIF(Z:Z,sectionsubsection_download[[#This Row],[Title]])</f>
        <v>1</v>
      </c>
    </row>
    <row r="28" spans="1:30" ht="30" x14ac:dyDescent="0.25">
      <c r="A28" t="s">
        <v>1182</v>
      </c>
      <c r="B28" s="48" t="s">
        <v>1183</v>
      </c>
      <c r="C28" s="48" t="s">
        <v>1061</v>
      </c>
      <c r="D28">
        <v>4</v>
      </c>
      <c r="K28" t="s">
        <v>553</v>
      </c>
      <c r="L28" t="str">
        <f>INDEX(allsections[[S]:[Order]],MATCH(unique_sub[[#This Row],[SSGUID]],allsections[SGUID],0),1)</f>
        <v>FO 02.01 Traceability</v>
      </c>
      <c r="M28" t="str">
        <f>INDEX(allsections[[S]:[Order]],MATCH(unique_sub[[#This Row],[SSGUID]],allsections[SGUID],0),2)</f>
        <v>-</v>
      </c>
      <c r="N28">
        <f>INDEX(allsections[[S]:[Order]],MATCH(unique_sub[[#This Row],[SSGUID]],allsections[SGUID],0),3)</f>
        <v>201</v>
      </c>
      <c r="P28" t="s">
        <v>49</v>
      </c>
      <c r="Q28" t="s">
        <v>891</v>
      </c>
      <c r="R28" s="50" t="str">
        <f t="shared" si="0"/>
        <v>3YIgWsy9P8ND3BJPQGnD0jCSohyDpAegE66esWvDgT5</v>
      </c>
      <c r="S28" s="50">
        <f>INDEX(allsections[[S]:[Order]],MATCH(P28,allsections[SGUID],0),3)</f>
        <v>1</v>
      </c>
      <c r="T28" s="50">
        <f>INDEX(allsections[[S]:[Order]],MATCH(Q28,allsections[SGUID],0),3)</f>
        <v>107</v>
      </c>
      <c r="U28" t="str">
        <f>IF(sectionsubsection[[#This Row],[Schon da?]]=1,INDEX(sectionsubsection_download[],MATCH(sectionsubsection[[#This Row],[Title]],sectionsubsection_download[Title],0),6),INDEX(sectionsubsection10[],MATCH(sectionsubsection[[#This Row],[Title]],sectionsubsection10[Title],0),6))</f>
        <v>3RXNryEkb5RsCci4ZuSpu4</v>
      </c>
      <c r="V28">
        <f>COUNTIF(Z:Z,sectionsubsection[[#This Row],[Title]])</f>
        <v>1</v>
      </c>
      <c r="X28" s="51"/>
      <c r="Y28" s="51"/>
      <c r="Z28" s="52" t="s">
        <v>1152</v>
      </c>
      <c r="AA28" s="52" t="e">
        <v>#N/A</v>
      </c>
      <c r="AB28" s="52" t="e">
        <v>#N/A</v>
      </c>
      <c r="AC28" s="54" t="s">
        <v>1153</v>
      </c>
      <c r="AD28">
        <f>COUNTIF(Z:Z,sectionsubsection_download[[#This Row],[Title]])</f>
        <v>1</v>
      </c>
    </row>
    <row r="29" spans="1:30" ht="120" x14ac:dyDescent="0.25">
      <c r="A29" t="s">
        <v>1309</v>
      </c>
      <c r="B29" s="48" t="s">
        <v>1310</v>
      </c>
      <c r="C29" s="48" t="s">
        <v>1061</v>
      </c>
      <c r="D29">
        <v>4</v>
      </c>
      <c r="K29" t="s">
        <v>102</v>
      </c>
      <c r="L29" t="str">
        <f>INDEX(allsections[[S]:[Order]],MATCH(unique_sub[[#This Row],[SSGUID]],allsections[SGUID],0),1)</f>
        <v>FO 02.04 GLOBALG.A.P. status</v>
      </c>
      <c r="M29" t="str">
        <f>INDEX(allsections[[S]:[Order]],MATCH(unique_sub[[#This Row],[SSGUID]],allsections[SGUID],0),2)</f>
        <v>-</v>
      </c>
      <c r="N29">
        <f>INDEX(allsections[[S]:[Order]],MATCH(unique_sub[[#This Row],[SSGUID]],allsections[SGUID],0),3)</f>
        <v>204</v>
      </c>
      <c r="P29" t="s">
        <v>49</v>
      </c>
      <c r="Q29" t="s">
        <v>884</v>
      </c>
      <c r="R29" s="49" t="str">
        <f t="shared" si="0"/>
        <v>3YIgWsy9P8ND3BJPQGnD0j11FBMuieNmnZtyeFBlepcF</v>
      </c>
      <c r="S29" s="49">
        <f>INDEX(allsections[[S]:[Order]],MATCH(P29,allsections[SGUID],0),3)</f>
        <v>1</v>
      </c>
      <c r="T29" s="49">
        <f>INDEX(allsections[[S]:[Order]],MATCH(Q29,allsections[SGUID],0),3)</f>
        <v>106</v>
      </c>
      <c r="U29" t="str">
        <f>IF(sectionsubsection[[#This Row],[Schon da?]]=1,INDEX(sectionsubsection_download[],MATCH(sectionsubsection[[#This Row],[Title]],sectionsubsection_download[Title],0),6),INDEX(sectionsubsection10[],MATCH(sectionsubsection[[#This Row],[Title]],sectionsubsection10[Title],0),6))</f>
        <v>5bhPN4DzYGiQBGzqjmqwDA</v>
      </c>
      <c r="V29">
        <f>COUNTIF(Z:Z,sectionsubsection[[#This Row],[Title]])</f>
        <v>1</v>
      </c>
      <c r="X29" s="52"/>
      <c r="Y29" s="52"/>
      <c r="Z29" s="52" t="s">
        <v>1156</v>
      </c>
      <c r="AA29" s="52" t="e">
        <v>#N/A</v>
      </c>
      <c r="AB29" s="52" t="e">
        <v>#N/A</v>
      </c>
      <c r="AC29" s="53" t="s">
        <v>1157</v>
      </c>
      <c r="AD29">
        <f>COUNTIF(Z:Z,sectionsubsection_download[[#This Row],[Title]])</f>
        <v>1</v>
      </c>
    </row>
    <row r="30" spans="1:30" ht="120" x14ac:dyDescent="0.25">
      <c r="A30" t="s">
        <v>1880</v>
      </c>
      <c r="B30" s="48" t="s">
        <v>1881</v>
      </c>
      <c r="C30" t="s">
        <v>1061</v>
      </c>
      <c r="D30">
        <v>4</v>
      </c>
      <c r="P30" t="s">
        <v>49</v>
      </c>
      <c r="Q30" t="s">
        <v>916</v>
      </c>
      <c r="R30" s="49" t="str">
        <f t="shared" si="0"/>
        <v>3YIgWsy9P8ND3BJPQGnD0j743VeTmtrKzh2yBlulWP21</v>
      </c>
      <c r="S30" s="49">
        <f>INDEX(allsections[[S]:[Order]],MATCH(P30,allsections[SGUID],0),3)</f>
        <v>1</v>
      </c>
      <c r="T30" s="49">
        <f>INDEX(allsections[[S]:[Order]],MATCH(Q30,allsections[SGUID],0),3)</f>
        <v>108</v>
      </c>
      <c r="U30" t="str">
        <f>IF(sectionsubsection[[#This Row],[Schon da?]]=1,INDEX(sectionsubsection_download[],MATCH(sectionsubsection[[#This Row],[Title]],sectionsubsection_download[Title],0),6),INDEX(sectionsubsection10[],MATCH(sectionsubsection[[#This Row],[Title]],sectionsubsection10[Title],0),6))</f>
        <v>6g3NqdQl5NHN5tSVsxrY1N</v>
      </c>
      <c r="V30">
        <f>COUNTIF(Z:Z,sectionsubsection[[#This Row],[Title]])</f>
        <v>1</v>
      </c>
      <c r="X30" s="51"/>
      <c r="Y30" s="51"/>
      <c r="Z30" s="52" t="s">
        <v>1160</v>
      </c>
      <c r="AA30" s="52" t="e">
        <v>#N/A</v>
      </c>
      <c r="AB30" s="52" t="e">
        <v>#N/A</v>
      </c>
      <c r="AC30" s="54" t="s">
        <v>1161</v>
      </c>
      <c r="AD30">
        <f>COUNTIF(Z:Z,sectionsubsection_download[[#This Row],[Title]])</f>
        <v>1</v>
      </c>
    </row>
    <row r="31" spans="1:30" ht="45" x14ac:dyDescent="0.25">
      <c r="A31" t="s">
        <v>2353</v>
      </c>
      <c r="B31" s="48" t="s">
        <v>2354</v>
      </c>
      <c r="C31" s="48" t="s">
        <v>1061</v>
      </c>
      <c r="D31">
        <v>4</v>
      </c>
      <c r="P31" t="s">
        <v>101</v>
      </c>
      <c r="Q31" t="s">
        <v>122</v>
      </c>
      <c r="R31" s="49" t="str">
        <f t="shared" si="0"/>
        <v>3labXsBTDnp2nMlbS2V5AI3bNRfY2TpP6vkYKG0u4wwr</v>
      </c>
      <c r="S31" s="49">
        <f>INDEX(allsections[[S]:[Order]],MATCH(P31,allsections[SGUID],0),3)</f>
        <v>2</v>
      </c>
      <c r="T31" s="49">
        <f>INDEX(allsections[[S]:[Order]],MATCH(Q31,allsections[SGUID],0),3)</f>
        <v>203</v>
      </c>
      <c r="U31" t="str">
        <f>IF(sectionsubsection[[#This Row],[Schon da?]]=1,INDEX(sectionsubsection_download[],MATCH(sectionsubsection[[#This Row],[Title]],sectionsubsection_download[Title],0),6),INDEX(sectionsubsection10[],MATCH(sectionsubsection[[#This Row],[Title]],sectionsubsection10[Title],0),6))</f>
        <v>2zscEBuE0OwqbPZjKZeBLF</v>
      </c>
      <c r="V31">
        <f>COUNTIF(Z:Z,sectionsubsection[[#This Row],[Title]])</f>
        <v>1</v>
      </c>
      <c r="X31" s="52"/>
      <c r="Y31" s="52"/>
      <c r="Z31" s="52" t="s">
        <v>1164</v>
      </c>
      <c r="AA31" s="52" t="e">
        <v>#N/A</v>
      </c>
      <c r="AB31" s="52" t="e">
        <v>#N/A</v>
      </c>
      <c r="AC31" s="53" t="s">
        <v>1165</v>
      </c>
      <c r="AD31">
        <f>COUNTIF(Z:Z,sectionsubsection_download[[#This Row],[Title]])</f>
        <v>1</v>
      </c>
    </row>
    <row r="32" spans="1:30" ht="60" x14ac:dyDescent="0.25">
      <c r="A32" t="s">
        <v>2375</v>
      </c>
      <c r="B32" s="48" t="s">
        <v>2376</v>
      </c>
      <c r="C32" s="48" t="s">
        <v>1061</v>
      </c>
      <c r="D32">
        <v>4</v>
      </c>
      <c r="P32" t="s">
        <v>101</v>
      </c>
      <c r="Q32" t="s">
        <v>553</v>
      </c>
      <c r="R32" s="49" t="str">
        <f t="shared" si="0"/>
        <v>3labXsBTDnp2nMlbS2V5AI2PabgCVl2axbE6gvoMhnNb</v>
      </c>
      <c r="S32" s="49">
        <f>INDEX(allsections[[S]:[Order]],MATCH(P32,allsections[SGUID],0),3)</f>
        <v>2</v>
      </c>
      <c r="T32" s="49">
        <f>INDEX(allsections[[S]:[Order]],MATCH(Q32,allsections[SGUID],0),3)</f>
        <v>201</v>
      </c>
      <c r="U32" t="str">
        <f>IF(sectionsubsection[[#This Row],[Schon da?]]=1,INDEX(sectionsubsection_download[],MATCH(sectionsubsection[[#This Row],[Title]],sectionsubsection_download[Title],0),6),INDEX(sectionsubsection10[],MATCH(sectionsubsection[[#This Row],[Title]],sectionsubsection10[Title],0),6))</f>
        <v>6Qbmg6JuoN770dfkE0ogCG</v>
      </c>
      <c r="V32">
        <f>COUNTIF(Z:Z,sectionsubsection[[#This Row],[Title]])</f>
        <v>1</v>
      </c>
      <c r="X32" s="51"/>
      <c r="Y32" s="51"/>
      <c r="Z32" s="52" t="s">
        <v>1168</v>
      </c>
      <c r="AA32" s="52" t="e">
        <v>#N/A</v>
      </c>
      <c r="AB32" s="52" t="e">
        <v>#N/A</v>
      </c>
      <c r="AC32" s="54" t="s">
        <v>1169</v>
      </c>
      <c r="AD32">
        <f>COUNTIF(Z:Z,sectionsubsection_download[[#This Row],[Title]])</f>
        <v>1</v>
      </c>
    </row>
    <row r="33" spans="1:30" ht="30" x14ac:dyDescent="0.25">
      <c r="A33" t="s">
        <v>1178</v>
      </c>
      <c r="B33" s="48" t="s">
        <v>1179</v>
      </c>
      <c r="C33" s="48" t="s">
        <v>1061</v>
      </c>
      <c r="D33">
        <v>5</v>
      </c>
      <c r="P33" t="s">
        <v>101</v>
      </c>
      <c r="Q33" t="s">
        <v>102</v>
      </c>
      <c r="R33" s="49" t="str">
        <f t="shared" si="0"/>
        <v>3labXsBTDnp2nMlbS2V5AI412fDoNkTQzvavcR1yffoS</v>
      </c>
      <c r="S33" s="49">
        <f>INDEX(allsections[[S]:[Order]],MATCH(P33,allsections[SGUID],0),3)</f>
        <v>2</v>
      </c>
      <c r="T33" s="49">
        <f>INDEX(allsections[[S]:[Order]],MATCH(Q33,allsections[SGUID],0),3)</f>
        <v>204</v>
      </c>
      <c r="U33" t="str">
        <f>IF(sectionsubsection[[#This Row],[Schon da?]]=1,INDEX(sectionsubsection_download[],MATCH(sectionsubsection[[#This Row],[Title]],sectionsubsection_download[Title],0),6),INDEX(sectionsubsection10[],MATCH(sectionsubsection[[#This Row],[Title]],sectionsubsection10[Title],0),6))</f>
        <v>3Y6whE7A4GTOmBM0cLfCgo</v>
      </c>
      <c r="V33">
        <f>COUNTIF(Z:Z,sectionsubsection[[#This Row],[Title]])</f>
        <v>1</v>
      </c>
      <c r="X33" s="52"/>
      <c r="Y33" s="52"/>
      <c r="Z33" s="52" t="s">
        <v>1172</v>
      </c>
      <c r="AA33" s="52" t="e">
        <v>#N/A</v>
      </c>
      <c r="AB33" s="52" t="e">
        <v>#N/A</v>
      </c>
      <c r="AC33" s="53" t="s">
        <v>1173</v>
      </c>
      <c r="AD33">
        <f>COUNTIF(Z:Z,sectionsubsection_download[[#This Row],[Title]])</f>
        <v>1</v>
      </c>
    </row>
    <row r="34" spans="1:30" ht="120" x14ac:dyDescent="0.25">
      <c r="A34" t="s">
        <v>1405</v>
      </c>
      <c r="B34" s="48" t="s">
        <v>1406</v>
      </c>
      <c r="C34" s="48" t="s">
        <v>1061</v>
      </c>
      <c r="D34">
        <v>5</v>
      </c>
      <c r="X34" s="51"/>
      <c r="Y34" s="51"/>
      <c r="Z34" s="52" t="s">
        <v>1176</v>
      </c>
      <c r="AA34" s="52" t="e">
        <v>#N/A</v>
      </c>
      <c r="AB34" s="52" t="e">
        <v>#N/A</v>
      </c>
      <c r="AC34" s="54" t="s">
        <v>1177</v>
      </c>
      <c r="AD34">
        <f>COUNTIF(Z:Z,sectionsubsection_download[[#This Row],[Title]])</f>
        <v>1</v>
      </c>
    </row>
    <row r="35" spans="1:30" ht="60" x14ac:dyDescent="0.25">
      <c r="A35" t="s">
        <v>86</v>
      </c>
      <c r="B35" s="48" t="s">
        <v>1600</v>
      </c>
      <c r="C35" s="48" t="s">
        <v>1061</v>
      </c>
      <c r="D35">
        <v>5</v>
      </c>
      <c r="X35" s="52"/>
      <c r="Y35" s="52"/>
      <c r="Z35" s="52" t="s">
        <v>1180</v>
      </c>
      <c r="AA35" s="52" t="e">
        <v>#N/A</v>
      </c>
      <c r="AB35" s="52" t="e">
        <v>#N/A</v>
      </c>
      <c r="AC35" s="53" t="s">
        <v>1181</v>
      </c>
      <c r="AD35">
        <f>COUNTIF(Z:Z,sectionsubsection_download[[#This Row],[Title]])</f>
        <v>1</v>
      </c>
    </row>
    <row r="36" spans="1:30" ht="330" x14ac:dyDescent="0.25">
      <c r="A36" t="s">
        <v>1830</v>
      </c>
      <c r="B36" s="48" t="s">
        <v>1831</v>
      </c>
      <c r="C36" s="48" t="s">
        <v>1832</v>
      </c>
      <c r="D36">
        <v>5</v>
      </c>
      <c r="X36" s="51"/>
      <c r="Y36" s="51"/>
      <c r="Z36" s="52" t="s">
        <v>1184</v>
      </c>
      <c r="AA36" s="52" t="e">
        <v>#N/A</v>
      </c>
      <c r="AB36" s="52" t="e">
        <v>#N/A</v>
      </c>
      <c r="AC36" s="54" t="s">
        <v>1185</v>
      </c>
      <c r="AD36">
        <f>COUNTIF(Z:Z,sectionsubsection_download[[#This Row],[Title]])</f>
        <v>1</v>
      </c>
    </row>
    <row r="37" spans="1:30" ht="120" x14ac:dyDescent="0.25">
      <c r="A37" t="s">
        <v>2249</v>
      </c>
      <c r="B37" s="48" t="s">
        <v>2250</v>
      </c>
      <c r="C37" t="s">
        <v>1061</v>
      </c>
      <c r="D37">
        <v>5</v>
      </c>
      <c r="X37" s="52"/>
      <c r="Y37" s="52"/>
      <c r="Z37" s="52" t="s">
        <v>1188</v>
      </c>
      <c r="AA37" s="52" t="e">
        <v>#N/A</v>
      </c>
      <c r="AB37" s="52" t="e">
        <v>#N/A</v>
      </c>
      <c r="AC37" s="53" t="s">
        <v>1189</v>
      </c>
      <c r="AD37">
        <f>COUNTIF(Z:Z,sectionsubsection_download[[#This Row],[Title]])</f>
        <v>1</v>
      </c>
    </row>
    <row r="38" spans="1:30" ht="75" x14ac:dyDescent="0.25">
      <c r="A38" t="s">
        <v>2351</v>
      </c>
      <c r="B38" s="48" t="s">
        <v>2352</v>
      </c>
      <c r="C38" s="48" t="s">
        <v>1061</v>
      </c>
      <c r="D38">
        <v>5</v>
      </c>
      <c r="X38" s="51"/>
      <c r="Y38" s="51"/>
      <c r="Z38" s="52" t="s">
        <v>1192</v>
      </c>
      <c r="AA38" s="52" t="e">
        <v>#N/A</v>
      </c>
      <c r="AB38" s="52" t="e">
        <v>#N/A</v>
      </c>
      <c r="AC38" s="54" t="s">
        <v>1193</v>
      </c>
      <c r="AD38">
        <f>COUNTIF(Z:Z,sectionsubsection_download[[#This Row],[Title]])</f>
        <v>1</v>
      </c>
    </row>
    <row r="39" spans="1:30" ht="45" x14ac:dyDescent="0.25">
      <c r="A39" t="s">
        <v>2373</v>
      </c>
      <c r="B39" s="48" t="s">
        <v>2374</v>
      </c>
      <c r="C39" s="48" t="s">
        <v>1061</v>
      </c>
      <c r="D39">
        <v>5</v>
      </c>
      <c r="X39" s="52"/>
      <c r="Y39" s="52"/>
      <c r="Z39" s="52" t="s">
        <v>1196</v>
      </c>
      <c r="AA39" s="52" t="e">
        <v>#N/A</v>
      </c>
      <c r="AB39" s="52" t="e">
        <v>#N/A</v>
      </c>
      <c r="AC39" s="53" t="s">
        <v>1197</v>
      </c>
      <c r="AD39">
        <f>COUNTIF(Z:Z,sectionsubsection_download[[#This Row],[Title]])</f>
        <v>1</v>
      </c>
    </row>
    <row r="40" spans="1:30" x14ac:dyDescent="0.25">
      <c r="A40" t="s">
        <v>94</v>
      </c>
      <c r="B40" t="s">
        <v>1087</v>
      </c>
      <c r="C40" t="s">
        <v>1061</v>
      </c>
      <c r="D40">
        <v>6</v>
      </c>
      <c r="X40" s="51"/>
      <c r="Y40" s="51"/>
      <c r="Z40" s="52" t="s">
        <v>1200</v>
      </c>
      <c r="AA40" s="52" t="e">
        <v>#N/A</v>
      </c>
      <c r="AB40" s="52" t="e">
        <v>#N/A</v>
      </c>
      <c r="AC40" s="54" t="s">
        <v>1201</v>
      </c>
      <c r="AD40">
        <f>COUNTIF(Z:Z,sectionsubsection_download[[#This Row],[Title]])</f>
        <v>1</v>
      </c>
    </row>
    <row r="41" spans="1:30" x14ac:dyDescent="0.25">
      <c r="A41" t="s">
        <v>1174</v>
      </c>
      <c r="B41" s="48" t="s">
        <v>1175</v>
      </c>
      <c r="C41" s="48" t="s">
        <v>1061</v>
      </c>
      <c r="D41">
        <v>6</v>
      </c>
      <c r="X41" s="52"/>
      <c r="Y41" s="52"/>
      <c r="Z41" s="52" t="s">
        <v>1205</v>
      </c>
      <c r="AA41" s="52" t="e">
        <v>#N/A</v>
      </c>
      <c r="AB41" s="52" t="e">
        <v>#N/A</v>
      </c>
      <c r="AC41" s="53" t="s">
        <v>1206</v>
      </c>
      <c r="AD41">
        <f>COUNTIF(Z:Z,sectionsubsection_download[[#This Row],[Title]])</f>
        <v>1</v>
      </c>
    </row>
    <row r="42" spans="1:30" ht="45" x14ac:dyDescent="0.25">
      <c r="A42" t="s">
        <v>1353</v>
      </c>
      <c r="B42" s="48" t="s">
        <v>1354</v>
      </c>
      <c r="C42" s="48" t="s">
        <v>1061</v>
      </c>
      <c r="D42">
        <v>6</v>
      </c>
      <c r="X42" s="51"/>
      <c r="Y42" s="51"/>
      <c r="Z42" s="52" t="s">
        <v>1209</v>
      </c>
      <c r="AA42" s="52" t="e">
        <v>#N/A</v>
      </c>
      <c r="AB42" s="52" t="e">
        <v>#N/A</v>
      </c>
      <c r="AC42" s="54" t="s">
        <v>1210</v>
      </c>
      <c r="AD42">
        <f>COUNTIF(Z:Z,sectionsubsection_download[[#This Row],[Title]])</f>
        <v>1</v>
      </c>
    </row>
    <row r="43" spans="1:30" ht="120" x14ac:dyDescent="0.25">
      <c r="A43" t="s">
        <v>1810</v>
      </c>
      <c r="B43" s="48" t="s">
        <v>1811</v>
      </c>
      <c r="C43" s="48" t="s">
        <v>1061</v>
      </c>
      <c r="D43">
        <v>6</v>
      </c>
      <c r="X43" s="52"/>
      <c r="Y43" s="52"/>
      <c r="Z43" s="52" t="s">
        <v>1213</v>
      </c>
      <c r="AA43" s="52" t="e">
        <v>#N/A</v>
      </c>
      <c r="AB43" s="52" t="e">
        <v>#N/A</v>
      </c>
      <c r="AC43" s="53" t="s">
        <v>1214</v>
      </c>
      <c r="AD43">
        <f>COUNTIF(Z:Z,sectionsubsection_download[[#This Row],[Title]])</f>
        <v>1</v>
      </c>
    </row>
    <row r="44" spans="1:30" ht="45" x14ac:dyDescent="0.25">
      <c r="A44" t="s">
        <v>2247</v>
      </c>
      <c r="B44" s="48" t="s">
        <v>2248</v>
      </c>
      <c r="C44" t="s">
        <v>1061</v>
      </c>
      <c r="D44">
        <v>6</v>
      </c>
      <c r="X44" s="51"/>
      <c r="Y44" s="51"/>
      <c r="Z44" s="52" t="s">
        <v>1218</v>
      </c>
      <c r="AA44" s="52" t="e">
        <v>#N/A</v>
      </c>
      <c r="AB44" s="52" t="e">
        <v>#N/A</v>
      </c>
      <c r="AC44" s="54" t="s">
        <v>1219</v>
      </c>
      <c r="AD44">
        <f>COUNTIF(Z:Z,sectionsubsection_download[[#This Row],[Title]])</f>
        <v>1</v>
      </c>
    </row>
    <row r="45" spans="1:30" ht="105" x14ac:dyDescent="0.25">
      <c r="A45" t="s">
        <v>2349</v>
      </c>
      <c r="B45" s="48" t="s">
        <v>2350</v>
      </c>
      <c r="C45" s="48" t="s">
        <v>1061</v>
      </c>
      <c r="D45">
        <v>6</v>
      </c>
      <c r="X45" s="52"/>
      <c r="Y45" s="52"/>
      <c r="Z45" s="52" t="s">
        <v>1222</v>
      </c>
      <c r="AA45" s="52" t="e">
        <v>#N/A</v>
      </c>
      <c r="AB45" s="52" t="e">
        <v>#N/A</v>
      </c>
      <c r="AC45" s="53" t="s">
        <v>1223</v>
      </c>
      <c r="AD45">
        <f>COUNTIF(Z:Z,sectionsubsection_download[[#This Row],[Title]])</f>
        <v>1</v>
      </c>
    </row>
    <row r="46" spans="1:30" ht="90" x14ac:dyDescent="0.25">
      <c r="A46" t="s">
        <v>2371</v>
      </c>
      <c r="B46" s="48" t="s">
        <v>2372</v>
      </c>
      <c r="C46" s="48" t="s">
        <v>1061</v>
      </c>
      <c r="D46">
        <v>6</v>
      </c>
      <c r="X46" s="51"/>
      <c r="Y46" s="51"/>
      <c r="Z46" s="52" t="s">
        <v>1225</v>
      </c>
      <c r="AA46" s="52" t="e">
        <v>#N/A</v>
      </c>
      <c r="AB46" s="52" t="e">
        <v>#N/A</v>
      </c>
      <c r="AC46" s="54" t="s">
        <v>1226</v>
      </c>
      <c r="AD46">
        <f>COUNTIF(Z:Z,sectionsubsection_download[[#This Row],[Title]])</f>
        <v>1</v>
      </c>
    </row>
    <row r="47" spans="1:30" ht="90" x14ac:dyDescent="0.25">
      <c r="A47" t="s">
        <v>65</v>
      </c>
      <c r="B47" s="48" t="s">
        <v>1109</v>
      </c>
      <c r="C47" t="s">
        <v>1061</v>
      </c>
      <c r="D47">
        <v>7</v>
      </c>
      <c r="X47" s="52"/>
      <c r="Y47" s="52"/>
      <c r="Z47" s="52" t="s">
        <v>1227</v>
      </c>
      <c r="AA47" s="52" t="e">
        <v>#N/A</v>
      </c>
      <c r="AB47" s="52" t="e">
        <v>#N/A</v>
      </c>
      <c r="AC47" s="53" t="s">
        <v>1228</v>
      </c>
      <c r="AD47">
        <f>COUNTIF(Z:Z,sectionsubsection_download[[#This Row],[Title]])</f>
        <v>1</v>
      </c>
    </row>
    <row r="48" spans="1:30" ht="45" x14ac:dyDescent="0.25">
      <c r="A48" t="s">
        <v>1158</v>
      </c>
      <c r="B48" s="48" t="s">
        <v>1159</v>
      </c>
      <c r="C48" t="s">
        <v>1061</v>
      </c>
      <c r="D48">
        <v>7</v>
      </c>
      <c r="X48" s="51"/>
      <c r="Y48" s="51"/>
      <c r="Z48" s="52" t="s">
        <v>1231</v>
      </c>
      <c r="AA48" s="52" t="e">
        <v>#N/A</v>
      </c>
      <c r="AB48" s="52" t="e">
        <v>#N/A</v>
      </c>
      <c r="AC48" s="54" t="s">
        <v>1232</v>
      </c>
      <c r="AD48">
        <f>COUNTIF(Z:Z,sectionsubsection_download[[#This Row],[Title]])</f>
        <v>1</v>
      </c>
    </row>
    <row r="49" spans="1:30" ht="150" x14ac:dyDescent="0.25">
      <c r="A49" t="s">
        <v>1369</v>
      </c>
      <c r="B49" s="48" t="s">
        <v>1370</v>
      </c>
      <c r="C49" s="48" t="s">
        <v>1061</v>
      </c>
      <c r="D49">
        <v>7</v>
      </c>
      <c r="X49" s="52"/>
      <c r="Y49" s="52"/>
      <c r="Z49" s="52" t="s">
        <v>1235</v>
      </c>
      <c r="AA49" s="52" t="e">
        <v>#N/A</v>
      </c>
      <c r="AB49" s="52" t="e">
        <v>#N/A</v>
      </c>
      <c r="AC49" s="53" t="s">
        <v>1236</v>
      </c>
      <c r="AD49">
        <f>COUNTIF(Z:Z,sectionsubsection_download[[#This Row],[Title]])</f>
        <v>1</v>
      </c>
    </row>
    <row r="50" spans="1:30" ht="150" x14ac:dyDescent="0.25">
      <c r="A50" t="s">
        <v>2245</v>
      </c>
      <c r="B50" s="48" t="s">
        <v>2246</v>
      </c>
      <c r="C50" t="s">
        <v>1061</v>
      </c>
      <c r="D50">
        <v>7</v>
      </c>
      <c r="X50" s="51"/>
      <c r="Y50" s="51"/>
      <c r="Z50" s="52" t="s">
        <v>1239</v>
      </c>
      <c r="AA50" s="52" t="e">
        <v>#N/A</v>
      </c>
      <c r="AB50" s="52" t="e">
        <v>#N/A</v>
      </c>
      <c r="AC50" s="54" t="s">
        <v>1240</v>
      </c>
      <c r="AD50">
        <f>COUNTIF(Z:Z,sectionsubsection_download[[#This Row],[Title]])</f>
        <v>1</v>
      </c>
    </row>
    <row r="51" spans="1:30" ht="150" x14ac:dyDescent="0.25">
      <c r="A51" t="s">
        <v>2347</v>
      </c>
      <c r="B51" s="48" t="s">
        <v>2348</v>
      </c>
      <c r="C51" s="48" t="s">
        <v>1061</v>
      </c>
      <c r="D51">
        <v>7</v>
      </c>
      <c r="X51" s="52"/>
      <c r="Y51" s="52"/>
      <c r="Z51" s="52" t="s">
        <v>1243</v>
      </c>
      <c r="AA51" s="52" t="e">
        <v>#N/A</v>
      </c>
      <c r="AB51" s="52" t="e">
        <v>#N/A</v>
      </c>
      <c r="AC51" s="53" t="s">
        <v>1244</v>
      </c>
      <c r="AD51">
        <f>COUNTIF(Z:Z,sectionsubsection_download[[#This Row],[Title]])</f>
        <v>1</v>
      </c>
    </row>
    <row r="52" spans="1:30" ht="60" x14ac:dyDescent="0.25">
      <c r="A52" t="s">
        <v>2369</v>
      </c>
      <c r="B52" s="48" t="s">
        <v>2370</v>
      </c>
      <c r="C52" s="48" t="s">
        <v>1061</v>
      </c>
      <c r="D52">
        <v>7</v>
      </c>
      <c r="X52" s="51"/>
      <c r="Y52" s="51"/>
      <c r="Z52" s="52" t="s">
        <v>1247</v>
      </c>
      <c r="AA52" s="52" t="e">
        <v>#N/A</v>
      </c>
      <c r="AB52" s="52" t="e">
        <v>#N/A</v>
      </c>
      <c r="AC52" s="54" t="s">
        <v>1248</v>
      </c>
      <c r="AD52">
        <f>COUNTIF(Z:Z,sectionsubsection_download[[#This Row],[Title]])</f>
        <v>1</v>
      </c>
    </row>
    <row r="53" spans="1:30" ht="45" x14ac:dyDescent="0.25">
      <c r="A53" t="s">
        <v>1389</v>
      </c>
      <c r="B53" s="48" t="s">
        <v>1390</v>
      </c>
      <c r="C53" s="48" t="s">
        <v>1061</v>
      </c>
      <c r="D53">
        <v>8</v>
      </c>
      <c r="X53" s="52"/>
      <c r="Y53" s="52"/>
      <c r="Z53" s="52" t="s">
        <v>1251</v>
      </c>
      <c r="AA53" s="52" t="e">
        <v>#N/A</v>
      </c>
      <c r="AB53" s="52" t="e">
        <v>#N/A</v>
      </c>
      <c r="AC53" s="53" t="s">
        <v>1252</v>
      </c>
      <c r="AD53">
        <f>COUNTIF(Z:Z,sectionsubsection_download[[#This Row],[Title]])</f>
        <v>1</v>
      </c>
    </row>
    <row r="54" spans="1:30" ht="45" x14ac:dyDescent="0.25">
      <c r="A54" t="s">
        <v>201</v>
      </c>
      <c r="B54" s="48" t="s">
        <v>1512</v>
      </c>
      <c r="C54" s="48" t="s">
        <v>1061</v>
      </c>
      <c r="D54">
        <v>8</v>
      </c>
      <c r="X54" s="51"/>
      <c r="Y54" s="51"/>
      <c r="Z54" s="52" t="s">
        <v>1255</v>
      </c>
      <c r="AA54" s="52" t="e">
        <v>#N/A</v>
      </c>
      <c r="AB54" s="52" t="e">
        <v>#N/A</v>
      </c>
      <c r="AC54" s="54" t="s">
        <v>1256</v>
      </c>
      <c r="AD54">
        <f>COUNTIF(Z:Z,sectionsubsection_download[[#This Row],[Title]])</f>
        <v>1</v>
      </c>
    </row>
    <row r="55" spans="1:30" ht="165" x14ac:dyDescent="0.25">
      <c r="A55" t="s">
        <v>1757</v>
      </c>
      <c r="B55" s="48" t="s">
        <v>1758</v>
      </c>
      <c r="C55" s="48" t="s">
        <v>1759</v>
      </c>
      <c r="D55">
        <v>8</v>
      </c>
      <c r="X55" s="52"/>
      <c r="Y55" s="52"/>
      <c r="Z55" s="52" t="s">
        <v>1259</v>
      </c>
      <c r="AA55" s="52" t="e">
        <v>#N/A</v>
      </c>
      <c r="AB55" s="52" t="e">
        <v>#N/A</v>
      </c>
      <c r="AC55" s="53" t="s">
        <v>1260</v>
      </c>
      <c r="AD55">
        <f>COUNTIF(Z:Z,sectionsubsection_download[[#This Row],[Title]])</f>
        <v>1</v>
      </c>
    </row>
    <row r="56" spans="1:30" ht="45" x14ac:dyDescent="0.25">
      <c r="A56" t="s">
        <v>2243</v>
      </c>
      <c r="B56" s="48" t="s">
        <v>2244</v>
      </c>
      <c r="C56" t="s">
        <v>1061</v>
      </c>
      <c r="D56">
        <v>8</v>
      </c>
      <c r="X56" s="51"/>
      <c r="Y56" s="51"/>
      <c r="Z56" s="52" t="s">
        <v>1263</v>
      </c>
      <c r="AA56" s="52" t="e">
        <v>#N/A</v>
      </c>
      <c r="AB56" s="52" t="e">
        <v>#N/A</v>
      </c>
      <c r="AC56" s="54" t="s">
        <v>1264</v>
      </c>
      <c r="AD56">
        <f>COUNTIF(Z:Z,sectionsubsection_download[[#This Row],[Title]])</f>
        <v>1</v>
      </c>
    </row>
    <row r="57" spans="1:30" ht="30" x14ac:dyDescent="0.25">
      <c r="A57" t="s">
        <v>2345</v>
      </c>
      <c r="B57" s="48" t="s">
        <v>2346</v>
      </c>
      <c r="C57" s="48" t="s">
        <v>1061</v>
      </c>
      <c r="D57">
        <v>8</v>
      </c>
      <c r="X57" s="52"/>
      <c r="Y57" s="52"/>
      <c r="Z57" s="52" t="s">
        <v>1267</v>
      </c>
      <c r="AA57" s="52" t="e">
        <v>#N/A</v>
      </c>
      <c r="AB57" s="52" t="e">
        <v>#N/A</v>
      </c>
      <c r="AC57" s="53" t="s">
        <v>1268</v>
      </c>
      <c r="AD57">
        <f>COUNTIF(Z:Z,sectionsubsection_download[[#This Row],[Title]])</f>
        <v>1</v>
      </c>
    </row>
    <row r="58" spans="1:30" ht="60" x14ac:dyDescent="0.25">
      <c r="A58" t="s">
        <v>2367</v>
      </c>
      <c r="B58" s="48" t="s">
        <v>2368</v>
      </c>
      <c r="C58" s="48" t="s">
        <v>1061</v>
      </c>
      <c r="D58">
        <v>8</v>
      </c>
      <c r="X58" s="51"/>
      <c r="Y58" s="51"/>
      <c r="Z58" s="52" t="s">
        <v>1271</v>
      </c>
      <c r="AA58" s="52" t="e">
        <v>#N/A</v>
      </c>
      <c r="AB58" s="52" t="e">
        <v>#N/A</v>
      </c>
      <c r="AC58" s="54" t="s">
        <v>1272</v>
      </c>
      <c r="AD58">
        <f>COUNTIF(Z:Z,sectionsubsection_download[[#This Row],[Title]])</f>
        <v>1</v>
      </c>
    </row>
    <row r="59" spans="1:30" x14ac:dyDescent="0.25">
      <c r="A59" t="s">
        <v>129</v>
      </c>
      <c r="B59" t="s">
        <v>1084</v>
      </c>
      <c r="C59" t="s">
        <v>1061</v>
      </c>
      <c r="D59">
        <v>9</v>
      </c>
      <c r="X59" s="52"/>
      <c r="Y59" s="52"/>
      <c r="Z59" s="52" t="s">
        <v>1275</v>
      </c>
      <c r="AA59" s="52" t="e">
        <v>#N/A</v>
      </c>
      <c r="AB59" s="52" t="e">
        <v>#N/A</v>
      </c>
      <c r="AC59" s="53" t="s">
        <v>1276</v>
      </c>
      <c r="AD59">
        <f>COUNTIF(Z:Z,sectionsubsection_download[[#This Row],[Title]])</f>
        <v>1</v>
      </c>
    </row>
    <row r="60" spans="1:30" ht="75" x14ac:dyDescent="0.25">
      <c r="A60" t="s">
        <v>1393</v>
      </c>
      <c r="B60" s="48" t="s">
        <v>1394</v>
      </c>
      <c r="C60" s="48" t="s">
        <v>1061</v>
      </c>
      <c r="D60">
        <v>9</v>
      </c>
      <c r="X60" s="51"/>
      <c r="Y60" s="51"/>
      <c r="Z60" s="52" t="s">
        <v>1279</v>
      </c>
      <c r="AA60" s="52" t="e">
        <v>#N/A</v>
      </c>
      <c r="AB60" s="52" t="e">
        <v>#N/A</v>
      </c>
      <c r="AC60" s="54" t="s">
        <v>1280</v>
      </c>
      <c r="AD60">
        <f>COUNTIF(Z:Z,sectionsubsection_download[[#This Row],[Title]])</f>
        <v>1</v>
      </c>
    </row>
    <row r="61" spans="1:30" ht="105" x14ac:dyDescent="0.25">
      <c r="A61" t="s">
        <v>1789</v>
      </c>
      <c r="B61" s="48" t="s">
        <v>1790</v>
      </c>
      <c r="C61" s="48" t="s">
        <v>1061</v>
      </c>
      <c r="D61">
        <v>9</v>
      </c>
      <c r="X61" s="52"/>
      <c r="Y61" s="52"/>
      <c r="Z61" s="52" t="s">
        <v>1283</v>
      </c>
      <c r="AA61" s="52" t="e">
        <v>#N/A</v>
      </c>
      <c r="AB61" s="52" t="e">
        <v>#N/A</v>
      </c>
      <c r="AC61" s="53" t="s">
        <v>1284</v>
      </c>
      <c r="AD61">
        <f>COUNTIF(Z:Z,sectionsubsection_download[[#This Row],[Title]])</f>
        <v>1</v>
      </c>
    </row>
    <row r="62" spans="1:30" ht="75" x14ac:dyDescent="0.25">
      <c r="A62" t="s">
        <v>2241</v>
      </c>
      <c r="B62" s="48" t="s">
        <v>2242</v>
      </c>
      <c r="C62" t="s">
        <v>1061</v>
      </c>
      <c r="D62">
        <v>9</v>
      </c>
      <c r="X62" s="51"/>
      <c r="Y62" s="51"/>
      <c r="Z62" s="52" t="s">
        <v>1287</v>
      </c>
      <c r="AA62" s="52" t="e">
        <v>#N/A</v>
      </c>
      <c r="AB62" s="52" t="e">
        <v>#N/A</v>
      </c>
      <c r="AC62" s="54" t="s">
        <v>1288</v>
      </c>
      <c r="AD62">
        <f>COUNTIF(Z:Z,sectionsubsection_download[[#This Row],[Title]])</f>
        <v>1</v>
      </c>
    </row>
    <row r="63" spans="1:30" x14ac:dyDescent="0.25">
      <c r="A63" t="s">
        <v>2343</v>
      </c>
      <c r="B63" s="48" t="s">
        <v>2344</v>
      </c>
      <c r="C63" s="48" t="s">
        <v>1061</v>
      </c>
      <c r="D63">
        <v>9</v>
      </c>
      <c r="X63" s="52"/>
      <c r="Y63" s="52"/>
      <c r="Z63" s="52" t="s">
        <v>1291</v>
      </c>
      <c r="AA63" s="52" t="e">
        <v>#N/A</v>
      </c>
      <c r="AB63" s="52" t="e">
        <v>#N/A</v>
      </c>
      <c r="AC63" s="53" t="s">
        <v>1292</v>
      </c>
      <c r="AD63">
        <f>COUNTIF(Z:Z,sectionsubsection_download[[#This Row],[Title]])</f>
        <v>1</v>
      </c>
    </row>
    <row r="64" spans="1:30" ht="150" x14ac:dyDescent="0.25">
      <c r="A64" t="s">
        <v>2365</v>
      </c>
      <c r="B64" s="48" t="s">
        <v>2366</v>
      </c>
      <c r="C64" s="48" t="s">
        <v>1061</v>
      </c>
      <c r="D64">
        <v>9</v>
      </c>
      <c r="X64" s="51"/>
      <c r="Y64" s="51"/>
      <c r="Z64" s="52" t="s">
        <v>1295</v>
      </c>
      <c r="AA64" s="52" t="e">
        <v>#N/A</v>
      </c>
      <c r="AB64" s="52" t="e">
        <v>#N/A</v>
      </c>
      <c r="AC64" s="54" t="s">
        <v>1296</v>
      </c>
      <c r="AD64">
        <f>COUNTIF(Z:Z,sectionsubsection_download[[#This Row],[Title]])</f>
        <v>1</v>
      </c>
    </row>
    <row r="65" spans="1:30" ht="45" x14ac:dyDescent="0.25">
      <c r="A65" t="s">
        <v>1154</v>
      </c>
      <c r="B65" s="48" t="s">
        <v>1155</v>
      </c>
      <c r="C65" t="s">
        <v>1061</v>
      </c>
      <c r="D65">
        <v>10</v>
      </c>
      <c r="X65" s="52"/>
      <c r="Y65" s="52"/>
      <c r="Z65" s="52" t="s">
        <v>1299</v>
      </c>
      <c r="AA65" s="52" t="e">
        <v>#N/A</v>
      </c>
      <c r="AB65" s="52" t="e">
        <v>#N/A</v>
      </c>
      <c r="AC65" s="53" t="s">
        <v>1300</v>
      </c>
      <c r="AD65">
        <f>COUNTIF(Z:Z,sectionsubsection_download[[#This Row],[Title]])</f>
        <v>1</v>
      </c>
    </row>
    <row r="66" spans="1:30" ht="45" x14ac:dyDescent="0.25">
      <c r="A66" t="s">
        <v>1429</v>
      </c>
      <c r="B66" s="48" t="s">
        <v>1430</v>
      </c>
      <c r="C66" s="48" t="s">
        <v>1061</v>
      </c>
      <c r="D66">
        <v>10</v>
      </c>
      <c r="X66" s="51"/>
      <c r="Y66" s="51"/>
      <c r="Z66" s="52" t="s">
        <v>1303</v>
      </c>
      <c r="AA66" s="52" t="e">
        <v>#N/A</v>
      </c>
      <c r="AB66" s="52" t="e">
        <v>#N/A</v>
      </c>
      <c r="AC66" s="54" t="s">
        <v>1304</v>
      </c>
      <c r="AD66">
        <f>COUNTIF(Z:Z,sectionsubsection_download[[#This Row],[Title]])</f>
        <v>1</v>
      </c>
    </row>
    <row r="67" spans="1:30" ht="60" x14ac:dyDescent="0.25">
      <c r="A67" t="s">
        <v>57</v>
      </c>
      <c r="B67" s="48" t="s">
        <v>1570</v>
      </c>
      <c r="C67" t="s">
        <v>1061</v>
      </c>
      <c r="D67">
        <v>10</v>
      </c>
      <c r="X67" s="52"/>
      <c r="Y67" s="52"/>
      <c r="Z67" s="52" t="s">
        <v>1307</v>
      </c>
      <c r="AA67" s="52" t="e">
        <v>#N/A</v>
      </c>
      <c r="AB67" s="52" t="e">
        <v>#N/A</v>
      </c>
      <c r="AC67" s="53" t="s">
        <v>1308</v>
      </c>
      <c r="AD67">
        <f>COUNTIF(Z:Z,sectionsubsection_download[[#This Row],[Title]])</f>
        <v>1</v>
      </c>
    </row>
    <row r="68" spans="1:30" ht="45" x14ac:dyDescent="0.25">
      <c r="A68" t="s">
        <v>2239</v>
      </c>
      <c r="B68" s="48" t="s">
        <v>2240</v>
      </c>
      <c r="C68" t="s">
        <v>1061</v>
      </c>
      <c r="D68">
        <v>10</v>
      </c>
      <c r="X68" s="51"/>
      <c r="Y68" s="51"/>
      <c r="Z68" s="52" t="s">
        <v>1311</v>
      </c>
      <c r="AA68" s="52" t="e">
        <v>#N/A</v>
      </c>
      <c r="AB68" s="52" t="e">
        <v>#N/A</v>
      </c>
      <c r="AC68" s="54" t="s">
        <v>1312</v>
      </c>
      <c r="AD68">
        <f>COUNTIF(Z:Z,sectionsubsection_download[[#This Row],[Title]])</f>
        <v>1</v>
      </c>
    </row>
    <row r="69" spans="1:30" ht="120" x14ac:dyDescent="0.25">
      <c r="A69" t="s">
        <v>2341</v>
      </c>
      <c r="B69" s="48" t="s">
        <v>2342</v>
      </c>
      <c r="C69" s="48" t="s">
        <v>1061</v>
      </c>
      <c r="D69">
        <v>10</v>
      </c>
      <c r="X69" s="52"/>
      <c r="Y69" s="52"/>
      <c r="Z69" s="52" t="s">
        <v>1315</v>
      </c>
      <c r="AA69" s="52" t="e">
        <v>#N/A</v>
      </c>
      <c r="AB69" s="52" t="e">
        <v>#N/A</v>
      </c>
      <c r="AC69" s="53" t="s">
        <v>1316</v>
      </c>
      <c r="AD69">
        <f>COUNTIF(Z:Z,sectionsubsection_download[[#This Row],[Title]])</f>
        <v>1</v>
      </c>
    </row>
    <row r="70" spans="1:30" ht="30" x14ac:dyDescent="0.25">
      <c r="A70" t="s">
        <v>2363</v>
      </c>
      <c r="B70" s="48" t="s">
        <v>2364</v>
      </c>
      <c r="C70" s="48" t="s">
        <v>1061</v>
      </c>
      <c r="D70">
        <v>10</v>
      </c>
      <c r="X70" s="51"/>
      <c r="Y70" s="51"/>
      <c r="Z70" s="52" t="s">
        <v>1319</v>
      </c>
      <c r="AA70" s="52" t="e">
        <v>#N/A</v>
      </c>
      <c r="AB70" s="52" t="e">
        <v>#N/A</v>
      </c>
      <c r="AC70" s="54" t="s">
        <v>1320</v>
      </c>
      <c r="AD70">
        <f>COUNTIF(Z:Z,sectionsubsection_download[[#This Row],[Title]])</f>
        <v>1</v>
      </c>
    </row>
    <row r="71" spans="1:30" x14ac:dyDescent="0.25">
      <c r="A71" t="s">
        <v>507</v>
      </c>
      <c r="B71" t="s">
        <v>1081</v>
      </c>
      <c r="C71" t="s">
        <v>1061</v>
      </c>
      <c r="D71">
        <v>11</v>
      </c>
      <c r="X71" s="52"/>
      <c r="Y71" s="52"/>
      <c r="Z71" s="52" t="s">
        <v>1323</v>
      </c>
      <c r="AA71" s="52" t="e">
        <v>#N/A</v>
      </c>
      <c r="AB71" s="52" t="e">
        <v>#N/A</v>
      </c>
      <c r="AC71" s="53" t="s">
        <v>1324</v>
      </c>
      <c r="AD71">
        <f>COUNTIF(Z:Z,sectionsubsection_download[[#This Row],[Title]])</f>
        <v>1</v>
      </c>
    </row>
    <row r="72" spans="1:30" ht="60" x14ac:dyDescent="0.25">
      <c r="A72" t="s">
        <v>1150</v>
      </c>
      <c r="B72" s="48" t="s">
        <v>1151</v>
      </c>
      <c r="C72" t="s">
        <v>1061</v>
      </c>
      <c r="D72">
        <v>11</v>
      </c>
      <c r="X72" s="51"/>
      <c r="Y72" s="51"/>
      <c r="Z72" s="52" t="s">
        <v>1327</v>
      </c>
      <c r="AA72" s="52" t="e">
        <v>#N/A</v>
      </c>
      <c r="AB72" s="52" t="e">
        <v>#N/A</v>
      </c>
      <c r="AC72" s="54" t="s">
        <v>1328</v>
      </c>
      <c r="AD72">
        <f>COUNTIF(Z:Z,sectionsubsection_download[[#This Row],[Title]])</f>
        <v>1</v>
      </c>
    </row>
    <row r="73" spans="1:30" ht="90" x14ac:dyDescent="0.25">
      <c r="A73" t="s">
        <v>1425</v>
      </c>
      <c r="B73" s="48" t="s">
        <v>1426</v>
      </c>
      <c r="C73" s="48" t="s">
        <v>1061</v>
      </c>
      <c r="D73">
        <v>11</v>
      </c>
      <c r="X73" s="52"/>
      <c r="Y73" s="52"/>
      <c r="Z73" s="52" t="s">
        <v>1331</v>
      </c>
      <c r="AA73" s="52" t="e">
        <v>#N/A</v>
      </c>
      <c r="AB73" s="52" t="e">
        <v>#N/A</v>
      </c>
      <c r="AC73" s="53" t="s">
        <v>1332</v>
      </c>
      <c r="AD73">
        <f>COUNTIF(Z:Z,sectionsubsection_download[[#This Row],[Title]])</f>
        <v>1</v>
      </c>
    </row>
    <row r="74" spans="1:30" ht="90" x14ac:dyDescent="0.25">
      <c r="A74" t="s">
        <v>2237</v>
      </c>
      <c r="B74" s="48" t="s">
        <v>2238</v>
      </c>
      <c r="C74" t="s">
        <v>1061</v>
      </c>
      <c r="D74">
        <v>11</v>
      </c>
      <c r="X74" s="51"/>
      <c r="Y74" s="51"/>
      <c r="Z74" s="52" t="s">
        <v>1335</v>
      </c>
      <c r="AA74" s="52" t="e">
        <v>#N/A</v>
      </c>
      <c r="AB74" s="52" t="e">
        <v>#N/A</v>
      </c>
      <c r="AC74" s="54" t="s">
        <v>1336</v>
      </c>
      <c r="AD74">
        <f>COUNTIF(Z:Z,sectionsubsection_download[[#This Row],[Title]])</f>
        <v>1</v>
      </c>
    </row>
    <row r="75" spans="1:30" ht="90" x14ac:dyDescent="0.25">
      <c r="A75" t="s">
        <v>2339</v>
      </c>
      <c r="B75" s="48" t="s">
        <v>2340</v>
      </c>
      <c r="C75" s="48" t="s">
        <v>1061</v>
      </c>
      <c r="D75">
        <v>11</v>
      </c>
      <c r="X75" s="52"/>
      <c r="Y75" s="52"/>
      <c r="Z75" s="52" t="s">
        <v>1339</v>
      </c>
      <c r="AA75" s="52" t="e">
        <v>#N/A</v>
      </c>
      <c r="AB75" s="52" t="e">
        <v>#N/A</v>
      </c>
      <c r="AC75" s="53" t="s">
        <v>1340</v>
      </c>
      <c r="AD75">
        <f>COUNTIF(Z:Z,sectionsubsection_download[[#This Row],[Title]])</f>
        <v>1</v>
      </c>
    </row>
    <row r="76" spans="1:30" ht="135" x14ac:dyDescent="0.25">
      <c r="A76" t="s">
        <v>2361</v>
      </c>
      <c r="B76" s="48" t="s">
        <v>2362</v>
      </c>
      <c r="C76" s="48" t="s">
        <v>1061</v>
      </c>
      <c r="D76">
        <v>11</v>
      </c>
      <c r="X76" s="51"/>
      <c r="Y76" s="51"/>
      <c r="Z76" s="52" t="s">
        <v>1343</v>
      </c>
      <c r="AA76" s="52" t="e">
        <v>#N/A</v>
      </c>
      <c r="AB76" s="52" t="e">
        <v>#N/A</v>
      </c>
      <c r="AC76" s="54" t="s">
        <v>1344</v>
      </c>
      <c r="AD76">
        <f>COUNTIF(Z:Z,sectionsubsection_download[[#This Row],[Title]])</f>
        <v>1</v>
      </c>
    </row>
    <row r="77" spans="1:30" x14ac:dyDescent="0.25">
      <c r="A77" t="s">
        <v>1059</v>
      </c>
      <c r="B77" t="s">
        <v>1060</v>
      </c>
      <c r="C77" t="s">
        <v>1061</v>
      </c>
      <c r="D77">
        <v>12</v>
      </c>
      <c r="X77" s="52"/>
      <c r="Y77" s="52"/>
      <c r="Z77" s="52" t="s">
        <v>1347</v>
      </c>
      <c r="AA77" s="52" t="e">
        <v>#N/A</v>
      </c>
      <c r="AB77" s="52" t="e">
        <v>#N/A</v>
      </c>
      <c r="AC77" s="53" t="s">
        <v>1348</v>
      </c>
      <c r="AD77">
        <f>COUNTIF(Z:Z,sectionsubsection_download[[#This Row],[Title]])</f>
        <v>1</v>
      </c>
    </row>
    <row r="78" spans="1:30" ht="45" x14ac:dyDescent="0.25">
      <c r="A78" t="s">
        <v>1146</v>
      </c>
      <c r="B78" s="48" t="s">
        <v>1147</v>
      </c>
      <c r="C78" t="s">
        <v>1061</v>
      </c>
      <c r="D78">
        <v>12</v>
      </c>
      <c r="X78" s="51"/>
      <c r="Y78" s="51"/>
      <c r="Z78" s="52" t="s">
        <v>1351</v>
      </c>
      <c r="AA78" s="52" t="e">
        <v>#N/A</v>
      </c>
      <c r="AB78" s="52" t="e">
        <v>#N/A</v>
      </c>
      <c r="AC78" s="54" t="s">
        <v>1352</v>
      </c>
      <c r="AD78">
        <f>COUNTIF(Z:Z,sectionsubsection_download[[#This Row],[Title]])</f>
        <v>1</v>
      </c>
    </row>
    <row r="79" spans="1:30" ht="60" x14ac:dyDescent="0.25">
      <c r="A79" t="s">
        <v>1413</v>
      </c>
      <c r="B79" s="48" t="s">
        <v>1414</v>
      </c>
      <c r="C79" s="48" t="s">
        <v>1061</v>
      </c>
      <c r="D79">
        <v>12</v>
      </c>
      <c r="X79" s="52"/>
      <c r="Y79" s="52"/>
      <c r="Z79" s="52" t="s">
        <v>1355</v>
      </c>
      <c r="AA79" s="52" t="e">
        <v>#N/A</v>
      </c>
      <c r="AB79" s="52" t="e">
        <v>#N/A</v>
      </c>
      <c r="AC79" s="53" t="s">
        <v>1356</v>
      </c>
      <c r="AD79">
        <f>COUNTIF(Z:Z,sectionsubsection_download[[#This Row],[Title]])</f>
        <v>1</v>
      </c>
    </row>
    <row r="80" spans="1:30" ht="409.5" x14ac:dyDescent="0.25">
      <c r="A80" t="s">
        <v>215</v>
      </c>
      <c r="B80" s="48" t="s">
        <v>1518</v>
      </c>
      <c r="C80" s="48" t="s">
        <v>1519</v>
      </c>
      <c r="D80">
        <v>12</v>
      </c>
      <c r="X80" s="51"/>
      <c r="Y80" s="51"/>
      <c r="Z80" s="52" t="s">
        <v>1359</v>
      </c>
      <c r="AA80" s="52" t="e">
        <v>#N/A</v>
      </c>
      <c r="AB80" s="52" t="e">
        <v>#N/A</v>
      </c>
      <c r="AC80" s="54" t="s">
        <v>1360</v>
      </c>
      <c r="AD80">
        <f>COUNTIF(Z:Z,sectionsubsection_download[[#This Row],[Title]])</f>
        <v>1</v>
      </c>
    </row>
    <row r="81" spans="1:30" ht="60" x14ac:dyDescent="0.25">
      <c r="A81" t="s">
        <v>2235</v>
      </c>
      <c r="B81" s="48" t="s">
        <v>2236</v>
      </c>
      <c r="C81" t="s">
        <v>1061</v>
      </c>
      <c r="D81">
        <v>12</v>
      </c>
      <c r="X81" s="52"/>
      <c r="Y81" s="52"/>
      <c r="Z81" s="52" t="s">
        <v>1363</v>
      </c>
      <c r="AA81" s="52" t="e">
        <v>#N/A</v>
      </c>
      <c r="AB81" s="52" t="e">
        <v>#N/A</v>
      </c>
      <c r="AC81" s="53" t="s">
        <v>1364</v>
      </c>
      <c r="AD81">
        <f>COUNTIF(Z:Z,sectionsubsection_download[[#This Row],[Title]])</f>
        <v>1</v>
      </c>
    </row>
    <row r="82" spans="1:30" ht="60" x14ac:dyDescent="0.25">
      <c r="A82" t="s">
        <v>2337</v>
      </c>
      <c r="B82" s="48" t="s">
        <v>2338</v>
      </c>
      <c r="C82" s="48" t="s">
        <v>1061</v>
      </c>
      <c r="D82">
        <v>12</v>
      </c>
      <c r="X82" s="51"/>
      <c r="Y82" s="51"/>
      <c r="Z82" s="52" t="s">
        <v>1367</v>
      </c>
      <c r="AA82" s="52" t="e">
        <v>#N/A</v>
      </c>
      <c r="AB82" s="52" t="e">
        <v>#N/A</v>
      </c>
      <c r="AC82" s="54" t="s">
        <v>1368</v>
      </c>
      <c r="AD82">
        <f>COUNTIF(Z:Z,sectionsubsection_download[[#This Row],[Title]])</f>
        <v>1</v>
      </c>
    </row>
    <row r="83" spans="1:30" ht="60" x14ac:dyDescent="0.25">
      <c r="A83" t="s">
        <v>1305</v>
      </c>
      <c r="B83" s="48" t="s">
        <v>1306</v>
      </c>
      <c r="C83" s="48" t="s">
        <v>1061</v>
      </c>
      <c r="D83">
        <v>13</v>
      </c>
      <c r="X83" s="52"/>
      <c r="Y83" s="52"/>
      <c r="Z83" s="52" t="s">
        <v>1371</v>
      </c>
      <c r="AA83" s="52" t="e">
        <v>#N/A</v>
      </c>
      <c r="AB83" s="52" t="e">
        <v>#N/A</v>
      </c>
      <c r="AC83" s="53" t="s">
        <v>1372</v>
      </c>
      <c r="AD83">
        <f>COUNTIF(Z:Z,sectionsubsection_download[[#This Row],[Title]])</f>
        <v>1</v>
      </c>
    </row>
    <row r="84" spans="1:30" ht="60" x14ac:dyDescent="0.25">
      <c r="A84" t="s">
        <v>614</v>
      </c>
      <c r="B84" s="48" t="s">
        <v>1573</v>
      </c>
      <c r="C84" s="48" t="s">
        <v>1061</v>
      </c>
      <c r="D84">
        <v>13</v>
      </c>
      <c r="X84" s="51"/>
      <c r="Y84" s="51"/>
      <c r="Z84" s="52" t="s">
        <v>1375</v>
      </c>
      <c r="AA84" s="52" t="e">
        <v>#N/A</v>
      </c>
      <c r="AB84" s="52" t="e">
        <v>#N/A</v>
      </c>
      <c r="AC84" s="54" t="s">
        <v>1376</v>
      </c>
      <c r="AD84">
        <f>COUNTIF(Z:Z,sectionsubsection_download[[#This Row],[Title]])</f>
        <v>1</v>
      </c>
    </row>
    <row r="85" spans="1:30" ht="409.5" x14ac:dyDescent="0.25">
      <c r="A85" t="s">
        <v>1752</v>
      </c>
      <c r="B85" s="48" t="s">
        <v>1753</v>
      </c>
      <c r="C85" s="48" t="s">
        <v>1754</v>
      </c>
      <c r="D85">
        <v>13</v>
      </c>
      <c r="X85" s="52"/>
      <c r="Y85" s="52"/>
      <c r="Z85" s="52" t="s">
        <v>1379</v>
      </c>
      <c r="AA85" s="52" t="e">
        <v>#N/A</v>
      </c>
      <c r="AB85" s="52" t="e">
        <v>#N/A</v>
      </c>
      <c r="AC85" s="53" t="s">
        <v>1380</v>
      </c>
      <c r="AD85">
        <f>COUNTIF(Z:Z,sectionsubsection_download[[#This Row],[Title]])</f>
        <v>1</v>
      </c>
    </row>
    <row r="86" spans="1:30" ht="60" x14ac:dyDescent="0.25">
      <c r="A86" t="s">
        <v>2233</v>
      </c>
      <c r="B86" s="48" t="s">
        <v>2234</v>
      </c>
      <c r="C86" t="s">
        <v>1061</v>
      </c>
      <c r="D86">
        <v>13</v>
      </c>
      <c r="X86" s="51"/>
      <c r="Y86" s="51"/>
      <c r="Z86" s="52" t="s">
        <v>1383</v>
      </c>
      <c r="AA86" s="52" t="e">
        <v>#N/A</v>
      </c>
      <c r="AB86" s="52" t="e">
        <v>#N/A</v>
      </c>
      <c r="AC86" s="54" t="s">
        <v>1384</v>
      </c>
      <c r="AD86">
        <f>COUNTIF(Z:Z,sectionsubsection_download[[#This Row],[Title]])</f>
        <v>1</v>
      </c>
    </row>
    <row r="87" spans="1:30" ht="30" x14ac:dyDescent="0.25">
      <c r="A87" t="s">
        <v>2335</v>
      </c>
      <c r="B87" s="48" t="s">
        <v>2336</v>
      </c>
      <c r="C87" s="48" t="s">
        <v>1061</v>
      </c>
      <c r="D87">
        <v>13</v>
      </c>
      <c r="X87" s="52"/>
      <c r="Y87" s="52"/>
      <c r="Z87" s="52" t="s">
        <v>1387</v>
      </c>
      <c r="AA87" s="52" t="e">
        <v>#N/A</v>
      </c>
      <c r="AB87" s="52" t="e">
        <v>#N/A</v>
      </c>
      <c r="AC87" s="53" t="s">
        <v>1388</v>
      </c>
      <c r="AD87">
        <f>COUNTIF(Z:Z,sectionsubsection_download[[#This Row],[Title]])</f>
        <v>1</v>
      </c>
    </row>
    <row r="88" spans="1:30" ht="60" x14ac:dyDescent="0.25">
      <c r="A88" t="s">
        <v>1142</v>
      </c>
      <c r="B88" s="48" t="s">
        <v>1143</v>
      </c>
      <c r="C88" t="s">
        <v>1061</v>
      </c>
      <c r="D88">
        <v>14</v>
      </c>
      <c r="X88" s="51"/>
      <c r="Y88" s="51"/>
      <c r="Z88" s="52" t="s">
        <v>1391</v>
      </c>
      <c r="AA88" s="52" t="e">
        <v>#N/A</v>
      </c>
      <c r="AB88" s="52" t="e">
        <v>#N/A</v>
      </c>
      <c r="AC88" s="54" t="s">
        <v>1392</v>
      </c>
      <c r="AD88">
        <f>COUNTIF(Z:Z,sectionsubsection_download[[#This Row],[Title]])</f>
        <v>1</v>
      </c>
    </row>
    <row r="89" spans="1:30" ht="90" x14ac:dyDescent="0.25">
      <c r="A89" t="s">
        <v>1409</v>
      </c>
      <c r="B89" s="48" t="s">
        <v>1410</v>
      </c>
      <c r="C89" s="48" t="s">
        <v>1061</v>
      </c>
      <c r="D89">
        <v>14</v>
      </c>
      <c r="X89" s="52"/>
      <c r="Y89" s="52"/>
      <c r="Z89" s="52" t="s">
        <v>1395</v>
      </c>
      <c r="AA89" s="52" t="e">
        <v>#N/A</v>
      </c>
      <c r="AB89" s="52" t="e">
        <v>#N/A</v>
      </c>
      <c r="AC89" s="53" t="s">
        <v>1396</v>
      </c>
      <c r="AD89">
        <f>COUNTIF(Z:Z,sectionsubsection_download[[#This Row],[Title]])</f>
        <v>1</v>
      </c>
    </row>
    <row r="90" spans="1:30" ht="90" x14ac:dyDescent="0.25">
      <c r="A90" t="s">
        <v>2231</v>
      </c>
      <c r="B90" s="48" t="s">
        <v>2232</v>
      </c>
      <c r="C90" t="s">
        <v>1061</v>
      </c>
      <c r="D90">
        <v>14</v>
      </c>
      <c r="X90" s="51"/>
      <c r="Y90" s="51"/>
      <c r="Z90" s="52" t="s">
        <v>1399</v>
      </c>
      <c r="AA90" s="52" t="e">
        <v>#N/A</v>
      </c>
      <c r="AB90" s="52" t="e">
        <v>#N/A</v>
      </c>
      <c r="AC90" s="54" t="s">
        <v>1400</v>
      </c>
      <c r="AD90">
        <f>COUNTIF(Z:Z,sectionsubsection_download[[#This Row],[Title]])</f>
        <v>1</v>
      </c>
    </row>
    <row r="91" spans="1:30" ht="60" x14ac:dyDescent="0.25">
      <c r="A91" t="s">
        <v>2333</v>
      </c>
      <c r="B91" s="48" t="s">
        <v>2334</v>
      </c>
      <c r="C91" s="48" t="s">
        <v>1061</v>
      </c>
      <c r="D91">
        <v>14</v>
      </c>
      <c r="X91" s="52"/>
      <c r="Y91" s="52"/>
      <c r="Z91" s="52" t="s">
        <v>1403</v>
      </c>
      <c r="AA91" s="52" t="e">
        <v>#N/A</v>
      </c>
      <c r="AB91" s="52" t="e">
        <v>#N/A</v>
      </c>
      <c r="AC91" s="53" t="s">
        <v>1404</v>
      </c>
      <c r="AD91">
        <f>COUNTIF(Z:Z,sectionsubsection_download[[#This Row],[Title]])</f>
        <v>1</v>
      </c>
    </row>
    <row r="92" spans="1:30" ht="90" x14ac:dyDescent="0.25">
      <c r="A92" t="s">
        <v>1138</v>
      </c>
      <c r="B92" s="48" t="s">
        <v>1139</v>
      </c>
      <c r="C92" t="s">
        <v>1061</v>
      </c>
      <c r="D92">
        <v>15</v>
      </c>
      <c r="X92" s="51"/>
      <c r="Y92" s="51"/>
      <c r="Z92" s="52" t="s">
        <v>1407</v>
      </c>
      <c r="AA92" s="52" t="e">
        <v>#N/A</v>
      </c>
      <c r="AB92" s="52" t="e">
        <v>#N/A</v>
      </c>
      <c r="AC92" s="54" t="s">
        <v>1408</v>
      </c>
      <c r="AD92">
        <f>COUNTIF(Z:Z,sectionsubsection_download[[#This Row],[Title]])</f>
        <v>1</v>
      </c>
    </row>
    <row r="93" spans="1:30" ht="45" x14ac:dyDescent="0.25">
      <c r="A93" t="s">
        <v>1401</v>
      </c>
      <c r="B93" s="48" t="s">
        <v>1402</v>
      </c>
      <c r="C93" s="48" t="s">
        <v>1061</v>
      </c>
      <c r="D93">
        <v>15</v>
      </c>
      <c r="X93" s="52"/>
      <c r="Y93" s="52"/>
      <c r="Z93" s="52" t="s">
        <v>1411</v>
      </c>
      <c r="AA93" s="52" t="e">
        <v>#N/A</v>
      </c>
      <c r="AB93" s="52" t="e">
        <v>#N/A</v>
      </c>
      <c r="AC93" s="53" t="s">
        <v>1412</v>
      </c>
      <c r="AD93">
        <f>COUNTIF(Z:Z,sectionsubsection_download[[#This Row],[Title]])</f>
        <v>1</v>
      </c>
    </row>
    <row r="94" spans="1:30" ht="45" x14ac:dyDescent="0.25">
      <c r="A94" t="s">
        <v>2229</v>
      </c>
      <c r="B94" s="48" t="s">
        <v>2230</v>
      </c>
      <c r="C94" t="s">
        <v>1061</v>
      </c>
      <c r="D94">
        <v>15</v>
      </c>
      <c r="X94" s="51"/>
      <c r="Y94" s="51"/>
      <c r="Z94" s="52" t="s">
        <v>1415</v>
      </c>
      <c r="AA94" s="52" t="e">
        <v>#N/A</v>
      </c>
      <c r="AB94" s="52" t="e">
        <v>#N/A</v>
      </c>
      <c r="AC94" s="54" t="s">
        <v>1416</v>
      </c>
      <c r="AD94">
        <f>COUNTIF(Z:Z,sectionsubsection_download[[#This Row],[Title]])</f>
        <v>1</v>
      </c>
    </row>
    <row r="95" spans="1:30" x14ac:dyDescent="0.25">
      <c r="A95" t="s">
        <v>2331</v>
      </c>
      <c r="B95" s="48" t="s">
        <v>2332</v>
      </c>
      <c r="C95" s="48" t="s">
        <v>1061</v>
      </c>
      <c r="D95">
        <v>15</v>
      </c>
      <c r="X95" s="52"/>
      <c r="Y95" s="52"/>
      <c r="Z95" s="52" t="s">
        <v>1419</v>
      </c>
      <c r="AA95" s="52" t="e">
        <v>#N/A</v>
      </c>
      <c r="AB95" s="52" t="e">
        <v>#N/A</v>
      </c>
      <c r="AC95" s="53" t="s">
        <v>1420</v>
      </c>
      <c r="AD95">
        <f>COUNTIF(Z:Z,sectionsubsection_download[[#This Row],[Title]])</f>
        <v>1</v>
      </c>
    </row>
    <row r="96" spans="1:30" ht="75" x14ac:dyDescent="0.25">
      <c r="A96" t="s">
        <v>1134</v>
      </c>
      <c r="B96" s="48" t="s">
        <v>1135</v>
      </c>
      <c r="C96" t="s">
        <v>1061</v>
      </c>
      <c r="D96">
        <v>16</v>
      </c>
      <c r="X96" s="51"/>
      <c r="Y96" s="51"/>
      <c r="Z96" s="52" t="s">
        <v>1423</v>
      </c>
      <c r="AA96" s="52" t="e">
        <v>#N/A</v>
      </c>
      <c r="AB96" s="52" t="e">
        <v>#N/A</v>
      </c>
      <c r="AC96" s="54" t="s">
        <v>1424</v>
      </c>
      <c r="AD96">
        <f>COUNTIF(Z:Z,sectionsubsection_download[[#This Row],[Title]])</f>
        <v>1</v>
      </c>
    </row>
    <row r="97" spans="1:30" ht="45" x14ac:dyDescent="0.25">
      <c r="A97" t="s">
        <v>1397</v>
      </c>
      <c r="B97" s="48" t="s">
        <v>1398</v>
      </c>
      <c r="C97" s="48" t="s">
        <v>1061</v>
      </c>
      <c r="D97">
        <v>16</v>
      </c>
      <c r="X97" s="52"/>
      <c r="Y97" s="52"/>
      <c r="Z97" s="52" t="s">
        <v>1427</v>
      </c>
      <c r="AA97" s="52" t="e">
        <v>#N/A</v>
      </c>
      <c r="AB97" s="52" t="e">
        <v>#N/A</v>
      </c>
      <c r="AC97" s="53" t="s">
        <v>1428</v>
      </c>
      <c r="AD97">
        <f>COUNTIF(Z:Z,sectionsubsection_download[[#This Row],[Title]])</f>
        <v>1</v>
      </c>
    </row>
    <row r="98" spans="1:30" ht="45" x14ac:dyDescent="0.25">
      <c r="A98" t="s">
        <v>2227</v>
      </c>
      <c r="B98" s="48" t="s">
        <v>2228</v>
      </c>
      <c r="C98" t="s">
        <v>1061</v>
      </c>
      <c r="D98">
        <v>16</v>
      </c>
      <c r="X98" s="51"/>
      <c r="Y98" s="51"/>
      <c r="Z98" s="52" t="s">
        <v>1431</v>
      </c>
      <c r="AA98" s="52" t="e">
        <v>#N/A</v>
      </c>
      <c r="AB98" s="52" t="e">
        <v>#N/A</v>
      </c>
      <c r="AC98" s="54" t="s">
        <v>1432</v>
      </c>
      <c r="AD98">
        <f>COUNTIF(Z:Z,sectionsubsection_download[[#This Row],[Title]])</f>
        <v>1</v>
      </c>
    </row>
    <row r="99" spans="1:30" ht="45" x14ac:dyDescent="0.25">
      <c r="A99" t="s">
        <v>1269</v>
      </c>
      <c r="B99" s="48" t="s">
        <v>1270</v>
      </c>
      <c r="C99" s="48" t="s">
        <v>1061</v>
      </c>
      <c r="D99">
        <v>17</v>
      </c>
      <c r="X99" s="52"/>
      <c r="Y99" s="52"/>
      <c r="Z99" s="52" t="s">
        <v>1435</v>
      </c>
      <c r="AA99" s="52" t="e">
        <v>#N/A</v>
      </c>
      <c r="AB99" s="52" t="e">
        <v>#N/A</v>
      </c>
      <c r="AC99" s="53" t="s">
        <v>1436</v>
      </c>
      <c r="AD99">
        <f>COUNTIF(Z:Z,sectionsubsection_download[[#This Row],[Title]])</f>
        <v>1</v>
      </c>
    </row>
    <row r="100" spans="1:30" ht="195" x14ac:dyDescent="0.25">
      <c r="A100" t="s">
        <v>1657</v>
      </c>
      <c r="B100" s="48" t="s">
        <v>1658</v>
      </c>
      <c r="C100" s="48" t="s">
        <v>1061</v>
      </c>
      <c r="D100">
        <v>17</v>
      </c>
      <c r="X100" s="51"/>
      <c r="Y100" s="51"/>
      <c r="Z100" s="52" t="s">
        <v>1439</v>
      </c>
      <c r="AA100" s="52" t="e">
        <v>#N/A</v>
      </c>
      <c r="AB100" s="52" t="e">
        <v>#N/A</v>
      </c>
      <c r="AC100" s="54" t="s">
        <v>1440</v>
      </c>
      <c r="AD100">
        <f>COUNTIF(Z:Z,sectionsubsection_download[[#This Row],[Title]])</f>
        <v>1</v>
      </c>
    </row>
    <row r="101" spans="1:30" ht="45" x14ac:dyDescent="0.25">
      <c r="A101" t="s">
        <v>2225</v>
      </c>
      <c r="B101" s="48" t="s">
        <v>2226</v>
      </c>
      <c r="C101" t="s">
        <v>1061</v>
      </c>
      <c r="D101">
        <v>17</v>
      </c>
      <c r="X101" s="52"/>
      <c r="Y101" s="52"/>
      <c r="Z101" s="52" t="s">
        <v>1443</v>
      </c>
      <c r="AA101" s="52" t="e">
        <v>#N/A</v>
      </c>
      <c r="AB101" s="52" t="e">
        <v>#N/A</v>
      </c>
      <c r="AC101" s="53" t="s">
        <v>1444</v>
      </c>
      <c r="AD101">
        <f>COUNTIF(Z:Z,sectionsubsection_download[[#This Row],[Title]])</f>
        <v>1</v>
      </c>
    </row>
    <row r="102" spans="1:30" ht="60" x14ac:dyDescent="0.25">
      <c r="A102" t="s">
        <v>1220</v>
      </c>
      <c r="B102" s="48" t="s">
        <v>1221</v>
      </c>
      <c r="C102" s="48" t="s">
        <v>1061</v>
      </c>
      <c r="D102">
        <v>18</v>
      </c>
      <c r="X102" s="51"/>
      <c r="Y102" s="51"/>
      <c r="Z102" s="52" t="s">
        <v>1447</v>
      </c>
      <c r="AA102" s="52" t="e">
        <v>#N/A</v>
      </c>
      <c r="AB102" s="52" t="e">
        <v>#N/A</v>
      </c>
      <c r="AC102" s="54" t="s">
        <v>1448</v>
      </c>
      <c r="AD102">
        <f>COUNTIF(Z:Z,sectionsubsection_download[[#This Row],[Title]])</f>
        <v>1</v>
      </c>
    </row>
    <row r="103" spans="1:30" ht="315" x14ac:dyDescent="0.25">
      <c r="A103" t="s">
        <v>1776</v>
      </c>
      <c r="B103" s="48" t="s">
        <v>1777</v>
      </c>
      <c r="C103" s="48" t="s">
        <v>1061</v>
      </c>
      <c r="D103">
        <v>18</v>
      </c>
      <c r="X103" s="52"/>
      <c r="Y103" s="52"/>
      <c r="Z103" s="52" t="s">
        <v>1451</v>
      </c>
      <c r="AA103" s="52" t="e">
        <v>#N/A</v>
      </c>
      <c r="AB103" s="52" t="e">
        <v>#N/A</v>
      </c>
      <c r="AC103" s="53" t="s">
        <v>1452</v>
      </c>
      <c r="AD103">
        <f>COUNTIF(Z:Z,sectionsubsection_download[[#This Row],[Title]])</f>
        <v>1</v>
      </c>
    </row>
    <row r="104" spans="1:30" ht="60" x14ac:dyDescent="0.25">
      <c r="A104" t="s">
        <v>2223</v>
      </c>
      <c r="B104" s="48" t="s">
        <v>2224</v>
      </c>
      <c r="C104" t="s">
        <v>1061</v>
      </c>
      <c r="D104">
        <v>18</v>
      </c>
      <c r="X104" s="51"/>
      <c r="Y104" s="51"/>
      <c r="Z104" s="52" t="s">
        <v>1455</v>
      </c>
      <c r="AA104" s="52" t="e">
        <v>#N/A</v>
      </c>
      <c r="AB104" s="52" t="e">
        <v>#N/A</v>
      </c>
      <c r="AC104" s="54" t="s">
        <v>1456</v>
      </c>
      <c r="AD104">
        <f>COUNTIF(Z:Z,sectionsubsection_download[[#This Row],[Title]])</f>
        <v>1</v>
      </c>
    </row>
    <row r="105" spans="1:30" ht="30" x14ac:dyDescent="0.25">
      <c r="A105" t="s">
        <v>1433</v>
      </c>
      <c r="B105" s="48" t="s">
        <v>1434</v>
      </c>
      <c r="C105" s="48" t="s">
        <v>1061</v>
      </c>
      <c r="D105">
        <v>19</v>
      </c>
      <c r="X105" s="52"/>
      <c r="Y105" s="52"/>
      <c r="Z105" s="52" t="s">
        <v>1459</v>
      </c>
      <c r="AA105" s="52" t="e">
        <v>#N/A</v>
      </c>
      <c r="AB105" s="52" t="e">
        <v>#N/A</v>
      </c>
      <c r="AC105" s="53" t="s">
        <v>1460</v>
      </c>
      <c r="AD105">
        <f>COUNTIF(Z:Z,sectionsubsection_download[[#This Row],[Title]])</f>
        <v>1</v>
      </c>
    </row>
    <row r="106" spans="1:30" ht="135" x14ac:dyDescent="0.25">
      <c r="A106" t="s">
        <v>1766</v>
      </c>
      <c r="B106" s="48" t="s">
        <v>1767</v>
      </c>
      <c r="C106" s="48" t="s">
        <v>1768</v>
      </c>
      <c r="D106">
        <v>19</v>
      </c>
      <c r="X106" s="51"/>
      <c r="Y106" s="51"/>
      <c r="Z106" s="52" t="s">
        <v>1463</v>
      </c>
      <c r="AA106" s="52" t="e">
        <v>#N/A</v>
      </c>
      <c r="AB106" s="52" t="e">
        <v>#N/A</v>
      </c>
      <c r="AC106" s="54" t="s">
        <v>1464</v>
      </c>
      <c r="AD106">
        <f>COUNTIF(Z:Z,sectionsubsection_download[[#This Row],[Title]])</f>
        <v>1</v>
      </c>
    </row>
    <row r="107" spans="1:30" ht="30" x14ac:dyDescent="0.25">
      <c r="A107" t="s">
        <v>2221</v>
      </c>
      <c r="B107" s="48" t="s">
        <v>2222</v>
      </c>
      <c r="C107" t="s">
        <v>1061</v>
      </c>
      <c r="D107">
        <v>19</v>
      </c>
      <c r="X107" s="52"/>
      <c r="Y107" s="52"/>
      <c r="Z107" s="52" t="s">
        <v>1467</v>
      </c>
      <c r="AA107" s="52" t="e">
        <v>#N/A</v>
      </c>
      <c r="AB107" s="52" t="e">
        <v>#N/A</v>
      </c>
      <c r="AC107" s="53" t="s">
        <v>1468</v>
      </c>
      <c r="AD107">
        <f>COUNTIF(Z:Z,sectionsubsection_download[[#This Row],[Title]])</f>
        <v>1</v>
      </c>
    </row>
    <row r="108" spans="1:30" ht="330" x14ac:dyDescent="0.25">
      <c r="A108" t="s">
        <v>1215</v>
      </c>
      <c r="B108" s="48" t="s">
        <v>1216</v>
      </c>
      <c r="C108" s="48" t="s">
        <v>1217</v>
      </c>
      <c r="D108">
        <v>20</v>
      </c>
      <c r="X108" s="51"/>
      <c r="Y108" s="51"/>
      <c r="Z108" s="52" t="s">
        <v>1471</v>
      </c>
      <c r="AA108" s="52" t="e">
        <v>#N/A</v>
      </c>
      <c r="AB108" s="52" t="e">
        <v>#N/A</v>
      </c>
      <c r="AC108" s="54" t="s">
        <v>1472</v>
      </c>
      <c r="AD108">
        <f>COUNTIF(Z:Z,sectionsubsection_download[[#This Row],[Title]])</f>
        <v>1</v>
      </c>
    </row>
    <row r="109" spans="1:30" ht="105" x14ac:dyDescent="0.25">
      <c r="A109" t="s">
        <v>1317</v>
      </c>
      <c r="B109" s="48" t="s">
        <v>1318</v>
      </c>
      <c r="C109" s="48" t="s">
        <v>1061</v>
      </c>
      <c r="D109">
        <v>20</v>
      </c>
      <c r="X109" s="52"/>
      <c r="Y109" s="52"/>
      <c r="Z109" s="52" t="s">
        <v>1475</v>
      </c>
      <c r="AA109" s="52" t="e">
        <v>#N/A</v>
      </c>
      <c r="AB109" s="52" t="e">
        <v>#N/A</v>
      </c>
      <c r="AC109" s="53" t="s">
        <v>1476</v>
      </c>
      <c r="AD109">
        <f>COUNTIF(Z:Z,sectionsubsection_download[[#This Row],[Title]])</f>
        <v>1</v>
      </c>
    </row>
    <row r="110" spans="1:30" ht="105" x14ac:dyDescent="0.25">
      <c r="A110" t="s">
        <v>2219</v>
      </c>
      <c r="B110" s="48" t="s">
        <v>2220</v>
      </c>
      <c r="C110" t="s">
        <v>1061</v>
      </c>
      <c r="D110">
        <v>20</v>
      </c>
      <c r="X110" s="51"/>
      <c r="Y110" s="51"/>
      <c r="Z110" s="52" t="s">
        <v>1479</v>
      </c>
      <c r="AA110" s="52" t="e">
        <v>#N/A</v>
      </c>
      <c r="AB110" s="52" t="e">
        <v>#N/A</v>
      </c>
      <c r="AC110" s="54" t="s">
        <v>1480</v>
      </c>
      <c r="AD110">
        <f>COUNTIF(Z:Z,sectionsubsection_download[[#This Row],[Title]])</f>
        <v>1</v>
      </c>
    </row>
    <row r="111" spans="1:30" ht="60" x14ac:dyDescent="0.25">
      <c r="A111" t="s">
        <v>1273</v>
      </c>
      <c r="B111" s="48" t="s">
        <v>1274</v>
      </c>
      <c r="C111" s="48" t="s">
        <v>1061</v>
      </c>
      <c r="D111">
        <v>21</v>
      </c>
      <c r="X111" s="52"/>
      <c r="Y111" s="52"/>
      <c r="Z111" s="52" t="s">
        <v>1483</v>
      </c>
      <c r="AA111" s="52" t="e">
        <v>#N/A</v>
      </c>
      <c r="AB111" s="52" t="e">
        <v>#N/A</v>
      </c>
      <c r="AC111" s="53" t="s">
        <v>1484</v>
      </c>
      <c r="AD111">
        <f>COUNTIF(Z:Z,sectionsubsection_download[[#This Row],[Title]])</f>
        <v>1</v>
      </c>
    </row>
    <row r="112" spans="1:30" ht="120" x14ac:dyDescent="0.25">
      <c r="A112" t="s">
        <v>1686</v>
      </c>
      <c r="B112" s="48" t="s">
        <v>1687</v>
      </c>
      <c r="C112" s="48" t="s">
        <v>1061</v>
      </c>
      <c r="D112">
        <v>21</v>
      </c>
      <c r="X112" s="51"/>
      <c r="Y112" s="51"/>
      <c r="Z112" s="52" t="s">
        <v>1487</v>
      </c>
      <c r="AA112" s="52" t="e">
        <v>#N/A</v>
      </c>
      <c r="AB112" s="52" t="e">
        <v>#N/A</v>
      </c>
      <c r="AC112" s="54" t="s">
        <v>1488</v>
      </c>
      <c r="AD112">
        <f>COUNTIF(Z:Z,sectionsubsection_download[[#This Row],[Title]])</f>
        <v>1</v>
      </c>
    </row>
    <row r="113" spans="1:30" ht="60" x14ac:dyDescent="0.25">
      <c r="A113" t="s">
        <v>2217</v>
      </c>
      <c r="B113" s="48" t="s">
        <v>2218</v>
      </c>
      <c r="C113" t="s">
        <v>1061</v>
      </c>
      <c r="D113">
        <v>21</v>
      </c>
      <c r="X113" s="52"/>
      <c r="Y113" s="52"/>
      <c r="Z113" s="52" t="s">
        <v>1491</v>
      </c>
      <c r="AA113" s="52" t="e">
        <v>#N/A</v>
      </c>
      <c r="AB113" s="52" t="e">
        <v>#N/A</v>
      </c>
      <c r="AC113" s="53" t="s">
        <v>1492</v>
      </c>
      <c r="AD113">
        <f>COUNTIF(Z:Z,sectionsubsection_download[[#This Row],[Title]])</f>
        <v>1</v>
      </c>
    </row>
    <row r="114" spans="1:30" ht="90" x14ac:dyDescent="0.25">
      <c r="A114" t="s">
        <v>1349</v>
      </c>
      <c r="B114" s="48" t="s">
        <v>1350</v>
      </c>
      <c r="C114" s="48" t="s">
        <v>1061</v>
      </c>
      <c r="D114">
        <v>22</v>
      </c>
      <c r="X114" s="51"/>
      <c r="Y114" s="51"/>
      <c r="Z114" s="52" t="s">
        <v>1495</v>
      </c>
      <c r="AA114" s="52" t="e">
        <v>#N/A</v>
      </c>
      <c r="AB114" s="52" t="e">
        <v>#N/A</v>
      </c>
      <c r="AC114" s="54" t="s">
        <v>1496</v>
      </c>
      <c r="AD114">
        <f>COUNTIF(Z:Z,sectionsubsection_download[[#This Row],[Title]])</f>
        <v>1</v>
      </c>
    </row>
    <row r="115" spans="1:30" ht="409.5" x14ac:dyDescent="0.25">
      <c r="A115" t="s">
        <v>1677</v>
      </c>
      <c r="B115" s="48" t="s">
        <v>1678</v>
      </c>
      <c r="C115" s="48" t="s">
        <v>1679</v>
      </c>
      <c r="D115">
        <v>22</v>
      </c>
      <c r="X115" s="52"/>
      <c r="Y115" s="52"/>
      <c r="Z115" s="52" t="s">
        <v>1498</v>
      </c>
      <c r="AA115" s="52" t="e">
        <v>#N/A</v>
      </c>
      <c r="AB115" s="52" t="e">
        <v>#N/A</v>
      </c>
      <c r="AC115" s="53" t="s">
        <v>1499</v>
      </c>
      <c r="AD115">
        <f>COUNTIF(Z:Z,sectionsubsection_download[[#This Row],[Title]])</f>
        <v>1</v>
      </c>
    </row>
    <row r="116" spans="1:30" ht="90" x14ac:dyDescent="0.25">
      <c r="A116" t="s">
        <v>2215</v>
      </c>
      <c r="B116" s="48" t="s">
        <v>2216</v>
      </c>
      <c r="C116" t="s">
        <v>1061</v>
      </c>
      <c r="D116">
        <v>22</v>
      </c>
      <c r="X116" s="51"/>
      <c r="Y116" s="51"/>
      <c r="Z116" s="52" t="s">
        <v>1501</v>
      </c>
      <c r="AA116" s="52" t="e">
        <v>#N/A</v>
      </c>
      <c r="AB116" s="52" t="e">
        <v>#N/A</v>
      </c>
      <c r="AC116" s="54" t="s">
        <v>1502</v>
      </c>
      <c r="AD116">
        <f>COUNTIF(Z:Z,sectionsubsection_download[[#This Row],[Title]])</f>
        <v>1</v>
      </c>
    </row>
    <row r="117" spans="1:30" ht="60" x14ac:dyDescent="0.25">
      <c r="A117" t="s">
        <v>1333</v>
      </c>
      <c r="B117" s="48" t="s">
        <v>1334</v>
      </c>
      <c r="C117" s="48" t="s">
        <v>1061</v>
      </c>
      <c r="D117">
        <v>23</v>
      </c>
      <c r="X117" s="52"/>
      <c r="Y117" s="52"/>
      <c r="Z117" s="52" t="s">
        <v>1504</v>
      </c>
      <c r="AA117" s="52" t="e">
        <v>#N/A</v>
      </c>
      <c r="AB117" s="52" t="e">
        <v>#N/A</v>
      </c>
      <c r="AC117" s="53" t="s">
        <v>1505</v>
      </c>
      <c r="AD117">
        <f>COUNTIF(Z:Z,sectionsubsection_download[[#This Row],[Title]])</f>
        <v>1</v>
      </c>
    </row>
    <row r="118" spans="1:30" ht="60" x14ac:dyDescent="0.25">
      <c r="A118" t="s">
        <v>1872</v>
      </c>
      <c r="B118" s="48" t="s">
        <v>1873</v>
      </c>
      <c r="C118" s="48" t="s">
        <v>1061</v>
      </c>
      <c r="D118">
        <v>23</v>
      </c>
      <c r="X118" s="51"/>
      <c r="Y118" s="51"/>
      <c r="Z118" s="52" t="s">
        <v>1507</v>
      </c>
      <c r="AA118" s="52" t="e">
        <v>#N/A</v>
      </c>
      <c r="AB118" s="52" t="e">
        <v>#N/A</v>
      </c>
      <c r="AC118" s="54" t="s">
        <v>1508</v>
      </c>
      <c r="AD118">
        <f>COUNTIF(Z:Z,sectionsubsection_download[[#This Row],[Title]])</f>
        <v>1</v>
      </c>
    </row>
    <row r="119" spans="1:30" ht="60" x14ac:dyDescent="0.25">
      <c r="A119" t="s">
        <v>2213</v>
      </c>
      <c r="B119" s="48" t="s">
        <v>2214</v>
      </c>
      <c r="C119" t="s">
        <v>1061</v>
      </c>
      <c r="D119">
        <v>23</v>
      </c>
      <c r="X119" s="52"/>
      <c r="Y119" s="52"/>
      <c r="Z119" s="52" t="s">
        <v>1510</v>
      </c>
      <c r="AA119" s="52" t="e">
        <v>#N/A</v>
      </c>
      <c r="AB119" s="52" t="e">
        <v>#N/A</v>
      </c>
      <c r="AC119" s="53" t="s">
        <v>1511</v>
      </c>
      <c r="AD119">
        <f>COUNTIF(Z:Z,sectionsubsection_download[[#This Row],[Title]])</f>
        <v>1</v>
      </c>
    </row>
    <row r="120" spans="1:30" x14ac:dyDescent="0.25">
      <c r="A120" t="s">
        <v>1073</v>
      </c>
      <c r="B120" t="s">
        <v>1074</v>
      </c>
      <c r="C120" t="s">
        <v>1061</v>
      </c>
      <c r="D120">
        <v>24</v>
      </c>
      <c r="X120" s="51"/>
      <c r="Y120" s="51"/>
      <c r="Z120" s="52" t="s">
        <v>1513</v>
      </c>
      <c r="AA120" s="52" t="e">
        <v>#N/A</v>
      </c>
      <c r="AB120" s="52" t="e">
        <v>#N/A</v>
      </c>
      <c r="AC120" s="54" t="s">
        <v>1514</v>
      </c>
      <c r="AD120">
        <f>COUNTIF(Z:Z,sectionsubsection_download[[#This Row],[Title]])</f>
        <v>1</v>
      </c>
    </row>
    <row r="121" spans="1:30" ht="105" x14ac:dyDescent="0.25">
      <c r="A121" t="s">
        <v>1211</v>
      </c>
      <c r="B121" s="48" t="s">
        <v>1212</v>
      </c>
      <c r="C121" t="s">
        <v>1061</v>
      </c>
      <c r="D121">
        <v>24</v>
      </c>
      <c r="X121" s="52"/>
      <c r="Y121" s="52"/>
      <c r="Z121" s="52" t="s">
        <v>1516</v>
      </c>
      <c r="AA121" s="52" t="e">
        <v>#N/A</v>
      </c>
      <c r="AB121" s="52" t="e">
        <v>#N/A</v>
      </c>
      <c r="AC121" s="53" t="s">
        <v>1517</v>
      </c>
      <c r="AD121">
        <f>COUNTIF(Z:Z,sectionsubsection_download[[#This Row],[Title]])</f>
        <v>1</v>
      </c>
    </row>
    <row r="122" spans="1:30" ht="120" x14ac:dyDescent="0.25">
      <c r="A122" t="s">
        <v>1699</v>
      </c>
      <c r="B122" s="48" t="s">
        <v>1700</v>
      </c>
      <c r="C122" s="48" t="s">
        <v>1061</v>
      </c>
      <c r="D122">
        <v>24</v>
      </c>
      <c r="X122" s="51"/>
      <c r="Y122" s="51"/>
      <c r="Z122" s="52" t="s">
        <v>1520</v>
      </c>
      <c r="AA122" s="52" t="e">
        <v>#N/A</v>
      </c>
      <c r="AB122" s="52" t="e">
        <v>#N/A</v>
      </c>
      <c r="AC122" s="54" t="s">
        <v>1521</v>
      </c>
      <c r="AD122">
        <f>COUNTIF(Z:Z,sectionsubsection_download[[#This Row],[Title]])</f>
        <v>1</v>
      </c>
    </row>
    <row r="123" spans="1:30" ht="60" x14ac:dyDescent="0.25">
      <c r="A123" t="s">
        <v>1237</v>
      </c>
      <c r="B123" s="48" t="s">
        <v>1238</v>
      </c>
      <c r="C123" s="48" t="s">
        <v>1061</v>
      </c>
      <c r="D123">
        <v>25</v>
      </c>
      <c r="X123" s="52"/>
      <c r="Y123" s="52"/>
      <c r="Z123" s="52" t="s">
        <v>1523</v>
      </c>
      <c r="AA123" s="52" t="e">
        <v>#N/A</v>
      </c>
      <c r="AB123" s="52" t="e">
        <v>#N/A</v>
      </c>
      <c r="AC123" s="53" t="s">
        <v>1524</v>
      </c>
      <c r="AD123">
        <f>COUNTIF(Z:Z,sectionsubsection_download[[#This Row],[Title]])</f>
        <v>1</v>
      </c>
    </row>
    <row r="124" spans="1:30" ht="105" x14ac:dyDescent="0.25">
      <c r="A124" t="s">
        <v>1641</v>
      </c>
      <c r="B124" s="48" t="s">
        <v>1642</v>
      </c>
      <c r="C124" s="48" t="s">
        <v>1061</v>
      </c>
      <c r="D124">
        <v>25</v>
      </c>
      <c r="X124" s="51"/>
      <c r="Y124" s="51"/>
      <c r="Z124" s="52" t="s">
        <v>1525</v>
      </c>
      <c r="AA124" s="52" t="e">
        <v>#N/A</v>
      </c>
      <c r="AB124" s="52" t="e">
        <v>#N/A</v>
      </c>
      <c r="AC124" s="54" t="s">
        <v>1526</v>
      </c>
      <c r="AD124">
        <f>COUNTIF(Z:Z,sectionsubsection_download[[#This Row],[Title]])</f>
        <v>1</v>
      </c>
    </row>
    <row r="125" spans="1:30" ht="60" x14ac:dyDescent="0.25">
      <c r="A125" t="s">
        <v>2194</v>
      </c>
      <c r="B125" s="48" t="s">
        <v>2195</v>
      </c>
      <c r="C125" t="s">
        <v>1061</v>
      </c>
      <c r="D125">
        <v>25</v>
      </c>
      <c r="X125" s="52"/>
      <c r="Y125" s="52"/>
      <c r="Z125" s="52" t="s">
        <v>1528</v>
      </c>
      <c r="AA125" s="52" t="e">
        <v>#N/A</v>
      </c>
      <c r="AB125" s="52" t="e">
        <v>#N/A</v>
      </c>
      <c r="AC125" s="53" t="s">
        <v>1529</v>
      </c>
      <c r="AD125">
        <f>COUNTIF(Z:Z,sectionsubsection_download[[#This Row],[Title]])</f>
        <v>1</v>
      </c>
    </row>
    <row r="126" spans="1:30" ht="90" x14ac:dyDescent="0.25">
      <c r="A126" t="s">
        <v>1285</v>
      </c>
      <c r="B126" s="48" t="s">
        <v>1286</v>
      </c>
      <c r="C126" s="48" t="s">
        <v>1061</v>
      </c>
      <c r="D126">
        <v>26</v>
      </c>
      <c r="X126" s="51"/>
      <c r="Y126" s="51"/>
      <c r="Z126" s="52" t="s">
        <v>1531</v>
      </c>
      <c r="AA126" s="52" t="e">
        <v>#N/A</v>
      </c>
      <c r="AB126" s="52" t="e">
        <v>#N/A</v>
      </c>
      <c r="AC126" s="54" t="s">
        <v>1532</v>
      </c>
      <c r="AD126">
        <f>COUNTIF(Z:Z,sectionsubsection_download[[#This Row],[Title]])</f>
        <v>1</v>
      </c>
    </row>
    <row r="127" spans="1:30" ht="75" x14ac:dyDescent="0.25">
      <c r="A127" t="s">
        <v>1653</v>
      </c>
      <c r="B127" s="48" t="s">
        <v>1654</v>
      </c>
      <c r="C127" s="48" t="s">
        <v>1061</v>
      </c>
      <c r="D127">
        <v>26</v>
      </c>
      <c r="X127" s="52"/>
      <c r="Y127" s="52"/>
      <c r="Z127" s="52" t="s">
        <v>1534</v>
      </c>
      <c r="AA127" s="52" t="e">
        <v>#N/A</v>
      </c>
      <c r="AB127" s="52" t="e">
        <v>#N/A</v>
      </c>
      <c r="AC127" s="53" t="s">
        <v>1535</v>
      </c>
      <c r="AD127">
        <f>COUNTIF(Z:Z,sectionsubsection_download[[#This Row],[Title]])</f>
        <v>1</v>
      </c>
    </row>
    <row r="128" spans="1:30" ht="90" x14ac:dyDescent="0.25">
      <c r="A128" t="s">
        <v>2211</v>
      </c>
      <c r="B128" s="48" t="s">
        <v>2212</v>
      </c>
      <c r="C128" t="s">
        <v>1061</v>
      </c>
      <c r="D128">
        <v>26</v>
      </c>
      <c r="X128" s="51"/>
      <c r="Y128" s="51"/>
      <c r="Z128" s="52" t="s">
        <v>1537</v>
      </c>
      <c r="AA128" s="52" t="e">
        <v>#N/A</v>
      </c>
      <c r="AB128" s="52" t="e">
        <v>#N/A</v>
      </c>
      <c r="AC128" s="54" t="s">
        <v>1538</v>
      </c>
      <c r="AD128">
        <f>COUNTIF(Z:Z,sectionsubsection_download[[#This Row],[Title]])</f>
        <v>1</v>
      </c>
    </row>
    <row r="129" spans="1:30" ht="105" x14ac:dyDescent="0.25">
      <c r="A129" t="s">
        <v>1377</v>
      </c>
      <c r="B129" s="48" t="s">
        <v>1378</v>
      </c>
      <c r="C129" s="48" t="s">
        <v>1061</v>
      </c>
      <c r="D129">
        <v>27</v>
      </c>
      <c r="X129" s="52"/>
      <c r="Y129" s="52"/>
      <c r="Z129" s="52" t="s">
        <v>1540</v>
      </c>
      <c r="AA129" s="52" t="e">
        <v>#N/A</v>
      </c>
      <c r="AB129" s="52" t="e">
        <v>#N/A</v>
      </c>
      <c r="AC129" s="53" t="s">
        <v>1541</v>
      </c>
      <c r="AD129">
        <f>COUNTIF(Z:Z,sectionsubsection_download[[#This Row],[Title]])</f>
        <v>1</v>
      </c>
    </row>
    <row r="130" spans="1:30" ht="45" x14ac:dyDescent="0.25">
      <c r="A130" t="s">
        <v>1665</v>
      </c>
      <c r="B130" s="48" t="s">
        <v>1666</v>
      </c>
      <c r="C130" s="48" t="s">
        <v>1061</v>
      </c>
      <c r="D130">
        <v>27</v>
      </c>
      <c r="X130" s="51"/>
      <c r="Y130" s="51"/>
      <c r="Z130" s="52" t="s">
        <v>1543</v>
      </c>
      <c r="AA130" s="52" t="e">
        <v>#N/A</v>
      </c>
      <c r="AB130" s="52" t="e">
        <v>#N/A</v>
      </c>
      <c r="AC130" s="54" t="s">
        <v>1544</v>
      </c>
      <c r="AD130">
        <f>COUNTIF(Z:Z,sectionsubsection_download[[#This Row],[Title]])</f>
        <v>1</v>
      </c>
    </row>
    <row r="131" spans="1:30" ht="105" x14ac:dyDescent="0.25">
      <c r="A131" t="s">
        <v>2209</v>
      </c>
      <c r="B131" s="48" t="s">
        <v>2210</v>
      </c>
      <c r="C131" t="s">
        <v>1061</v>
      </c>
      <c r="D131">
        <v>27</v>
      </c>
      <c r="X131" s="52"/>
      <c r="Y131" s="52"/>
      <c r="Z131" s="52" t="s">
        <v>1546</v>
      </c>
      <c r="AA131" s="52" t="e">
        <v>#N/A</v>
      </c>
      <c r="AB131" s="52" t="e">
        <v>#N/A</v>
      </c>
      <c r="AC131" s="53" t="s">
        <v>1547</v>
      </c>
      <c r="AD131">
        <f>COUNTIF(Z:Z,sectionsubsection_download[[#This Row],[Title]])</f>
        <v>1</v>
      </c>
    </row>
    <row r="132" spans="1:30" ht="105" x14ac:dyDescent="0.25">
      <c r="A132" t="s">
        <v>1341</v>
      </c>
      <c r="B132" s="48" t="s">
        <v>1342</v>
      </c>
      <c r="C132" s="48" t="s">
        <v>1061</v>
      </c>
      <c r="D132">
        <v>28</v>
      </c>
      <c r="X132" s="51"/>
      <c r="Y132" s="51"/>
      <c r="Z132" s="52" t="s">
        <v>1549</v>
      </c>
      <c r="AA132" s="52" t="e">
        <v>#N/A</v>
      </c>
      <c r="AB132" s="52" t="e">
        <v>#N/A</v>
      </c>
      <c r="AC132" s="54" t="s">
        <v>1550</v>
      </c>
      <c r="AD132">
        <f>COUNTIF(Z:Z,sectionsubsection_download[[#This Row],[Title]])</f>
        <v>1</v>
      </c>
    </row>
    <row r="133" spans="1:30" ht="409.5" x14ac:dyDescent="0.25">
      <c r="A133" t="s">
        <v>1632</v>
      </c>
      <c r="B133" s="48" t="s">
        <v>1633</v>
      </c>
      <c r="C133" s="48" t="s">
        <v>1634</v>
      </c>
      <c r="D133">
        <v>28</v>
      </c>
      <c r="X133" s="52"/>
      <c r="Y133" s="52"/>
      <c r="Z133" s="52" t="s">
        <v>1552</v>
      </c>
      <c r="AA133" s="52" t="e">
        <v>#N/A</v>
      </c>
      <c r="AB133" s="52" t="e">
        <v>#N/A</v>
      </c>
      <c r="AC133" s="53" t="s">
        <v>1553</v>
      </c>
      <c r="AD133">
        <f>COUNTIF(Z:Z,sectionsubsection_download[[#This Row],[Title]])</f>
        <v>1</v>
      </c>
    </row>
    <row r="134" spans="1:30" ht="105" x14ac:dyDescent="0.25">
      <c r="A134" t="s">
        <v>2190</v>
      </c>
      <c r="B134" s="48" t="s">
        <v>2191</v>
      </c>
      <c r="C134" t="s">
        <v>1061</v>
      </c>
      <c r="D134">
        <v>28</v>
      </c>
      <c r="X134" s="51"/>
      <c r="Y134" s="51"/>
      <c r="Z134" s="52" t="s">
        <v>1555</v>
      </c>
      <c r="AA134" s="52" t="e">
        <v>#N/A</v>
      </c>
      <c r="AB134" s="52" t="e">
        <v>#N/A</v>
      </c>
      <c r="AC134" s="54" t="s">
        <v>1556</v>
      </c>
      <c r="AD134">
        <f>COUNTIF(Z:Z,sectionsubsection_download[[#This Row],[Title]])</f>
        <v>1</v>
      </c>
    </row>
    <row r="135" spans="1:30" ht="60" x14ac:dyDescent="0.25">
      <c r="A135" t="s">
        <v>2207</v>
      </c>
      <c r="B135" s="48" t="s">
        <v>2208</v>
      </c>
      <c r="C135" t="s">
        <v>1061</v>
      </c>
      <c r="D135">
        <v>28</v>
      </c>
      <c r="X135" s="52"/>
      <c r="Y135" s="52"/>
      <c r="Z135" s="52" t="s">
        <v>1558</v>
      </c>
      <c r="AA135" s="52" t="e">
        <v>#N/A</v>
      </c>
      <c r="AB135" s="52" t="e">
        <v>#N/A</v>
      </c>
      <c r="AC135" s="53" t="s">
        <v>1559</v>
      </c>
      <c r="AD135">
        <f>COUNTIF(Z:Z,sectionsubsection_download[[#This Row],[Title]])</f>
        <v>1</v>
      </c>
    </row>
    <row r="136" spans="1:30" ht="75" x14ac:dyDescent="0.25">
      <c r="A136" t="s">
        <v>1233</v>
      </c>
      <c r="B136" s="48" t="s">
        <v>1234</v>
      </c>
      <c r="C136" s="48" t="s">
        <v>1061</v>
      </c>
      <c r="D136">
        <v>29</v>
      </c>
      <c r="X136" s="51"/>
      <c r="Y136" s="51"/>
      <c r="Z136" s="52" t="s">
        <v>1561</v>
      </c>
      <c r="AA136" s="52" t="e">
        <v>#N/A</v>
      </c>
      <c r="AB136" s="52" t="e">
        <v>#N/A</v>
      </c>
      <c r="AC136" s="54" t="s">
        <v>1562</v>
      </c>
      <c r="AD136">
        <f>COUNTIF(Z:Z,sectionsubsection_download[[#This Row],[Title]])</f>
        <v>1</v>
      </c>
    </row>
    <row r="137" spans="1:30" ht="75" x14ac:dyDescent="0.25">
      <c r="A137" t="s">
        <v>2192</v>
      </c>
      <c r="B137" s="48" t="s">
        <v>2193</v>
      </c>
      <c r="C137" t="s">
        <v>1061</v>
      </c>
      <c r="D137">
        <v>29</v>
      </c>
      <c r="X137" s="52"/>
      <c r="Y137" s="52"/>
      <c r="Z137" s="52" t="s">
        <v>1565</v>
      </c>
      <c r="AA137" s="52" t="e">
        <v>#N/A</v>
      </c>
      <c r="AB137" s="52" t="e">
        <v>#N/A</v>
      </c>
      <c r="AC137" s="53" t="s">
        <v>1566</v>
      </c>
      <c r="AD137">
        <f>COUNTIF(Z:Z,sectionsubsection_download[[#This Row],[Title]])</f>
        <v>1</v>
      </c>
    </row>
    <row r="138" spans="1:30" ht="60" x14ac:dyDescent="0.25">
      <c r="A138" t="s">
        <v>1445</v>
      </c>
      <c r="B138" s="48" t="s">
        <v>1446</v>
      </c>
      <c r="C138" s="48" t="s">
        <v>1061</v>
      </c>
      <c r="D138">
        <v>30</v>
      </c>
      <c r="X138" s="51"/>
      <c r="Y138" s="51"/>
      <c r="Z138" s="52" t="s">
        <v>1568</v>
      </c>
      <c r="AA138" s="52" t="e">
        <v>#N/A</v>
      </c>
      <c r="AB138" s="52" t="e">
        <v>#N/A</v>
      </c>
      <c r="AC138" s="54" t="s">
        <v>1569</v>
      </c>
      <c r="AD138">
        <f>COUNTIF(Z:Z,sectionsubsection_download[[#This Row],[Title]])</f>
        <v>1</v>
      </c>
    </row>
    <row r="139" spans="1:30" ht="60" x14ac:dyDescent="0.25">
      <c r="A139" t="s">
        <v>2205</v>
      </c>
      <c r="B139" s="48" t="s">
        <v>2206</v>
      </c>
      <c r="C139" t="s">
        <v>1061</v>
      </c>
      <c r="D139">
        <v>30</v>
      </c>
      <c r="X139" s="52"/>
      <c r="Y139" s="52"/>
      <c r="Z139" s="52" t="s">
        <v>1571</v>
      </c>
      <c r="AA139" s="52" t="e">
        <v>#N/A</v>
      </c>
      <c r="AB139" s="52" t="e">
        <v>#N/A</v>
      </c>
      <c r="AC139" s="53" t="s">
        <v>1572</v>
      </c>
      <c r="AD139">
        <f>COUNTIF(Z:Z,sectionsubsection_download[[#This Row],[Title]])</f>
        <v>1</v>
      </c>
    </row>
    <row r="140" spans="1:30" ht="75" x14ac:dyDescent="0.25">
      <c r="A140" t="s">
        <v>1373</v>
      </c>
      <c r="B140" s="48" t="s">
        <v>1374</v>
      </c>
      <c r="C140" s="48" t="s">
        <v>1061</v>
      </c>
      <c r="D140">
        <v>31</v>
      </c>
      <c r="X140" s="51"/>
      <c r="Y140" s="51"/>
      <c r="Z140" s="52" t="s">
        <v>1574</v>
      </c>
      <c r="AA140" s="52" t="e">
        <v>#N/A</v>
      </c>
      <c r="AB140" s="52" t="e">
        <v>#N/A</v>
      </c>
      <c r="AC140" s="54" t="s">
        <v>1575</v>
      </c>
      <c r="AD140">
        <f>COUNTIF(Z:Z,sectionsubsection_download[[#This Row],[Title]])</f>
        <v>1</v>
      </c>
    </row>
    <row r="141" spans="1:30" ht="75" x14ac:dyDescent="0.25">
      <c r="A141" t="s">
        <v>2203</v>
      </c>
      <c r="B141" s="48" t="s">
        <v>2204</v>
      </c>
      <c r="C141" t="s">
        <v>1061</v>
      </c>
      <c r="D141">
        <v>31</v>
      </c>
      <c r="X141" s="52"/>
      <c r="Y141" s="52"/>
      <c r="Z141" s="52" t="s">
        <v>1577</v>
      </c>
      <c r="AA141" s="52" t="e">
        <v>#N/A</v>
      </c>
      <c r="AB141" s="52" t="e">
        <v>#N/A</v>
      </c>
      <c r="AC141" s="53" t="s">
        <v>1578</v>
      </c>
      <c r="AD141">
        <f>COUNTIF(Z:Z,sectionsubsection_download[[#This Row],[Title]])</f>
        <v>1</v>
      </c>
    </row>
    <row r="142" spans="1:30" ht="90" x14ac:dyDescent="0.25">
      <c r="A142" t="s">
        <v>1245</v>
      </c>
      <c r="B142" s="48" t="s">
        <v>1246</v>
      </c>
      <c r="C142" s="48" t="s">
        <v>1061</v>
      </c>
      <c r="D142">
        <v>32</v>
      </c>
      <c r="X142" s="51"/>
      <c r="Y142" s="51"/>
      <c r="Z142" s="52" t="s">
        <v>1580</v>
      </c>
      <c r="AA142" s="52" t="e">
        <v>#N/A</v>
      </c>
      <c r="AB142" s="52" t="e">
        <v>#N/A</v>
      </c>
      <c r="AC142" s="54" t="s">
        <v>1581</v>
      </c>
      <c r="AD142">
        <f>COUNTIF(Z:Z,sectionsubsection_download[[#This Row],[Title]])</f>
        <v>1</v>
      </c>
    </row>
    <row r="143" spans="1:30" ht="90" x14ac:dyDescent="0.25">
      <c r="A143" t="s">
        <v>2196</v>
      </c>
      <c r="B143" s="48" t="s">
        <v>2197</v>
      </c>
      <c r="C143" t="s">
        <v>1061</v>
      </c>
      <c r="D143">
        <v>32</v>
      </c>
      <c r="X143" s="52"/>
      <c r="Y143" s="52"/>
      <c r="Z143" s="52" t="s">
        <v>1583</v>
      </c>
      <c r="AA143" s="52" t="e">
        <v>#N/A</v>
      </c>
      <c r="AB143" s="52" t="e">
        <v>#N/A</v>
      </c>
      <c r="AC143" s="53" t="s">
        <v>1584</v>
      </c>
      <c r="AD143">
        <f>COUNTIF(Z:Z,sectionsubsection_download[[#This Row],[Title]])</f>
        <v>1</v>
      </c>
    </row>
    <row r="144" spans="1:30" ht="75" x14ac:dyDescent="0.25">
      <c r="A144" t="s">
        <v>1465</v>
      </c>
      <c r="B144" s="48" t="s">
        <v>1466</v>
      </c>
      <c r="C144" s="48" t="s">
        <v>1061</v>
      </c>
      <c r="D144">
        <v>33</v>
      </c>
      <c r="X144" s="51"/>
      <c r="Y144" s="51"/>
      <c r="Z144" s="52" t="s">
        <v>1586</v>
      </c>
      <c r="AA144" s="52" t="e">
        <v>#N/A</v>
      </c>
      <c r="AB144" s="52" t="e">
        <v>#N/A</v>
      </c>
      <c r="AC144" s="54" t="s">
        <v>1587</v>
      </c>
      <c r="AD144">
        <f>COUNTIF(Z:Z,sectionsubsection_download[[#This Row],[Title]])</f>
        <v>1</v>
      </c>
    </row>
    <row r="145" spans="1:30" ht="75" x14ac:dyDescent="0.25">
      <c r="A145" t="s">
        <v>2201</v>
      </c>
      <c r="B145" s="48" t="s">
        <v>2202</v>
      </c>
      <c r="C145" t="s">
        <v>1061</v>
      </c>
      <c r="D145">
        <v>33</v>
      </c>
      <c r="X145" s="52"/>
      <c r="Y145" s="52"/>
      <c r="Z145" s="52" t="s">
        <v>1589</v>
      </c>
      <c r="AA145" s="52" t="e">
        <v>#N/A</v>
      </c>
      <c r="AB145" s="52" t="e">
        <v>#N/A</v>
      </c>
      <c r="AC145" s="53" t="s">
        <v>1590</v>
      </c>
      <c r="AD145">
        <f>COUNTIF(Z:Z,sectionsubsection_download[[#This Row],[Title]])</f>
        <v>1</v>
      </c>
    </row>
    <row r="146" spans="1:30" ht="45" x14ac:dyDescent="0.25">
      <c r="A146" t="s">
        <v>136</v>
      </c>
      <c r="B146" s="48" t="s">
        <v>1497</v>
      </c>
      <c r="C146" t="s">
        <v>1061</v>
      </c>
      <c r="D146">
        <v>101</v>
      </c>
      <c r="X146" s="51"/>
      <c r="Y146" s="51"/>
      <c r="Z146" s="52" t="s">
        <v>1592</v>
      </c>
      <c r="AA146" s="52" t="e">
        <v>#N/A</v>
      </c>
      <c r="AB146" s="52" t="e">
        <v>#N/A</v>
      </c>
      <c r="AC146" s="54" t="s">
        <v>1593</v>
      </c>
      <c r="AD146">
        <f>COUNTIF(Z:Z,sectionsubsection_download[[#This Row],[Title]])</f>
        <v>1</v>
      </c>
    </row>
    <row r="147" spans="1:30" ht="45" x14ac:dyDescent="0.25">
      <c r="A147" t="s">
        <v>1856</v>
      </c>
      <c r="B147" s="48" t="s">
        <v>1857</v>
      </c>
      <c r="C147" s="48" t="s">
        <v>1061</v>
      </c>
      <c r="D147">
        <v>101</v>
      </c>
      <c r="X147" s="52"/>
      <c r="Y147" s="52"/>
      <c r="Z147" s="52" t="s">
        <v>1595</v>
      </c>
      <c r="AA147" s="52" t="e">
        <v>#N/A</v>
      </c>
      <c r="AB147" s="52" t="e">
        <v>#N/A</v>
      </c>
      <c r="AC147" s="53" t="s">
        <v>1596</v>
      </c>
      <c r="AD147">
        <f>COUNTIF(Z:Z,sectionsubsection_download[[#This Row],[Title]])</f>
        <v>1</v>
      </c>
    </row>
    <row r="148" spans="1:30" ht="60" x14ac:dyDescent="0.25">
      <c r="A148" t="s">
        <v>675</v>
      </c>
      <c r="B148" s="48" t="s">
        <v>1579</v>
      </c>
      <c r="C148" s="48" t="s">
        <v>1061</v>
      </c>
      <c r="D148">
        <v>102</v>
      </c>
      <c r="X148" s="51"/>
      <c r="Y148" s="51"/>
      <c r="Z148" s="52" t="s">
        <v>1598</v>
      </c>
      <c r="AA148" s="52" t="e">
        <v>#N/A</v>
      </c>
      <c r="AB148" s="52" t="e">
        <v>#N/A</v>
      </c>
      <c r="AC148" s="54" t="s">
        <v>1599</v>
      </c>
      <c r="AD148">
        <f>COUNTIF(Z:Z,sectionsubsection_download[[#This Row],[Title]])</f>
        <v>1</v>
      </c>
    </row>
    <row r="149" spans="1:30" ht="60" x14ac:dyDescent="0.25">
      <c r="A149" t="s">
        <v>1843</v>
      </c>
      <c r="B149" s="48" t="s">
        <v>1844</v>
      </c>
      <c r="C149" s="48" t="s">
        <v>1061</v>
      </c>
      <c r="D149">
        <v>102</v>
      </c>
      <c r="X149" s="52"/>
      <c r="Y149" s="52"/>
      <c r="Z149" s="52" t="s">
        <v>1601</v>
      </c>
      <c r="AA149" s="52" t="e">
        <v>#N/A</v>
      </c>
      <c r="AB149" s="52" t="e">
        <v>#N/A</v>
      </c>
      <c r="AC149" s="53" t="s">
        <v>1602</v>
      </c>
      <c r="AD149">
        <f>COUNTIF(Z:Z,sectionsubsection_download[[#This Row],[Title]])</f>
        <v>1</v>
      </c>
    </row>
    <row r="150" spans="1:30" ht="60" x14ac:dyDescent="0.25">
      <c r="A150" t="s">
        <v>50</v>
      </c>
      <c r="B150" s="48" t="s">
        <v>1103</v>
      </c>
      <c r="C150" t="s">
        <v>1061</v>
      </c>
      <c r="D150">
        <v>103</v>
      </c>
      <c r="X150" s="51"/>
      <c r="Y150" s="51"/>
      <c r="Z150" s="52" t="s">
        <v>1604</v>
      </c>
      <c r="AA150" s="52" t="e">
        <v>#N/A</v>
      </c>
      <c r="AB150" s="52" t="e">
        <v>#N/A</v>
      </c>
      <c r="AC150" s="54" t="s">
        <v>1605</v>
      </c>
      <c r="AD150">
        <f>COUNTIF(Z:Z,sectionsubsection_download[[#This Row],[Title]])</f>
        <v>1</v>
      </c>
    </row>
    <row r="151" spans="1:30" ht="75" x14ac:dyDescent="0.25">
      <c r="A151" t="s">
        <v>1839</v>
      </c>
      <c r="B151" s="48" t="s">
        <v>1840</v>
      </c>
      <c r="C151" s="48" t="s">
        <v>1061</v>
      </c>
      <c r="D151">
        <v>103</v>
      </c>
      <c r="X151" s="52"/>
      <c r="Y151" s="52"/>
      <c r="Z151" s="52" t="s">
        <v>1607</v>
      </c>
      <c r="AA151" s="52" t="e">
        <v>#N/A</v>
      </c>
      <c r="AB151" s="52" t="e">
        <v>#N/A</v>
      </c>
      <c r="AC151" s="53" t="s">
        <v>1608</v>
      </c>
      <c r="AD151">
        <f>COUNTIF(Z:Z,sectionsubsection_download[[#This Row],[Title]])</f>
        <v>1</v>
      </c>
    </row>
    <row r="152" spans="1:30" ht="90" x14ac:dyDescent="0.25">
      <c r="A152" t="s">
        <v>254</v>
      </c>
      <c r="B152" s="48" t="s">
        <v>2385</v>
      </c>
      <c r="C152" s="48" t="s">
        <v>1061</v>
      </c>
      <c r="D152">
        <v>104</v>
      </c>
      <c r="X152" s="51"/>
      <c r="Y152" s="51"/>
      <c r="Z152" s="52" t="s">
        <v>1610</v>
      </c>
      <c r="AA152" s="52" t="e">
        <v>#N/A</v>
      </c>
      <c r="AB152" s="52" t="e">
        <v>#N/A</v>
      </c>
      <c r="AC152" s="54" t="s">
        <v>1611</v>
      </c>
      <c r="AD152">
        <f>COUNTIF(Z:Z,sectionsubsection_download[[#This Row],[Title]])</f>
        <v>1</v>
      </c>
    </row>
    <row r="153" spans="1:30" ht="75" x14ac:dyDescent="0.25">
      <c r="A153" t="s">
        <v>800</v>
      </c>
      <c r="B153" s="48" t="s">
        <v>1594</v>
      </c>
      <c r="C153" s="48" t="s">
        <v>1061</v>
      </c>
      <c r="D153">
        <v>105</v>
      </c>
      <c r="X153" s="52"/>
      <c r="Y153" s="52"/>
      <c r="Z153" s="52" t="s">
        <v>1613</v>
      </c>
      <c r="AA153" s="52" t="e">
        <v>#N/A</v>
      </c>
      <c r="AB153" s="52" t="e">
        <v>#N/A</v>
      </c>
      <c r="AC153" s="53" t="s">
        <v>1614</v>
      </c>
      <c r="AD153">
        <f>COUNTIF(Z:Z,sectionsubsection_download[[#This Row],[Title]])</f>
        <v>1</v>
      </c>
    </row>
    <row r="154" spans="1:30" ht="45" x14ac:dyDescent="0.25">
      <c r="A154" t="s">
        <v>884</v>
      </c>
      <c r="B154" s="48" t="s">
        <v>1615</v>
      </c>
      <c r="C154" s="48" t="s">
        <v>1061</v>
      </c>
      <c r="D154">
        <v>106</v>
      </c>
      <c r="X154" s="51"/>
      <c r="Y154" s="51"/>
      <c r="Z154" s="52" t="s">
        <v>1616</v>
      </c>
      <c r="AA154" s="52" t="e">
        <v>#N/A</v>
      </c>
      <c r="AB154" s="52" t="e">
        <v>#N/A</v>
      </c>
      <c r="AC154" s="54" t="s">
        <v>1617</v>
      </c>
      <c r="AD154">
        <f>COUNTIF(Z:Z,sectionsubsection_download[[#This Row],[Title]])</f>
        <v>1</v>
      </c>
    </row>
    <row r="155" spans="1:30" ht="75" x14ac:dyDescent="0.25">
      <c r="A155" t="s">
        <v>891</v>
      </c>
      <c r="B155" s="48" t="s">
        <v>1618</v>
      </c>
      <c r="C155" s="48" t="s">
        <v>1061</v>
      </c>
      <c r="D155">
        <v>107</v>
      </c>
      <c r="X155" s="52"/>
      <c r="Y155" s="52"/>
      <c r="Z155" s="52" t="s">
        <v>1619</v>
      </c>
      <c r="AA155" s="52" t="e">
        <v>#N/A</v>
      </c>
      <c r="AB155" s="52" t="e">
        <v>#N/A</v>
      </c>
      <c r="AC155" s="53" t="s">
        <v>1620</v>
      </c>
      <c r="AD155">
        <f>COUNTIF(Z:Z,sectionsubsection_download[[#This Row],[Title]])</f>
        <v>1</v>
      </c>
    </row>
    <row r="156" spans="1:30" ht="75" x14ac:dyDescent="0.25">
      <c r="A156" t="s">
        <v>916</v>
      </c>
      <c r="B156" s="48" t="s">
        <v>1621</v>
      </c>
      <c r="C156" s="48" t="s">
        <v>1061</v>
      </c>
      <c r="D156">
        <v>108</v>
      </c>
      <c r="X156" s="51"/>
      <c r="Y156" s="51"/>
      <c r="Z156" s="52" t="s">
        <v>1622</v>
      </c>
      <c r="AA156" s="52" t="e">
        <v>#N/A</v>
      </c>
      <c r="AB156" s="52" t="e">
        <v>#N/A</v>
      </c>
      <c r="AC156" s="54" t="s">
        <v>1623</v>
      </c>
      <c r="AD156">
        <f>COUNTIF(Z:Z,sectionsubsection_download[[#This Row],[Title]])</f>
        <v>1</v>
      </c>
    </row>
    <row r="157" spans="1:30" ht="45" x14ac:dyDescent="0.25">
      <c r="A157" t="s">
        <v>553</v>
      </c>
      <c r="B157" s="48" t="s">
        <v>1567</v>
      </c>
      <c r="C157" t="s">
        <v>1061</v>
      </c>
      <c r="D157">
        <v>201</v>
      </c>
      <c r="X157" s="52"/>
      <c r="Y157" s="52"/>
      <c r="Z157" s="52" t="s">
        <v>1626</v>
      </c>
      <c r="AA157" s="52" t="e">
        <v>#N/A</v>
      </c>
      <c r="AB157" s="52" t="e">
        <v>#N/A</v>
      </c>
      <c r="AC157" s="53" t="s">
        <v>1627</v>
      </c>
      <c r="AD157">
        <f>COUNTIF(Z:Z,sectionsubsection_download[[#This Row],[Title]])</f>
        <v>1</v>
      </c>
    </row>
    <row r="158" spans="1:30" ht="409.5" x14ac:dyDescent="0.25">
      <c r="A158" t="s">
        <v>546</v>
      </c>
      <c r="B158" s="48" t="s">
        <v>1563</v>
      </c>
      <c r="C158" s="48" t="s">
        <v>1564</v>
      </c>
      <c r="D158">
        <v>202</v>
      </c>
      <c r="X158" s="51"/>
      <c r="Y158" s="51"/>
      <c r="Z158" s="52" t="s">
        <v>1630</v>
      </c>
      <c r="AA158" s="52" t="e">
        <v>#N/A</v>
      </c>
      <c r="AB158" s="52" t="e">
        <v>#N/A</v>
      </c>
      <c r="AC158" s="54" t="s">
        <v>1631</v>
      </c>
      <c r="AD158">
        <f>COUNTIF(Z:Z,sectionsubsection_download[[#This Row],[Title]])</f>
        <v>1</v>
      </c>
    </row>
    <row r="159" spans="1:30" ht="45" x14ac:dyDescent="0.25">
      <c r="A159" t="s">
        <v>122</v>
      </c>
      <c r="B159" s="48" t="s">
        <v>1224</v>
      </c>
      <c r="C159" s="48" t="s">
        <v>1061</v>
      </c>
      <c r="D159">
        <v>203</v>
      </c>
      <c r="X159" s="52"/>
      <c r="Y159" s="52"/>
      <c r="Z159" s="52" t="s">
        <v>1635</v>
      </c>
      <c r="AA159" s="52" t="e">
        <v>#N/A</v>
      </c>
      <c r="AB159" s="52" t="e">
        <v>#N/A</v>
      </c>
      <c r="AC159" s="53" t="s">
        <v>1636</v>
      </c>
      <c r="AD159">
        <f>COUNTIF(Z:Z,sectionsubsection_download[[#This Row],[Title]])</f>
        <v>1</v>
      </c>
    </row>
    <row r="160" spans="1:30" ht="60" x14ac:dyDescent="0.25">
      <c r="A160" t="s">
        <v>102</v>
      </c>
      <c r="B160" s="48" t="s">
        <v>1115</v>
      </c>
      <c r="C160" t="s">
        <v>1061</v>
      </c>
      <c r="D160">
        <v>204</v>
      </c>
      <c r="X160" s="51"/>
      <c r="Y160" s="51"/>
      <c r="Z160" s="52" t="s">
        <v>1639</v>
      </c>
      <c r="AA160" s="52" t="e">
        <v>#N/A</v>
      </c>
      <c r="AB160" s="52" t="e">
        <v>#N/A</v>
      </c>
      <c r="AC160" s="54" t="s">
        <v>1640</v>
      </c>
      <c r="AD160">
        <f>COUNTIF(Z:Z,sectionsubsection_download[[#This Row],[Title]])</f>
        <v>1</v>
      </c>
    </row>
    <row r="161" spans="1:30" ht="30" x14ac:dyDescent="0.25">
      <c r="A161" t="s">
        <v>173</v>
      </c>
      <c r="B161" s="48" t="s">
        <v>1500</v>
      </c>
      <c r="C161" s="48" t="s">
        <v>1061</v>
      </c>
      <c r="D161">
        <v>205</v>
      </c>
      <c r="X161" s="52"/>
      <c r="Y161" s="52"/>
      <c r="Z161" s="52" t="s">
        <v>1643</v>
      </c>
      <c r="AA161" s="52" t="e">
        <v>#N/A</v>
      </c>
      <c r="AB161" s="52" t="e">
        <v>#N/A</v>
      </c>
      <c r="AC161" s="53" t="s">
        <v>1644</v>
      </c>
      <c r="AD161">
        <f>COUNTIF(Z:Z,sectionsubsection_download[[#This Row],[Title]])</f>
        <v>1</v>
      </c>
    </row>
    <row r="162" spans="1:30" ht="60" x14ac:dyDescent="0.25">
      <c r="A162" t="s">
        <v>194</v>
      </c>
      <c r="B162" s="48" t="s">
        <v>1096</v>
      </c>
      <c r="C162" t="s">
        <v>1061</v>
      </c>
      <c r="D162">
        <v>301</v>
      </c>
      <c r="X162" s="51"/>
      <c r="Y162" s="51"/>
      <c r="Z162" s="52" t="s">
        <v>1647</v>
      </c>
      <c r="AA162" s="52" t="e">
        <v>#N/A</v>
      </c>
      <c r="AB162" s="52" t="e">
        <v>#N/A</v>
      </c>
      <c r="AC162" s="54" t="s">
        <v>1648</v>
      </c>
      <c r="AD162">
        <f>COUNTIF(Z:Z,sectionsubsection_download[[#This Row],[Title]])</f>
        <v>1</v>
      </c>
    </row>
    <row r="163" spans="1:30" ht="90" x14ac:dyDescent="0.25">
      <c r="A163" t="s">
        <v>414</v>
      </c>
      <c r="B163" s="48" t="s">
        <v>1548</v>
      </c>
      <c r="C163" s="48" t="s">
        <v>1061</v>
      </c>
      <c r="D163">
        <v>302</v>
      </c>
      <c r="X163" s="52"/>
      <c r="Y163" s="52"/>
      <c r="Z163" s="52" t="s">
        <v>1651</v>
      </c>
      <c r="AA163" s="52" t="e">
        <v>#N/A</v>
      </c>
      <c r="AB163" s="52" t="e">
        <v>#N/A</v>
      </c>
      <c r="AC163" s="53" t="s">
        <v>1652</v>
      </c>
      <c r="AD163">
        <f>COUNTIF(Z:Z,sectionsubsection_download[[#This Row],[Title]])</f>
        <v>1</v>
      </c>
    </row>
    <row r="164" spans="1:30" ht="90" x14ac:dyDescent="0.25">
      <c r="A164" t="s">
        <v>813</v>
      </c>
      <c r="B164" s="48" t="s">
        <v>1597</v>
      </c>
      <c r="C164" s="48" t="s">
        <v>1061</v>
      </c>
      <c r="D164">
        <v>303</v>
      </c>
      <c r="X164" s="51"/>
      <c r="Y164" s="51"/>
      <c r="Z164" s="52" t="s">
        <v>1655</v>
      </c>
      <c r="AA164" s="52" t="e">
        <v>#N/A</v>
      </c>
      <c r="AB164" s="52" t="e">
        <v>#N/A</v>
      </c>
      <c r="AC164" s="54" t="s">
        <v>1656</v>
      </c>
      <c r="AD164">
        <f>COUNTIF(Z:Z,sectionsubsection_download[[#This Row],[Title]])</f>
        <v>1</v>
      </c>
    </row>
    <row r="165" spans="1:30" ht="45" x14ac:dyDescent="0.25">
      <c r="A165" t="s">
        <v>421</v>
      </c>
      <c r="B165" s="48" t="s">
        <v>1551</v>
      </c>
      <c r="C165" s="48" t="s">
        <v>1061</v>
      </c>
      <c r="D165">
        <v>304</v>
      </c>
      <c r="X165" s="52"/>
      <c r="Y165" s="52"/>
      <c r="Z165" s="52" t="s">
        <v>1659</v>
      </c>
      <c r="AA165" s="52" t="e">
        <v>#N/A</v>
      </c>
      <c r="AB165" s="52" t="e">
        <v>#N/A</v>
      </c>
      <c r="AC165" s="53" t="s">
        <v>1660</v>
      </c>
      <c r="AD165">
        <f>COUNTIF(Z:Z,sectionsubsection_download[[#This Row],[Title]])</f>
        <v>1</v>
      </c>
    </row>
    <row r="166" spans="1:30" ht="409.5" x14ac:dyDescent="0.25">
      <c r="A166" t="s">
        <v>533</v>
      </c>
      <c r="B166" s="48" t="s">
        <v>1560</v>
      </c>
      <c r="C166" s="48" t="s">
        <v>2386</v>
      </c>
      <c r="D166">
        <v>401</v>
      </c>
      <c r="X166" s="51"/>
      <c r="Y166" s="51"/>
      <c r="Z166" s="52" t="s">
        <v>1663</v>
      </c>
      <c r="AA166" s="52" t="e">
        <v>#N/A</v>
      </c>
      <c r="AB166" s="52" t="e">
        <v>#N/A</v>
      </c>
      <c r="AC166" s="54" t="s">
        <v>1664</v>
      </c>
      <c r="AD166">
        <f>COUNTIF(Z:Z,sectionsubsection_download[[#This Row],[Title]])</f>
        <v>1</v>
      </c>
    </row>
    <row r="167" spans="1:30" ht="105" x14ac:dyDescent="0.25">
      <c r="A167" t="s">
        <v>1628</v>
      </c>
      <c r="B167" s="48" t="s">
        <v>1629</v>
      </c>
      <c r="C167" s="48" t="s">
        <v>1061</v>
      </c>
      <c r="D167">
        <v>401</v>
      </c>
      <c r="X167" s="52"/>
      <c r="Y167" s="52"/>
      <c r="Z167" s="52" t="s">
        <v>1667</v>
      </c>
      <c r="AA167" s="52" t="e">
        <v>#N/A</v>
      </c>
      <c r="AB167" s="52" t="e">
        <v>#N/A</v>
      </c>
      <c r="AC167" s="53" t="s">
        <v>1668</v>
      </c>
      <c r="AD167">
        <f>COUNTIF(Z:Z,sectionsubsection_download[[#This Row],[Title]])</f>
        <v>1</v>
      </c>
    </row>
    <row r="168" spans="1:30" ht="60" x14ac:dyDescent="0.25">
      <c r="A168" t="s">
        <v>744</v>
      </c>
      <c r="B168" s="48" t="s">
        <v>1588</v>
      </c>
      <c r="C168" s="48" t="s">
        <v>1061</v>
      </c>
      <c r="D168">
        <v>402</v>
      </c>
      <c r="X168" s="51"/>
      <c r="Y168" s="51"/>
      <c r="Z168" s="52" t="s">
        <v>1671</v>
      </c>
      <c r="AA168" s="52" t="e">
        <v>#N/A</v>
      </c>
      <c r="AB168" s="52" t="e">
        <v>#N/A</v>
      </c>
      <c r="AC168" s="54" t="s">
        <v>1672</v>
      </c>
      <c r="AD168">
        <f>COUNTIF(Z:Z,sectionsubsection_download[[#This Row],[Title]])</f>
        <v>1</v>
      </c>
    </row>
    <row r="169" spans="1:30" ht="90" x14ac:dyDescent="0.25">
      <c r="A169" t="s">
        <v>1624</v>
      </c>
      <c r="B169" s="48" t="s">
        <v>1625</v>
      </c>
      <c r="C169" s="48" t="s">
        <v>1061</v>
      </c>
      <c r="D169">
        <v>402</v>
      </c>
      <c r="X169" s="52"/>
      <c r="Y169" s="52"/>
      <c r="Z169" s="52" t="s">
        <v>1675</v>
      </c>
      <c r="AA169" s="52" t="e">
        <v>#N/A</v>
      </c>
      <c r="AB169" s="52" t="e">
        <v>#N/A</v>
      </c>
      <c r="AC169" s="53" t="s">
        <v>1676</v>
      </c>
      <c r="AD169">
        <f>COUNTIF(Z:Z,sectionsubsection_download[[#This Row],[Title]])</f>
        <v>1</v>
      </c>
    </row>
    <row r="170" spans="1:30" ht="45" x14ac:dyDescent="0.25">
      <c r="A170" t="s">
        <v>763</v>
      </c>
      <c r="B170" s="48" t="s">
        <v>1591</v>
      </c>
      <c r="C170" s="48" t="s">
        <v>1061</v>
      </c>
      <c r="D170">
        <v>403</v>
      </c>
      <c r="X170" s="51"/>
      <c r="Y170" s="51"/>
      <c r="Z170" s="52" t="s">
        <v>1680</v>
      </c>
      <c r="AA170" s="52" t="e">
        <v>#N/A</v>
      </c>
      <c r="AB170" s="52" t="e">
        <v>#N/A</v>
      </c>
      <c r="AC170" s="54" t="s">
        <v>1681</v>
      </c>
      <c r="AD170">
        <f>COUNTIF(Z:Z,sectionsubsection_download[[#This Row],[Title]])</f>
        <v>1</v>
      </c>
    </row>
    <row r="171" spans="1:30" ht="75" x14ac:dyDescent="0.25">
      <c r="A171" t="s">
        <v>1864</v>
      </c>
      <c r="B171" s="48" t="s">
        <v>1865</v>
      </c>
      <c r="C171" s="48" t="s">
        <v>1061</v>
      </c>
      <c r="D171">
        <v>403</v>
      </c>
      <c r="X171" s="52"/>
      <c r="Y171" s="52"/>
      <c r="Z171" s="52" t="s">
        <v>1684</v>
      </c>
      <c r="AA171" s="52" t="e">
        <v>#N/A</v>
      </c>
      <c r="AB171" s="52" t="e">
        <v>#N/A</v>
      </c>
      <c r="AC171" s="53" t="s">
        <v>1685</v>
      </c>
      <c r="AD171">
        <f>COUNTIF(Z:Z,sectionsubsection_download[[#This Row],[Title]])</f>
        <v>1</v>
      </c>
    </row>
    <row r="172" spans="1:30" ht="45" x14ac:dyDescent="0.25">
      <c r="A172" t="s">
        <v>526</v>
      </c>
      <c r="B172" s="48" t="s">
        <v>1557</v>
      </c>
      <c r="C172" s="48" t="s">
        <v>1061</v>
      </c>
      <c r="D172">
        <v>404</v>
      </c>
      <c r="X172" s="51"/>
      <c r="Y172" s="51"/>
      <c r="Z172" s="52" t="s">
        <v>1688</v>
      </c>
      <c r="AA172" s="52" t="e">
        <v>#N/A</v>
      </c>
      <c r="AB172" s="52" t="e">
        <v>#N/A</v>
      </c>
      <c r="AC172" s="54" t="s">
        <v>1689</v>
      </c>
      <c r="AD172">
        <f>COUNTIF(Z:Z,sectionsubsection_download[[#This Row],[Title]])</f>
        <v>1</v>
      </c>
    </row>
    <row r="173" spans="1:30" ht="90" x14ac:dyDescent="0.25">
      <c r="A173" t="s">
        <v>1826</v>
      </c>
      <c r="B173" s="48" t="s">
        <v>1827</v>
      </c>
      <c r="C173" s="48" t="s">
        <v>1061</v>
      </c>
      <c r="D173">
        <v>404</v>
      </c>
      <c r="X173" s="52"/>
      <c r="Y173" s="52"/>
      <c r="Z173" s="52" t="s">
        <v>1693</v>
      </c>
      <c r="AA173" s="52" t="e">
        <v>#N/A</v>
      </c>
      <c r="AB173" s="52" t="e">
        <v>#N/A</v>
      </c>
      <c r="AC173" s="53" t="s">
        <v>1694</v>
      </c>
      <c r="AD173">
        <f>COUNTIF(Z:Z,sectionsubsection_download[[#This Row],[Title]])</f>
        <v>1</v>
      </c>
    </row>
    <row r="174" spans="1:30" ht="45" x14ac:dyDescent="0.25">
      <c r="A174" t="s">
        <v>395</v>
      </c>
      <c r="B174" s="48" t="s">
        <v>1545</v>
      </c>
      <c r="C174" s="48" t="s">
        <v>1061</v>
      </c>
      <c r="D174">
        <v>405</v>
      </c>
      <c r="X174" s="51"/>
      <c r="Y174" s="51"/>
      <c r="Z174" s="52" t="s">
        <v>1697</v>
      </c>
      <c r="AA174" s="52" t="e">
        <v>#N/A</v>
      </c>
      <c r="AB174" s="52" t="e">
        <v>#N/A</v>
      </c>
      <c r="AC174" s="54" t="s">
        <v>1698</v>
      </c>
      <c r="AD174">
        <f>COUNTIF(Z:Z,sectionsubsection_download[[#This Row],[Title]])</f>
        <v>1</v>
      </c>
    </row>
    <row r="175" spans="1:30" ht="45" x14ac:dyDescent="0.25">
      <c r="A175" t="s">
        <v>1822</v>
      </c>
      <c r="B175" s="48" t="s">
        <v>1823</v>
      </c>
      <c r="C175" s="48" t="s">
        <v>1061</v>
      </c>
      <c r="D175">
        <v>405</v>
      </c>
      <c r="X175" s="52"/>
      <c r="Y175" s="52"/>
      <c r="Z175" s="52" t="s">
        <v>1701</v>
      </c>
      <c r="AA175" s="52" t="e">
        <v>#N/A</v>
      </c>
      <c r="AB175" s="52" t="e">
        <v>#N/A</v>
      </c>
      <c r="AC175" s="53" t="s">
        <v>1702</v>
      </c>
      <c r="AD175">
        <f>COUNTIF(Z:Z,sectionsubsection_download[[#This Row],[Title]])</f>
        <v>1</v>
      </c>
    </row>
    <row r="176" spans="1:30" ht="60" x14ac:dyDescent="0.25">
      <c r="A176" t="s">
        <v>369</v>
      </c>
      <c r="B176" s="48" t="s">
        <v>1539</v>
      </c>
      <c r="C176" s="48" t="s">
        <v>1061</v>
      </c>
      <c r="D176">
        <v>406</v>
      </c>
      <c r="X176" s="51"/>
      <c r="Y176" s="51"/>
      <c r="Z176" s="52" t="s">
        <v>1705</v>
      </c>
      <c r="AA176" s="52" t="e">
        <v>#N/A</v>
      </c>
      <c r="AB176" s="52" t="e">
        <v>#N/A</v>
      </c>
      <c r="AC176" s="54" t="s">
        <v>1706</v>
      </c>
      <c r="AD176">
        <f>COUNTIF(Z:Z,sectionsubsection_download[[#This Row],[Title]])</f>
        <v>1</v>
      </c>
    </row>
    <row r="177" spans="1:30" ht="90" x14ac:dyDescent="0.25">
      <c r="A177" t="s">
        <v>344</v>
      </c>
      <c r="B177" s="48" t="s">
        <v>1536</v>
      </c>
      <c r="C177" s="48" t="s">
        <v>1061</v>
      </c>
      <c r="D177">
        <v>407</v>
      </c>
      <c r="X177" s="52"/>
      <c r="Y177" s="52"/>
      <c r="Z177" s="52" t="s">
        <v>1709</v>
      </c>
      <c r="AA177" s="52" t="e">
        <v>#N/A</v>
      </c>
      <c r="AB177" s="52" t="e">
        <v>#N/A</v>
      </c>
      <c r="AC177" s="53" t="s">
        <v>1710</v>
      </c>
      <c r="AD177">
        <f>COUNTIF(Z:Z,sectionsubsection_download[[#This Row],[Title]])</f>
        <v>1</v>
      </c>
    </row>
    <row r="178" spans="1:30" ht="60" x14ac:dyDescent="0.25">
      <c r="A178" t="s">
        <v>820</v>
      </c>
      <c r="B178" s="48" t="s">
        <v>1090</v>
      </c>
      <c r="C178" t="s">
        <v>1061</v>
      </c>
      <c r="D178">
        <v>501</v>
      </c>
      <c r="X178" s="51"/>
      <c r="Y178" s="51"/>
      <c r="Z178" s="52" t="s">
        <v>1713</v>
      </c>
      <c r="AA178" s="52" t="e">
        <v>#N/A</v>
      </c>
      <c r="AB178" s="52" t="e">
        <v>#N/A</v>
      </c>
      <c r="AC178" s="54" t="s">
        <v>1714</v>
      </c>
      <c r="AD178">
        <f>COUNTIF(Z:Z,sectionsubsection_download[[#This Row],[Title]])</f>
        <v>1</v>
      </c>
    </row>
    <row r="179" spans="1:30" ht="90" x14ac:dyDescent="0.25">
      <c r="A179" t="s">
        <v>840</v>
      </c>
      <c r="B179" s="48" t="s">
        <v>1609</v>
      </c>
      <c r="C179" s="48" t="s">
        <v>1061</v>
      </c>
      <c r="D179">
        <v>502</v>
      </c>
      <c r="X179" s="52"/>
      <c r="Y179" s="52"/>
      <c r="Z179" s="52" t="s">
        <v>1717</v>
      </c>
      <c r="AA179" s="52" t="e">
        <v>#N/A</v>
      </c>
      <c r="AB179" s="52" t="e">
        <v>#N/A</v>
      </c>
      <c r="AC179" s="53" t="s">
        <v>1718</v>
      </c>
      <c r="AD179">
        <f>COUNTIF(Z:Z,sectionsubsection_download[[#This Row],[Title]])</f>
        <v>1</v>
      </c>
    </row>
    <row r="180" spans="1:30" ht="45" x14ac:dyDescent="0.25">
      <c r="A180" t="s">
        <v>853</v>
      </c>
      <c r="B180" s="48" t="s">
        <v>1612</v>
      </c>
      <c r="C180" t="s">
        <v>1061</v>
      </c>
      <c r="D180">
        <v>503</v>
      </c>
      <c r="X180" s="51"/>
      <c r="Y180" s="51"/>
      <c r="Z180" s="52" t="s">
        <v>1721</v>
      </c>
      <c r="AA180" s="52" t="e">
        <v>#N/A</v>
      </c>
      <c r="AB180" s="52" t="e">
        <v>#N/A</v>
      </c>
      <c r="AC180" s="54" t="s">
        <v>1722</v>
      </c>
      <c r="AD180">
        <f>COUNTIF(Z:Z,sectionsubsection_download[[#This Row],[Title]])</f>
        <v>1</v>
      </c>
    </row>
    <row r="181" spans="1:30" ht="45" x14ac:dyDescent="0.25">
      <c r="A181" t="s">
        <v>87</v>
      </c>
      <c r="B181" s="48" t="s">
        <v>1606</v>
      </c>
      <c r="C181" s="48" t="s">
        <v>1061</v>
      </c>
      <c r="D181">
        <v>504</v>
      </c>
      <c r="X181" s="52"/>
      <c r="Y181" s="52"/>
      <c r="Z181" s="52" t="s">
        <v>1726</v>
      </c>
      <c r="AA181" s="52" t="e">
        <v>#N/A</v>
      </c>
      <c r="AB181" s="52" t="e">
        <v>#N/A</v>
      </c>
      <c r="AC181" s="53" t="s">
        <v>1727</v>
      </c>
      <c r="AD181">
        <f>COUNTIF(Z:Z,sectionsubsection_download[[#This Row],[Title]])</f>
        <v>1</v>
      </c>
    </row>
    <row r="182" spans="1:30" ht="105" x14ac:dyDescent="0.25">
      <c r="A182" t="s">
        <v>1868</v>
      </c>
      <c r="B182" s="48" t="s">
        <v>1869</v>
      </c>
      <c r="C182" s="48" t="s">
        <v>1061</v>
      </c>
      <c r="D182">
        <v>601</v>
      </c>
      <c r="X182" s="51"/>
      <c r="Y182" s="51"/>
      <c r="Z182" s="52" t="s">
        <v>1730</v>
      </c>
      <c r="AA182" s="52" t="e">
        <v>#N/A</v>
      </c>
      <c r="AB182" s="52" t="e">
        <v>#N/A</v>
      </c>
      <c r="AC182" s="54" t="s">
        <v>1731</v>
      </c>
      <c r="AD182">
        <f>COUNTIF(Z:Z,sectionsubsection_download[[#This Row],[Title]])</f>
        <v>1</v>
      </c>
    </row>
    <row r="183" spans="1:30" ht="90" x14ac:dyDescent="0.25">
      <c r="A183" t="s">
        <v>1818</v>
      </c>
      <c r="B183" s="48" t="s">
        <v>1819</v>
      </c>
      <c r="C183" s="48" t="s">
        <v>1061</v>
      </c>
      <c r="D183">
        <v>602</v>
      </c>
      <c r="X183" s="52"/>
      <c r="Y183" s="52"/>
      <c r="Z183" s="52" t="s">
        <v>1734</v>
      </c>
      <c r="AA183" s="52" t="e">
        <v>#N/A</v>
      </c>
      <c r="AB183" s="52" t="e">
        <v>#N/A</v>
      </c>
      <c r="AC183" s="53" t="s">
        <v>1735</v>
      </c>
      <c r="AD183">
        <f>COUNTIF(Z:Z,sectionsubsection_download[[#This Row],[Title]])</f>
        <v>1</v>
      </c>
    </row>
    <row r="184" spans="1:30" ht="105" x14ac:dyDescent="0.25">
      <c r="A184" t="s">
        <v>1814</v>
      </c>
      <c r="B184" s="48" t="s">
        <v>1815</v>
      </c>
      <c r="C184" s="48" t="s">
        <v>1061</v>
      </c>
      <c r="D184">
        <v>603</v>
      </c>
      <c r="X184" s="51"/>
      <c r="Y184" s="51"/>
      <c r="Z184" s="52" t="s">
        <v>1738</v>
      </c>
      <c r="AA184" s="52" t="e">
        <v>#N/A</v>
      </c>
      <c r="AB184" s="52" t="e">
        <v>#N/A</v>
      </c>
      <c r="AC184" s="54" t="s">
        <v>1739</v>
      </c>
      <c r="AD184">
        <f>COUNTIF(Z:Z,sectionsubsection_download[[#This Row],[Title]])</f>
        <v>1</v>
      </c>
    </row>
    <row r="185" spans="1:30" ht="90" x14ac:dyDescent="0.25">
      <c r="A185" t="s">
        <v>1805</v>
      </c>
      <c r="B185" s="48" t="s">
        <v>1806</v>
      </c>
      <c r="C185" s="48" t="s">
        <v>1807</v>
      </c>
      <c r="D185">
        <v>604</v>
      </c>
      <c r="X185" s="52"/>
      <c r="Y185" s="52"/>
      <c r="Z185" s="52" t="s">
        <v>1742</v>
      </c>
      <c r="AA185" s="52" t="e">
        <v>#N/A</v>
      </c>
      <c r="AB185" s="52" t="e">
        <v>#N/A</v>
      </c>
      <c r="AC185" s="53" t="s">
        <v>1743</v>
      </c>
      <c r="AD185">
        <f>COUNTIF(Z:Z,sectionsubsection_download[[#This Row],[Title]])</f>
        <v>1</v>
      </c>
    </row>
    <row r="186" spans="1:30" ht="90" x14ac:dyDescent="0.25">
      <c r="A186" t="s">
        <v>376</v>
      </c>
      <c r="B186" s="48" t="s">
        <v>1542</v>
      </c>
      <c r="C186" s="48" t="s">
        <v>1061</v>
      </c>
      <c r="D186">
        <v>701</v>
      </c>
      <c r="X186" s="51"/>
      <c r="Y186" s="51"/>
      <c r="Z186" s="52" t="s">
        <v>1746</v>
      </c>
      <c r="AA186" s="52" t="e">
        <v>#N/A</v>
      </c>
      <c r="AB186" s="52" t="e">
        <v>#N/A</v>
      </c>
      <c r="AC186" s="54" t="s">
        <v>1747</v>
      </c>
      <c r="AD186">
        <f>COUNTIF(Z:Z,sectionsubsection_download[[#This Row],[Title]])</f>
        <v>1</v>
      </c>
    </row>
    <row r="187" spans="1:30" ht="150" x14ac:dyDescent="0.25">
      <c r="A187" t="s">
        <v>1801</v>
      </c>
      <c r="B187" s="48" t="s">
        <v>1802</v>
      </c>
      <c r="C187" s="48" t="s">
        <v>1061</v>
      </c>
      <c r="D187">
        <v>701</v>
      </c>
      <c r="X187" s="52"/>
      <c r="Y187" s="52"/>
      <c r="Z187" s="52" t="s">
        <v>1750</v>
      </c>
      <c r="AA187" s="52" t="e">
        <v>#N/A</v>
      </c>
      <c r="AB187" s="52" t="e">
        <v>#N/A</v>
      </c>
      <c r="AC187" s="53" t="s">
        <v>1751</v>
      </c>
      <c r="AD187">
        <f>COUNTIF(Z:Z,sectionsubsection_download[[#This Row],[Title]])</f>
        <v>1</v>
      </c>
    </row>
    <row r="188" spans="1:30" ht="60" x14ac:dyDescent="0.25">
      <c r="A188" t="s">
        <v>294</v>
      </c>
      <c r="B188" s="48" t="s">
        <v>1533</v>
      </c>
      <c r="C188" s="48" t="s">
        <v>1061</v>
      </c>
      <c r="D188">
        <v>702</v>
      </c>
      <c r="X188" s="51"/>
      <c r="Y188" s="51"/>
      <c r="Z188" s="52" t="s">
        <v>1755</v>
      </c>
      <c r="AA188" s="52" t="e">
        <v>#N/A</v>
      </c>
      <c r="AB188" s="52" t="e">
        <v>#N/A</v>
      </c>
      <c r="AC188" s="54" t="s">
        <v>1756</v>
      </c>
      <c r="AD188">
        <f>COUNTIF(Z:Z,sectionsubsection_download[[#This Row],[Title]])</f>
        <v>1</v>
      </c>
    </row>
    <row r="189" spans="1:30" ht="60" x14ac:dyDescent="0.25">
      <c r="A189" t="s">
        <v>1793</v>
      </c>
      <c r="B189" s="48" t="s">
        <v>1794</v>
      </c>
      <c r="C189" s="48" t="s">
        <v>1061</v>
      </c>
      <c r="D189">
        <v>702</v>
      </c>
      <c r="X189" s="52"/>
      <c r="Y189" s="52"/>
      <c r="Z189" s="52" t="s">
        <v>1760</v>
      </c>
      <c r="AA189" s="52" t="e">
        <v>#N/A</v>
      </c>
      <c r="AB189" s="52" t="e">
        <v>#N/A</v>
      </c>
      <c r="AC189" s="53" t="s">
        <v>1761</v>
      </c>
      <c r="AD189">
        <f>COUNTIF(Z:Z,sectionsubsection_download[[#This Row],[Title]])</f>
        <v>1</v>
      </c>
    </row>
    <row r="190" spans="1:30" ht="90" x14ac:dyDescent="0.25">
      <c r="A190" t="s">
        <v>186</v>
      </c>
      <c r="B190" s="48" t="s">
        <v>1503</v>
      </c>
      <c r="C190" s="48" t="s">
        <v>1061</v>
      </c>
      <c r="D190">
        <v>703</v>
      </c>
      <c r="X190" s="51"/>
      <c r="Y190" s="51"/>
      <c r="Z190" s="52" t="s">
        <v>1764</v>
      </c>
      <c r="AA190" s="52" t="e">
        <v>#N/A</v>
      </c>
      <c r="AB190" s="52" t="e">
        <v>#N/A</v>
      </c>
      <c r="AC190" s="54" t="s">
        <v>1765</v>
      </c>
      <c r="AD190">
        <f>COUNTIF(Z:Z,sectionsubsection_download[[#This Row],[Title]])</f>
        <v>1</v>
      </c>
    </row>
    <row r="191" spans="1:30" ht="30" x14ac:dyDescent="0.25">
      <c r="A191" t="s">
        <v>1797</v>
      </c>
      <c r="B191" s="48" t="s">
        <v>1798</v>
      </c>
      <c r="C191" s="48" t="s">
        <v>1061</v>
      </c>
      <c r="D191">
        <v>703</v>
      </c>
      <c r="X191" s="52"/>
      <c r="Y191" s="52"/>
      <c r="Z191" s="52" t="s">
        <v>1769</v>
      </c>
      <c r="AA191" s="52" t="e">
        <v>#N/A</v>
      </c>
      <c r="AB191" s="52" t="e">
        <v>#N/A</v>
      </c>
      <c r="AC191" s="53" t="s">
        <v>1770</v>
      </c>
      <c r="AD191">
        <f>COUNTIF(Z:Z,sectionsubsection_download[[#This Row],[Title]])</f>
        <v>1</v>
      </c>
    </row>
    <row r="192" spans="1:30" ht="180" x14ac:dyDescent="0.25">
      <c r="A192" t="s">
        <v>267</v>
      </c>
      <c r="B192" s="48" t="s">
        <v>1527</v>
      </c>
      <c r="C192" s="48" t="s">
        <v>1061</v>
      </c>
      <c r="D192">
        <v>704</v>
      </c>
      <c r="X192" s="51"/>
      <c r="Y192" s="51"/>
      <c r="Z192" s="52" t="s">
        <v>1774</v>
      </c>
      <c r="AA192" s="52" t="e">
        <v>#N/A</v>
      </c>
      <c r="AB192" s="52" t="e">
        <v>#N/A</v>
      </c>
      <c r="AC192" s="54" t="s">
        <v>1775</v>
      </c>
      <c r="AD192">
        <f>COUNTIF(Z:Z,sectionsubsection_download[[#This Row],[Title]])</f>
        <v>1</v>
      </c>
    </row>
    <row r="193" spans="1:30" ht="90" x14ac:dyDescent="0.25">
      <c r="A193" t="s">
        <v>1748</v>
      </c>
      <c r="B193" s="48" t="s">
        <v>1749</v>
      </c>
      <c r="C193" s="48" t="s">
        <v>1061</v>
      </c>
      <c r="D193">
        <v>704</v>
      </c>
      <c r="X193" s="52"/>
      <c r="Y193" s="52"/>
      <c r="Z193" s="52" t="s">
        <v>1778</v>
      </c>
      <c r="AA193" s="52" t="e">
        <v>#N/A</v>
      </c>
      <c r="AB193" s="52" t="e">
        <v>#N/A</v>
      </c>
      <c r="AC193" s="53" t="s">
        <v>1779</v>
      </c>
      <c r="AD193">
        <f>COUNTIF(Z:Z,sectionsubsection_download[[#This Row],[Title]])</f>
        <v>1</v>
      </c>
    </row>
    <row r="194" spans="1:30" ht="90" x14ac:dyDescent="0.25">
      <c r="A194" t="s">
        <v>66</v>
      </c>
      <c r="B194" s="48" t="s">
        <v>1576</v>
      </c>
      <c r="C194" s="48" t="s">
        <v>1061</v>
      </c>
      <c r="D194">
        <v>705</v>
      </c>
      <c r="X194" s="51"/>
      <c r="Y194" s="51"/>
      <c r="Z194" s="52" t="s">
        <v>1782</v>
      </c>
      <c r="AA194" s="52" t="e">
        <v>#N/A</v>
      </c>
      <c r="AB194" s="52" t="e">
        <v>#N/A</v>
      </c>
      <c r="AC194" s="54" t="s">
        <v>1783</v>
      </c>
      <c r="AD194">
        <f>COUNTIF(Z:Z,sectionsubsection_download[[#This Row],[Title]])</f>
        <v>1</v>
      </c>
    </row>
    <row r="195" spans="1:30" ht="120" x14ac:dyDescent="0.25">
      <c r="A195" t="s">
        <v>1852</v>
      </c>
      <c r="B195" s="48" t="s">
        <v>1853</v>
      </c>
      <c r="C195" s="48" t="s">
        <v>1061</v>
      </c>
      <c r="D195">
        <v>705</v>
      </c>
      <c r="X195" s="52"/>
      <c r="Y195" s="52"/>
      <c r="Z195" s="52" t="s">
        <v>1787</v>
      </c>
      <c r="AA195" s="52" t="e">
        <v>#N/A</v>
      </c>
      <c r="AB195" s="52" t="e">
        <v>#N/A</v>
      </c>
      <c r="AC195" s="53" t="s">
        <v>1788</v>
      </c>
      <c r="AD195">
        <f>COUNTIF(Z:Z,sectionsubsection_download[[#This Row],[Title]])</f>
        <v>1</v>
      </c>
    </row>
    <row r="196" spans="1:30" ht="120" x14ac:dyDescent="0.25">
      <c r="A196" t="s">
        <v>115</v>
      </c>
      <c r="B196" s="48" t="s">
        <v>1112</v>
      </c>
      <c r="C196" t="s">
        <v>1061</v>
      </c>
      <c r="D196">
        <v>706</v>
      </c>
      <c r="X196" s="51"/>
      <c r="Y196" s="51"/>
      <c r="Z196" s="52" t="s">
        <v>1791</v>
      </c>
      <c r="AA196" s="52" t="e">
        <v>#N/A</v>
      </c>
      <c r="AB196" s="52" t="e">
        <v>#N/A</v>
      </c>
      <c r="AC196" s="54" t="s">
        <v>1792</v>
      </c>
      <c r="AD196">
        <f>COUNTIF(Z:Z,sectionsubsection_download[[#This Row],[Title]])</f>
        <v>1</v>
      </c>
    </row>
    <row r="197" spans="1:30" ht="315" x14ac:dyDescent="0.25">
      <c r="A197" t="s">
        <v>1847</v>
      </c>
      <c r="B197" s="48" t="s">
        <v>1848</v>
      </c>
      <c r="C197" s="48" t="s">
        <v>1849</v>
      </c>
      <c r="D197">
        <v>706</v>
      </c>
      <c r="X197" s="52"/>
      <c r="Y197" s="52"/>
      <c r="Z197" s="52" t="s">
        <v>1795</v>
      </c>
      <c r="AA197" s="52" t="e">
        <v>#N/A</v>
      </c>
      <c r="AB197" s="52" t="e">
        <v>#N/A</v>
      </c>
      <c r="AC197" s="53" t="s">
        <v>1796</v>
      </c>
      <c r="AD197">
        <f>COUNTIF(Z:Z,sectionsubsection_download[[#This Row],[Title]])</f>
        <v>1</v>
      </c>
    </row>
    <row r="198" spans="1:30" ht="90" x14ac:dyDescent="0.25">
      <c r="A198" t="s">
        <v>223</v>
      </c>
      <c r="B198" s="48" t="s">
        <v>1522</v>
      </c>
      <c r="C198" s="48" t="s">
        <v>1061</v>
      </c>
      <c r="D198">
        <v>707</v>
      </c>
      <c r="X198" s="51"/>
      <c r="Y198" s="51"/>
      <c r="Z198" s="52" t="s">
        <v>1799</v>
      </c>
      <c r="AA198" s="52" t="e">
        <v>#N/A</v>
      </c>
      <c r="AB198" s="52" t="e">
        <v>#N/A</v>
      </c>
      <c r="AC198" s="54" t="s">
        <v>1800</v>
      </c>
      <c r="AD198">
        <f>COUNTIF(Z:Z,sectionsubsection_download[[#This Row],[Title]])</f>
        <v>1</v>
      </c>
    </row>
    <row r="199" spans="1:30" ht="90" x14ac:dyDescent="0.25">
      <c r="A199" t="s">
        <v>274</v>
      </c>
      <c r="B199" s="48" t="s">
        <v>1530</v>
      </c>
      <c r="C199" s="48" t="s">
        <v>1061</v>
      </c>
      <c r="D199">
        <v>708</v>
      </c>
      <c r="X199" s="52"/>
      <c r="Y199" s="52"/>
      <c r="Z199" s="52" t="s">
        <v>1803</v>
      </c>
      <c r="AA199" s="52" t="e">
        <v>#N/A</v>
      </c>
      <c r="AB199" s="52" t="e">
        <v>#N/A</v>
      </c>
      <c r="AC199" s="53" t="s">
        <v>1804</v>
      </c>
      <c r="AD199">
        <f>COUNTIF(Z:Z,sectionsubsection_download[[#This Row],[Title]])</f>
        <v>1</v>
      </c>
    </row>
    <row r="200" spans="1:30" ht="45" x14ac:dyDescent="0.25">
      <c r="A200" t="s">
        <v>446</v>
      </c>
      <c r="B200" s="48" t="s">
        <v>1554</v>
      </c>
      <c r="C200" s="48" t="s">
        <v>1061</v>
      </c>
      <c r="D200">
        <v>709</v>
      </c>
      <c r="X200" s="51"/>
      <c r="Y200" s="51"/>
      <c r="Z200" s="52" t="s">
        <v>1808</v>
      </c>
      <c r="AA200" s="52" t="e">
        <v>#N/A</v>
      </c>
      <c r="AB200" s="52" t="e">
        <v>#N/A</v>
      </c>
      <c r="AC200" s="54" t="s">
        <v>1809</v>
      </c>
      <c r="AD200">
        <f>COUNTIF(Z:Z,sectionsubsection_download[[#This Row],[Title]])</f>
        <v>1</v>
      </c>
    </row>
    <row r="201" spans="1:30" ht="90" x14ac:dyDescent="0.25">
      <c r="A201" t="s">
        <v>827</v>
      </c>
      <c r="B201" s="48" t="s">
        <v>1603</v>
      </c>
      <c r="C201" s="48" t="s">
        <v>1061</v>
      </c>
      <c r="D201">
        <v>801</v>
      </c>
      <c r="X201" s="52"/>
      <c r="Y201" s="52"/>
      <c r="Z201" s="52" t="s">
        <v>1812</v>
      </c>
      <c r="AA201" s="52" t="e">
        <v>#N/A</v>
      </c>
      <c r="AB201" s="52" t="e">
        <v>#N/A</v>
      </c>
      <c r="AC201" s="53" t="s">
        <v>1813</v>
      </c>
      <c r="AD201">
        <f>COUNTIF(Z:Z,sectionsubsection_download[[#This Row],[Title]])</f>
        <v>1</v>
      </c>
    </row>
    <row r="202" spans="1:30" ht="75" x14ac:dyDescent="0.25">
      <c r="A202" t="s">
        <v>202</v>
      </c>
      <c r="B202" s="48" t="s">
        <v>1509</v>
      </c>
      <c r="C202" s="48" t="s">
        <v>1061</v>
      </c>
      <c r="D202">
        <v>802</v>
      </c>
      <c r="X202" s="51"/>
      <c r="Y202" s="51"/>
      <c r="Z202" s="52" t="s">
        <v>1816</v>
      </c>
      <c r="AA202" s="52" t="e">
        <v>#N/A</v>
      </c>
      <c r="AB202" s="52" t="e">
        <v>#N/A</v>
      </c>
      <c r="AC202" s="54" t="s">
        <v>1817</v>
      </c>
      <c r="AD202">
        <f>COUNTIF(Z:Z,sectionsubsection_download[[#This Row],[Title]])</f>
        <v>1</v>
      </c>
    </row>
    <row r="203" spans="1:30" ht="75" x14ac:dyDescent="0.25">
      <c r="A203" t="s">
        <v>216</v>
      </c>
      <c r="B203" s="48" t="s">
        <v>1515</v>
      </c>
      <c r="C203" s="48" t="s">
        <v>1061</v>
      </c>
      <c r="D203">
        <v>1201</v>
      </c>
      <c r="X203" s="52"/>
      <c r="Y203" s="52"/>
      <c r="Z203" s="52" t="s">
        <v>1820</v>
      </c>
      <c r="AA203" s="52" t="e">
        <v>#N/A</v>
      </c>
      <c r="AB203" s="52" t="e">
        <v>#N/A</v>
      </c>
      <c r="AC203" s="53" t="s">
        <v>1821</v>
      </c>
      <c r="AD203">
        <f>COUNTIF(Z:Z,sectionsubsection_download[[#This Row],[Title]])</f>
        <v>1</v>
      </c>
    </row>
    <row r="204" spans="1:30" ht="60" x14ac:dyDescent="0.25">
      <c r="A204" t="s">
        <v>713</v>
      </c>
      <c r="B204" s="48" t="s">
        <v>1585</v>
      </c>
      <c r="C204" s="48" t="s">
        <v>1061</v>
      </c>
      <c r="D204">
        <v>1202</v>
      </c>
      <c r="X204" s="51"/>
      <c r="Y204" s="51"/>
      <c r="Z204" s="52" t="s">
        <v>1824</v>
      </c>
      <c r="AA204" s="52" t="e">
        <v>#N/A</v>
      </c>
      <c r="AB204" s="52" t="e">
        <v>#N/A</v>
      </c>
      <c r="AC204" s="54" t="s">
        <v>1825</v>
      </c>
      <c r="AD204">
        <f>COUNTIF(Z:Z,sectionsubsection_download[[#This Row],[Title]])</f>
        <v>1</v>
      </c>
    </row>
    <row r="205" spans="1:30" ht="90" x14ac:dyDescent="0.25">
      <c r="A205" t="s">
        <v>694</v>
      </c>
      <c r="B205" s="48" t="s">
        <v>1582</v>
      </c>
      <c r="C205" s="48" t="s">
        <v>1061</v>
      </c>
      <c r="D205">
        <v>1203</v>
      </c>
      <c r="X205" s="52"/>
      <c r="Y205" s="52"/>
      <c r="Z205" s="52" t="s">
        <v>1828</v>
      </c>
      <c r="AA205" s="52" t="e">
        <v>#N/A</v>
      </c>
      <c r="AB205" s="52" t="e">
        <v>#N/A</v>
      </c>
      <c r="AC205" s="53" t="s">
        <v>1829</v>
      </c>
      <c r="AD205">
        <f>COUNTIF(Z:Z,sectionsubsection_download[[#This Row],[Title]])</f>
        <v>1</v>
      </c>
    </row>
    <row r="206" spans="1:30" ht="210" x14ac:dyDescent="0.25">
      <c r="A206" t="s">
        <v>1784</v>
      </c>
      <c r="B206" s="48" t="s">
        <v>1785</v>
      </c>
      <c r="C206" s="48" t="s">
        <v>1786</v>
      </c>
      <c r="D206">
        <v>1801</v>
      </c>
      <c r="X206" s="51"/>
      <c r="Y206" s="51"/>
      <c r="Z206" s="52" t="s">
        <v>1833</v>
      </c>
      <c r="AA206" s="52" t="e">
        <v>#N/A</v>
      </c>
      <c r="AB206" s="52" t="e">
        <v>#N/A</v>
      </c>
      <c r="AC206" s="54" t="s">
        <v>1834</v>
      </c>
      <c r="AD206">
        <f>COUNTIF(Z:Z,sectionsubsection_download[[#This Row],[Title]])</f>
        <v>1</v>
      </c>
    </row>
    <row r="207" spans="1:30" ht="60" x14ac:dyDescent="0.25">
      <c r="A207" t="s">
        <v>1780</v>
      </c>
      <c r="B207" s="48" t="s">
        <v>1781</v>
      </c>
      <c r="C207" s="48" t="s">
        <v>1061</v>
      </c>
      <c r="D207">
        <v>1802</v>
      </c>
      <c r="X207" s="52"/>
      <c r="Y207" s="52"/>
      <c r="Z207" s="52" t="s">
        <v>1837</v>
      </c>
      <c r="AA207" s="52" t="e">
        <v>#N/A</v>
      </c>
      <c r="AB207" s="52" t="e">
        <v>#N/A</v>
      </c>
      <c r="AC207" s="53" t="s">
        <v>1838</v>
      </c>
      <c r="AD207">
        <f>COUNTIF(Z:Z,sectionsubsection_download[[#This Row],[Title]])</f>
        <v>1</v>
      </c>
    </row>
    <row r="208" spans="1:30" ht="180" x14ac:dyDescent="0.25">
      <c r="A208" t="s">
        <v>1771</v>
      </c>
      <c r="B208" s="48" t="s">
        <v>1772</v>
      </c>
      <c r="C208" s="48" t="s">
        <v>1773</v>
      </c>
      <c r="D208">
        <v>1803</v>
      </c>
      <c r="X208" s="51"/>
      <c r="Y208" s="51"/>
      <c r="Z208" s="52" t="s">
        <v>1841</v>
      </c>
      <c r="AA208" s="52" t="e">
        <v>#N/A</v>
      </c>
      <c r="AB208" s="52" t="e">
        <v>#N/A</v>
      </c>
      <c r="AC208" s="54" t="s">
        <v>1842</v>
      </c>
      <c r="AD208">
        <f>COUNTIF(Z:Z,sectionsubsection_download[[#This Row],[Title]])</f>
        <v>1</v>
      </c>
    </row>
    <row r="209" spans="1:30" ht="75" x14ac:dyDescent="0.25">
      <c r="A209" t="s">
        <v>1762</v>
      </c>
      <c r="B209" s="48" t="s">
        <v>1763</v>
      </c>
      <c r="C209" s="48" t="s">
        <v>1061</v>
      </c>
      <c r="D209">
        <v>1901</v>
      </c>
      <c r="X209" s="52"/>
      <c r="Y209" s="52"/>
      <c r="Z209" s="52" t="s">
        <v>1845</v>
      </c>
      <c r="AA209" s="52" t="e">
        <v>#N/A</v>
      </c>
      <c r="AB209" s="52" t="e">
        <v>#N/A</v>
      </c>
      <c r="AC209" s="53" t="s">
        <v>1846</v>
      </c>
      <c r="AD209">
        <f>COUNTIF(Z:Z,sectionsubsection_download[[#This Row],[Title]])</f>
        <v>1</v>
      </c>
    </row>
    <row r="210" spans="1:30" ht="105" x14ac:dyDescent="0.25">
      <c r="A210" t="s">
        <v>1860</v>
      </c>
      <c r="B210" s="48" t="s">
        <v>1861</v>
      </c>
      <c r="C210" s="48" t="s">
        <v>1061</v>
      </c>
      <c r="D210">
        <v>1902</v>
      </c>
      <c r="X210" s="51"/>
      <c r="Y210" s="51"/>
      <c r="Z210" s="52" t="s">
        <v>1850</v>
      </c>
      <c r="AA210" s="52" t="e">
        <v>#N/A</v>
      </c>
      <c r="AB210" s="52" t="e">
        <v>#N/A</v>
      </c>
      <c r="AC210" s="54" t="s">
        <v>1851</v>
      </c>
      <c r="AD210">
        <f>COUNTIF(Z:Z,sectionsubsection_download[[#This Row],[Title]])</f>
        <v>1</v>
      </c>
    </row>
    <row r="211" spans="1:30" ht="90" x14ac:dyDescent="0.25">
      <c r="A211" t="s">
        <v>1835</v>
      </c>
      <c r="B211" s="48" t="s">
        <v>1836</v>
      </c>
      <c r="C211" s="48" t="s">
        <v>1061</v>
      </c>
      <c r="D211">
        <v>1903</v>
      </c>
      <c r="X211" s="52"/>
      <c r="Y211" s="52"/>
      <c r="Z211" s="52" t="s">
        <v>1854</v>
      </c>
      <c r="AA211" s="52" t="e">
        <v>#N/A</v>
      </c>
      <c r="AB211" s="52" t="e">
        <v>#N/A</v>
      </c>
      <c r="AC211" s="53" t="s">
        <v>1855</v>
      </c>
      <c r="AD211">
        <f>COUNTIF(Z:Z,sectionsubsection_download[[#This Row],[Title]])</f>
        <v>1</v>
      </c>
    </row>
    <row r="212" spans="1:30" ht="75" x14ac:dyDescent="0.25">
      <c r="A212" t="s">
        <v>1325</v>
      </c>
      <c r="B212" s="48" t="s">
        <v>1326</v>
      </c>
      <c r="C212" s="48" t="s">
        <v>1061</v>
      </c>
      <c r="D212">
        <v>2001</v>
      </c>
      <c r="X212" s="51"/>
      <c r="Y212" s="51"/>
      <c r="Z212" s="52" t="s">
        <v>1858</v>
      </c>
      <c r="AA212" s="52" t="e">
        <v>#N/A</v>
      </c>
      <c r="AB212" s="52" t="e">
        <v>#N/A</v>
      </c>
      <c r="AC212" s="54" t="s">
        <v>1859</v>
      </c>
      <c r="AD212">
        <f>COUNTIF(Z:Z,sectionsubsection_download[[#This Row],[Title]])</f>
        <v>1</v>
      </c>
    </row>
    <row r="213" spans="1:30" ht="75" x14ac:dyDescent="0.25">
      <c r="A213" t="s">
        <v>1744</v>
      </c>
      <c r="B213" s="48" t="s">
        <v>1745</v>
      </c>
      <c r="C213" s="48" t="s">
        <v>1061</v>
      </c>
      <c r="D213">
        <v>2001</v>
      </c>
      <c r="X213" s="52"/>
      <c r="Y213" s="52"/>
      <c r="Z213" s="52" t="s">
        <v>1862</v>
      </c>
      <c r="AA213" s="52" t="e">
        <v>#N/A</v>
      </c>
      <c r="AB213" s="52" t="e">
        <v>#N/A</v>
      </c>
      <c r="AC213" s="53" t="s">
        <v>1863</v>
      </c>
      <c r="AD213">
        <f>COUNTIF(Z:Z,sectionsubsection_download[[#This Row],[Title]])</f>
        <v>1</v>
      </c>
    </row>
    <row r="214" spans="1:30" ht="90" x14ac:dyDescent="0.25">
      <c r="A214" t="s">
        <v>2323</v>
      </c>
      <c r="B214" s="48" t="s">
        <v>2324</v>
      </c>
      <c r="C214" t="s">
        <v>1061</v>
      </c>
      <c r="D214">
        <v>2001</v>
      </c>
      <c r="X214" s="51"/>
      <c r="Y214" s="51"/>
      <c r="Z214" s="52" t="s">
        <v>1866</v>
      </c>
      <c r="AA214" s="52" t="e">
        <v>#N/A</v>
      </c>
      <c r="AB214" s="52" t="e">
        <v>#N/A</v>
      </c>
      <c r="AC214" s="54" t="s">
        <v>1867</v>
      </c>
      <c r="AD214">
        <f>COUNTIF(Z:Z,sectionsubsection_download[[#This Row],[Title]])</f>
        <v>1</v>
      </c>
    </row>
    <row r="215" spans="1:30" ht="60" x14ac:dyDescent="0.25">
      <c r="A215" t="s">
        <v>1321</v>
      </c>
      <c r="B215" s="48" t="s">
        <v>1322</v>
      </c>
      <c r="C215" s="48" t="s">
        <v>1061</v>
      </c>
      <c r="D215">
        <v>2002</v>
      </c>
      <c r="X215" s="52"/>
      <c r="Y215" s="52"/>
      <c r="Z215" s="52" t="s">
        <v>1870</v>
      </c>
      <c r="AA215" s="52" t="e">
        <v>#N/A</v>
      </c>
      <c r="AB215" s="52" t="e">
        <v>#N/A</v>
      </c>
      <c r="AC215" s="53" t="s">
        <v>1871</v>
      </c>
      <c r="AD215">
        <f>COUNTIF(Z:Z,sectionsubsection_download[[#This Row],[Title]])</f>
        <v>1</v>
      </c>
    </row>
    <row r="216" spans="1:30" ht="105" x14ac:dyDescent="0.25">
      <c r="A216" t="s">
        <v>1732</v>
      </c>
      <c r="B216" s="48" t="s">
        <v>1733</v>
      </c>
      <c r="C216" s="48" t="s">
        <v>1061</v>
      </c>
      <c r="D216">
        <v>2002</v>
      </c>
      <c r="X216" s="51"/>
      <c r="Y216" s="51"/>
      <c r="Z216" s="52" t="s">
        <v>1874</v>
      </c>
      <c r="AA216" s="52" t="e">
        <v>#N/A</v>
      </c>
      <c r="AB216" s="52" t="e">
        <v>#N/A</v>
      </c>
      <c r="AC216" s="54" t="s">
        <v>1875</v>
      </c>
      <c r="AD216">
        <f>COUNTIF(Z:Z,sectionsubsection_download[[#This Row],[Title]])</f>
        <v>1</v>
      </c>
    </row>
    <row r="217" spans="1:30" ht="75" x14ac:dyDescent="0.25">
      <c r="A217" t="s">
        <v>2321</v>
      </c>
      <c r="B217" s="48" t="s">
        <v>2322</v>
      </c>
      <c r="C217" t="s">
        <v>1061</v>
      </c>
      <c r="D217">
        <v>2002</v>
      </c>
      <c r="X217" s="52"/>
      <c r="Y217" s="52"/>
      <c r="Z217" s="52" t="s">
        <v>1878</v>
      </c>
      <c r="AA217" s="52" t="e">
        <v>#N/A</v>
      </c>
      <c r="AB217" s="52" t="e">
        <v>#N/A</v>
      </c>
      <c r="AC217" s="53" t="s">
        <v>1879</v>
      </c>
      <c r="AD217">
        <f>COUNTIF(Z:Z,sectionsubsection_download[[#This Row],[Title]])</f>
        <v>1</v>
      </c>
    </row>
    <row r="218" spans="1:30" ht="90" x14ac:dyDescent="0.25">
      <c r="A218" t="s">
        <v>1313</v>
      </c>
      <c r="B218" s="48" t="s">
        <v>1314</v>
      </c>
      <c r="C218" s="48" t="s">
        <v>1061</v>
      </c>
      <c r="D218">
        <v>2003</v>
      </c>
      <c r="X218" s="51"/>
      <c r="Y218" s="51"/>
      <c r="Z218" s="52" t="s">
        <v>1882</v>
      </c>
      <c r="AA218" s="52" t="e">
        <v>#N/A</v>
      </c>
      <c r="AB218" s="52" t="e">
        <v>#N/A</v>
      </c>
      <c r="AC218" s="54" t="s">
        <v>1883</v>
      </c>
      <c r="AD218">
        <f>COUNTIF(Z:Z,sectionsubsection_download[[#This Row],[Title]])</f>
        <v>1</v>
      </c>
    </row>
    <row r="219" spans="1:30" ht="45" x14ac:dyDescent="0.25">
      <c r="A219" t="s">
        <v>1728</v>
      </c>
      <c r="B219" s="48" t="s">
        <v>1729</v>
      </c>
      <c r="C219" s="48" t="s">
        <v>1061</v>
      </c>
      <c r="D219">
        <v>2003</v>
      </c>
      <c r="X219" s="52"/>
      <c r="Y219" s="52"/>
      <c r="Z219" s="52" t="s">
        <v>1886</v>
      </c>
      <c r="AA219" s="52" t="e">
        <v>#N/A</v>
      </c>
      <c r="AB219" s="52" t="e">
        <v>#N/A</v>
      </c>
      <c r="AC219" s="53" t="s">
        <v>1887</v>
      </c>
      <c r="AD219">
        <f>COUNTIF(Z:Z,sectionsubsection_download[[#This Row],[Title]])</f>
        <v>1</v>
      </c>
    </row>
    <row r="220" spans="1:30" ht="14.45" customHeight="1" x14ac:dyDescent="0.25">
      <c r="A220" t="s">
        <v>2319</v>
      </c>
      <c r="B220" s="48" t="s">
        <v>2320</v>
      </c>
      <c r="C220" t="s">
        <v>1061</v>
      </c>
      <c r="D220">
        <v>2003</v>
      </c>
      <c r="X220" s="51"/>
      <c r="Y220" s="51"/>
      <c r="Z220" s="52" t="s">
        <v>1888</v>
      </c>
      <c r="AA220" s="52" t="e">
        <v>#N/A</v>
      </c>
      <c r="AB220" s="52" t="e">
        <v>#N/A</v>
      </c>
      <c r="AC220" s="54" t="s">
        <v>1889</v>
      </c>
      <c r="AD220">
        <f>COUNTIF(Z:Z,sectionsubsection_download[[#This Row],[Title]])</f>
        <v>1</v>
      </c>
    </row>
    <row r="221" spans="1:30" ht="45" x14ac:dyDescent="0.25">
      <c r="A221" t="s">
        <v>1329</v>
      </c>
      <c r="B221" s="48" t="s">
        <v>1330</v>
      </c>
      <c r="C221" s="48" t="s">
        <v>1061</v>
      </c>
      <c r="D221">
        <v>2004</v>
      </c>
      <c r="X221" s="52"/>
      <c r="Y221" s="52"/>
      <c r="Z221" s="52" t="s">
        <v>1890</v>
      </c>
      <c r="AA221" s="52" t="e">
        <v>#N/A</v>
      </c>
      <c r="AB221" s="52" t="e">
        <v>#N/A</v>
      </c>
      <c r="AC221" s="53" t="s">
        <v>1891</v>
      </c>
      <c r="AD221">
        <f>COUNTIF(Z:Z,sectionsubsection_download[[#This Row],[Title]])</f>
        <v>1</v>
      </c>
    </row>
    <row r="222" spans="1:30" ht="60" x14ac:dyDescent="0.25">
      <c r="A222" t="s">
        <v>1740</v>
      </c>
      <c r="B222" s="48" t="s">
        <v>1741</v>
      </c>
      <c r="C222" s="48" t="s">
        <v>1061</v>
      </c>
      <c r="D222">
        <v>2004</v>
      </c>
      <c r="X222" s="51"/>
      <c r="Y222" s="51"/>
      <c r="Z222" s="52" t="s">
        <v>1892</v>
      </c>
      <c r="AA222" s="52" t="e">
        <v>#N/A</v>
      </c>
      <c r="AB222" s="52" t="e">
        <v>#N/A</v>
      </c>
      <c r="AC222" s="54" t="s">
        <v>1893</v>
      </c>
      <c r="AD222">
        <f>COUNTIF(Z:Z,sectionsubsection_download[[#This Row],[Title]])</f>
        <v>1</v>
      </c>
    </row>
    <row r="223" spans="1:30" ht="60" x14ac:dyDescent="0.25">
      <c r="A223" t="s">
        <v>2317</v>
      </c>
      <c r="B223" s="48" t="s">
        <v>2318</v>
      </c>
      <c r="C223" t="s">
        <v>1061</v>
      </c>
      <c r="D223">
        <v>2004</v>
      </c>
      <c r="X223" s="52"/>
      <c r="Y223" s="52"/>
      <c r="Z223" s="52" t="s">
        <v>1894</v>
      </c>
      <c r="AA223" s="52" t="e">
        <v>#N/A</v>
      </c>
      <c r="AB223" s="52" t="e">
        <v>#N/A</v>
      </c>
      <c r="AC223" s="53" t="s">
        <v>1895</v>
      </c>
      <c r="AD223">
        <f>COUNTIF(Z:Z,sectionsubsection_download[[#This Row],[Title]])</f>
        <v>1</v>
      </c>
    </row>
    <row r="224" spans="1:30" ht="30" x14ac:dyDescent="0.25">
      <c r="A224" t="s">
        <v>1736</v>
      </c>
      <c r="B224" s="48" t="s">
        <v>1737</v>
      </c>
      <c r="C224" s="48" t="s">
        <v>1061</v>
      </c>
      <c r="D224">
        <v>2005</v>
      </c>
      <c r="X224" s="51"/>
      <c r="Y224" s="51"/>
      <c r="Z224" s="52" t="s">
        <v>1896</v>
      </c>
      <c r="AA224" s="52" t="e">
        <v>#N/A</v>
      </c>
      <c r="AB224" s="52" t="e">
        <v>#N/A</v>
      </c>
      <c r="AC224" s="54" t="s">
        <v>1897</v>
      </c>
      <c r="AD224">
        <f>COUNTIF(Z:Z,sectionsubsection_download[[#This Row],[Title]])</f>
        <v>1</v>
      </c>
    </row>
    <row r="225" spans="1:30" ht="60" x14ac:dyDescent="0.25">
      <c r="A225" t="s">
        <v>1711</v>
      </c>
      <c r="B225" s="48" t="s">
        <v>1712</v>
      </c>
      <c r="C225" s="48" t="s">
        <v>1061</v>
      </c>
      <c r="D225">
        <v>2006</v>
      </c>
      <c r="X225" s="52"/>
      <c r="Y225" s="52"/>
      <c r="Z225" s="52" t="s">
        <v>1898</v>
      </c>
      <c r="AA225" s="52" t="e">
        <v>#N/A</v>
      </c>
      <c r="AB225" s="52" t="e">
        <v>#N/A</v>
      </c>
      <c r="AC225" s="53" t="s">
        <v>1899</v>
      </c>
      <c r="AD225">
        <f>COUNTIF(Z:Z,sectionsubsection_download[[#This Row],[Title]])</f>
        <v>1</v>
      </c>
    </row>
    <row r="226" spans="1:30" ht="30" x14ac:dyDescent="0.25">
      <c r="A226" t="s">
        <v>1715</v>
      </c>
      <c r="B226" s="48" t="s">
        <v>1716</v>
      </c>
      <c r="C226" s="48" t="s">
        <v>1061</v>
      </c>
      <c r="D226">
        <v>2007</v>
      </c>
      <c r="X226" s="51"/>
      <c r="Y226" s="51"/>
      <c r="Z226" s="52" t="s">
        <v>1900</v>
      </c>
      <c r="AA226" s="52" t="e">
        <v>#N/A</v>
      </c>
      <c r="AB226" s="52" t="e">
        <v>#N/A</v>
      </c>
      <c r="AC226" s="54" t="s">
        <v>1901</v>
      </c>
      <c r="AD226">
        <f>COUNTIF(Z:Z,sectionsubsection_download[[#This Row],[Title]])</f>
        <v>1</v>
      </c>
    </row>
    <row r="227" spans="1:30" ht="120" x14ac:dyDescent="0.25">
      <c r="A227" t="s">
        <v>1723</v>
      </c>
      <c r="B227" s="48" t="s">
        <v>1724</v>
      </c>
      <c r="C227" s="48" t="s">
        <v>1725</v>
      </c>
      <c r="D227">
        <v>2008</v>
      </c>
      <c r="X227" s="52"/>
      <c r="Y227" s="52"/>
      <c r="Z227" s="52" t="s">
        <v>1902</v>
      </c>
      <c r="AA227" s="52" t="e">
        <v>#N/A</v>
      </c>
      <c r="AB227" s="52" t="e">
        <v>#N/A</v>
      </c>
      <c r="AC227" s="53" t="s">
        <v>1903</v>
      </c>
      <c r="AD227">
        <f>COUNTIF(Z:Z,sectionsubsection_download[[#This Row],[Title]])</f>
        <v>1</v>
      </c>
    </row>
    <row r="228" spans="1:30" ht="75" x14ac:dyDescent="0.25">
      <c r="A228" t="s">
        <v>1719</v>
      </c>
      <c r="B228" s="48" t="s">
        <v>1720</v>
      </c>
      <c r="C228" s="48" t="s">
        <v>1061</v>
      </c>
      <c r="D228">
        <v>2009</v>
      </c>
      <c r="X228" s="51"/>
      <c r="Y228" s="51"/>
      <c r="Z228" s="52" t="s">
        <v>1904</v>
      </c>
      <c r="AA228" s="52" t="e">
        <v>#N/A</v>
      </c>
      <c r="AB228" s="52" t="e">
        <v>#N/A</v>
      </c>
      <c r="AC228" s="54" t="s">
        <v>1905</v>
      </c>
      <c r="AD228">
        <f>COUNTIF(Z:Z,sectionsubsection_download[[#This Row],[Title]])</f>
        <v>1</v>
      </c>
    </row>
    <row r="229" spans="1:30" ht="90" x14ac:dyDescent="0.25">
      <c r="A229" t="s">
        <v>1361</v>
      </c>
      <c r="B229" s="48" t="s">
        <v>1362</v>
      </c>
      <c r="C229" s="48" t="s">
        <v>1061</v>
      </c>
      <c r="D229">
        <v>2201</v>
      </c>
      <c r="X229" s="52"/>
      <c r="Y229" s="52"/>
      <c r="Z229" s="52" t="s">
        <v>1906</v>
      </c>
      <c r="AA229" s="52" t="e">
        <v>#N/A</v>
      </c>
      <c r="AB229" s="52" t="e">
        <v>#N/A</v>
      </c>
      <c r="AC229" s="53" t="s">
        <v>1907</v>
      </c>
      <c r="AD229">
        <f>COUNTIF(Z:Z,sectionsubsection_download[[#This Row],[Title]])</f>
        <v>1</v>
      </c>
    </row>
    <row r="230" spans="1:30" ht="30" x14ac:dyDescent="0.25">
      <c r="A230" t="s">
        <v>1673</v>
      </c>
      <c r="B230" s="48" t="s">
        <v>1674</v>
      </c>
      <c r="C230" s="48" t="s">
        <v>1061</v>
      </c>
      <c r="D230">
        <v>2201</v>
      </c>
      <c r="X230" s="51"/>
      <c r="Y230" s="51"/>
      <c r="Z230" s="52" t="s">
        <v>1908</v>
      </c>
      <c r="AA230" s="52" t="e">
        <v>#N/A</v>
      </c>
      <c r="AB230" s="52" t="e">
        <v>#N/A</v>
      </c>
      <c r="AC230" s="54" t="s">
        <v>1909</v>
      </c>
      <c r="AD230">
        <f>COUNTIF(Z:Z,sectionsubsection_download[[#This Row],[Title]])</f>
        <v>1</v>
      </c>
    </row>
    <row r="231" spans="1:30" ht="105" x14ac:dyDescent="0.25">
      <c r="A231" t="s">
        <v>2315</v>
      </c>
      <c r="B231" s="48" t="s">
        <v>2316</v>
      </c>
      <c r="C231" t="s">
        <v>1061</v>
      </c>
      <c r="D231">
        <v>2201</v>
      </c>
      <c r="X231" s="52"/>
      <c r="Y231" s="52"/>
      <c r="Z231" s="52" t="s">
        <v>1910</v>
      </c>
      <c r="AA231" s="52" t="e">
        <v>#N/A</v>
      </c>
      <c r="AB231" s="52" t="e">
        <v>#N/A</v>
      </c>
      <c r="AC231" s="53" t="s">
        <v>1911</v>
      </c>
      <c r="AD231">
        <f>COUNTIF(Z:Z,sectionsubsection_download[[#This Row],[Title]])</f>
        <v>1</v>
      </c>
    </row>
    <row r="232" spans="1:30" ht="120" x14ac:dyDescent="0.25">
      <c r="A232" t="s">
        <v>1357</v>
      </c>
      <c r="B232" s="48" t="s">
        <v>1358</v>
      </c>
      <c r="C232" s="48" t="s">
        <v>1061</v>
      </c>
      <c r="D232">
        <v>2202</v>
      </c>
      <c r="X232" s="51"/>
      <c r="Y232" s="51"/>
      <c r="Z232" s="52" t="s">
        <v>1912</v>
      </c>
      <c r="AA232" s="52" t="e">
        <v>#N/A</v>
      </c>
      <c r="AB232" s="52" t="e">
        <v>#N/A</v>
      </c>
      <c r="AC232" s="54" t="s">
        <v>1913</v>
      </c>
      <c r="AD232">
        <f>COUNTIF(Z:Z,sectionsubsection_download[[#This Row],[Title]])</f>
        <v>1</v>
      </c>
    </row>
    <row r="233" spans="1:30" ht="45" x14ac:dyDescent="0.25">
      <c r="A233" t="s">
        <v>1707</v>
      </c>
      <c r="B233" s="48" t="s">
        <v>1708</v>
      </c>
      <c r="C233" s="48" t="s">
        <v>1061</v>
      </c>
      <c r="D233">
        <v>2202</v>
      </c>
      <c r="X233" s="52"/>
      <c r="Y233" s="52"/>
      <c r="Z233" s="52" t="s">
        <v>1914</v>
      </c>
      <c r="AA233" s="52" t="e">
        <v>#N/A</v>
      </c>
      <c r="AB233" s="52" t="e">
        <v>#N/A</v>
      </c>
      <c r="AC233" s="53" t="s">
        <v>1915</v>
      </c>
      <c r="AD233">
        <f>COUNTIF(Z:Z,sectionsubsection_download[[#This Row],[Title]])</f>
        <v>1</v>
      </c>
    </row>
    <row r="234" spans="1:30" ht="135" x14ac:dyDescent="0.25">
      <c r="A234" t="s">
        <v>2313</v>
      </c>
      <c r="B234" s="48" t="s">
        <v>2314</v>
      </c>
      <c r="C234" t="s">
        <v>1061</v>
      </c>
      <c r="D234">
        <v>2202</v>
      </c>
      <c r="X234" s="51"/>
      <c r="Y234" s="51"/>
      <c r="Z234" s="52" t="s">
        <v>1916</v>
      </c>
      <c r="AA234" s="52" t="e">
        <v>#N/A</v>
      </c>
      <c r="AB234" s="52" t="e">
        <v>#N/A</v>
      </c>
      <c r="AC234" s="54" t="s">
        <v>1917</v>
      </c>
      <c r="AD234">
        <f>COUNTIF(Z:Z,sectionsubsection_download[[#This Row],[Title]])</f>
        <v>1</v>
      </c>
    </row>
    <row r="235" spans="1:30" ht="150" x14ac:dyDescent="0.25">
      <c r="A235" t="s">
        <v>1345</v>
      </c>
      <c r="B235" s="48" t="s">
        <v>1346</v>
      </c>
      <c r="C235" s="48" t="s">
        <v>1061</v>
      </c>
      <c r="D235">
        <v>2203</v>
      </c>
      <c r="X235" s="52"/>
      <c r="Y235" s="52"/>
      <c r="Z235" s="52" t="s">
        <v>1918</v>
      </c>
      <c r="AA235" s="52" t="e">
        <v>#N/A</v>
      </c>
      <c r="AB235" s="52" t="e">
        <v>#N/A</v>
      </c>
      <c r="AC235" s="53" t="s">
        <v>1919</v>
      </c>
      <c r="AD235">
        <f>COUNTIF(Z:Z,sectionsubsection_download[[#This Row],[Title]])</f>
        <v>1</v>
      </c>
    </row>
    <row r="236" spans="1:30" ht="90" x14ac:dyDescent="0.25">
      <c r="A236" t="s">
        <v>1682</v>
      </c>
      <c r="B236" s="48" t="s">
        <v>1683</v>
      </c>
      <c r="C236" s="48" t="s">
        <v>1061</v>
      </c>
      <c r="D236">
        <v>2203</v>
      </c>
      <c r="X236" s="51"/>
      <c r="Y236" s="51"/>
      <c r="Z236" s="52" t="s">
        <v>1920</v>
      </c>
      <c r="AA236" s="52" t="e">
        <v>#N/A</v>
      </c>
      <c r="AB236" s="52" t="e">
        <v>#N/A</v>
      </c>
      <c r="AC236" s="54" t="s">
        <v>1921</v>
      </c>
      <c r="AD236">
        <f>COUNTIF(Z:Z,sectionsubsection_download[[#This Row],[Title]])</f>
        <v>1</v>
      </c>
    </row>
    <row r="237" spans="1:30" ht="165" x14ac:dyDescent="0.25">
      <c r="A237" t="s">
        <v>1884</v>
      </c>
      <c r="B237" s="48" t="s">
        <v>1885</v>
      </c>
      <c r="C237" t="s">
        <v>1061</v>
      </c>
      <c r="D237">
        <v>2203</v>
      </c>
      <c r="X237" s="52"/>
      <c r="Y237" s="52"/>
      <c r="Z237" s="52" t="s">
        <v>1922</v>
      </c>
      <c r="AA237" s="52" t="e">
        <v>#N/A</v>
      </c>
      <c r="AB237" s="52" t="e">
        <v>#N/A</v>
      </c>
      <c r="AC237" s="53" t="s">
        <v>1923</v>
      </c>
      <c r="AD237">
        <f>COUNTIF(Z:Z,sectionsubsection_download[[#This Row],[Title]])</f>
        <v>1</v>
      </c>
    </row>
    <row r="238" spans="1:30" ht="105" x14ac:dyDescent="0.25">
      <c r="A238" t="s">
        <v>1703</v>
      </c>
      <c r="B238" s="48" t="s">
        <v>1704</v>
      </c>
      <c r="C238" s="48" t="s">
        <v>1061</v>
      </c>
      <c r="D238">
        <v>2401</v>
      </c>
      <c r="X238" s="51"/>
      <c r="Y238" s="51"/>
      <c r="Z238" s="52" t="s">
        <v>1924</v>
      </c>
      <c r="AA238" s="52" t="e">
        <v>#N/A</v>
      </c>
      <c r="AB238" s="52" t="e">
        <v>#N/A</v>
      </c>
      <c r="AC238" s="54" t="s">
        <v>1925</v>
      </c>
      <c r="AD238">
        <f>COUNTIF(Z:Z,sectionsubsection_download[[#This Row],[Title]])</f>
        <v>1</v>
      </c>
    </row>
    <row r="239" spans="1:30" ht="105" x14ac:dyDescent="0.25">
      <c r="A239" t="s">
        <v>1695</v>
      </c>
      <c r="B239" s="48" t="s">
        <v>1696</v>
      </c>
      <c r="C239" s="48" t="s">
        <v>1061</v>
      </c>
      <c r="D239">
        <v>2402</v>
      </c>
      <c r="X239" s="52"/>
      <c r="Y239" s="52"/>
      <c r="Z239" s="52" t="s">
        <v>1926</v>
      </c>
      <c r="AA239" s="52" t="e">
        <v>#N/A</v>
      </c>
      <c r="AB239" s="52" t="e">
        <v>#N/A</v>
      </c>
      <c r="AC239" s="53" t="s">
        <v>1927</v>
      </c>
      <c r="AD239">
        <f>COUNTIF(Z:Z,sectionsubsection_download[[#This Row],[Title]])</f>
        <v>1</v>
      </c>
    </row>
    <row r="240" spans="1:30" ht="270" x14ac:dyDescent="0.25">
      <c r="A240" t="s">
        <v>1690</v>
      </c>
      <c r="B240" s="48" t="s">
        <v>1691</v>
      </c>
      <c r="C240" s="48" t="s">
        <v>1692</v>
      </c>
      <c r="D240">
        <v>2501</v>
      </c>
      <c r="X240" s="51"/>
      <c r="Y240" s="51"/>
      <c r="Z240" s="52" t="s">
        <v>1928</v>
      </c>
      <c r="AA240" s="52" t="e">
        <v>#N/A</v>
      </c>
      <c r="AB240" s="52" t="e">
        <v>#N/A</v>
      </c>
      <c r="AC240" s="54" t="s">
        <v>1929</v>
      </c>
      <c r="AD240">
        <f>COUNTIF(Z:Z,sectionsubsection_download[[#This Row],[Title]])</f>
        <v>1</v>
      </c>
    </row>
    <row r="241" spans="1:30" ht="180" x14ac:dyDescent="0.25">
      <c r="A241" t="s">
        <v>1637</v>
      </c>
      <c r="B241" s="48" t="s">
        <v>1638</v>
      </c>
      <c r="C241" s="48" t="s">
        <v>1061</v>
      </c>
      <c r="D241">
        <v>2502</v>
      </c>
      <c r="X241" s="52"/>
      <c r="Y241" s="52"/>
      <c r="Z241" s="52" t="s">
        <v>1930</v>
      </c>
      <c r="AA241" s="52" t="e">
        <v>#N/A</v>
      </c>
      <c r="AB241" s="52" t="e">
        <v>#N/A</v>
      </c>
      <c r="AC241" s="53" t="s">
        <v>1931</v>
      </c>
      <c r="AD241">
        <f>COUNTIF(Z:Z,sectionsubsection_download[[#This Row],[Title]])</f>
        <v>1</v>
      </c>
    </row>
    <row r="242" spans="1:30" ht="90" x14ac:dyDescent="0.25">
      <c r="A242" t="s">
        <v>1645</v>
      </c>
      <c r="B242" s="48" t="s">
        <v>1646</v>
      </c>
      <c r="C242" s="48" t="s">
        <v>1061</v>
      </c>
      <c r="D242">
        <v>2503</v>
      </c>
      <c r="X242" s="51"/>
      <c r="Y242" s="51"/>
      <c r="Z242" s="52" t="s">
        <v>1932</v>
      </c>
      <c r="AA242" s="52" t="e">
        <v>#N/A</v>
      </c>
      <c r="AB242" s="52" t="e">
        <v>#N/A</v>
      </c>
      <c r="AC242" s="54" t="s">
        <v>1933</v>
      </c>
      <c r="AD242">
        <f>COUNTIF(Z:Z,sectionsubsection_download[[#This Row],[Title]])</f>
        <v>1</v>
      </c>
    </row>
    <row r="243" spans="1:30" ht="60" x14ac:dyDescent="0.25">
      <c r="A243" t="s">
        <v>1649</v>
      </c>
      <c r="B243" s="48" t="s">
        <v>1650</v>
      </c>
      <c r="C243" s="48" t="s">
        <v>1061</v>
      </c>
      <c r="D243">
        <v>2601</v>
      </c>
      <c r="X243" s="52"/>
      <c r="Y243" s="52"/>
      <c r="Z243" s="52" t="s">
        <v>1934</v>
      </c>
      <c r="AA243" s="52" t="e">
        <v>#N/A</v>
      </c>
      <c r="AB243" s="52" t="e">
        <v>#N/A</v>
      </c>
      <c r="AC243" s="53" t="s">
        <v>1935</v>
      </c>
      <c r="AD243">
        <f>COUNTIF(Z:Z,sectionsubsection_download[[#This Row],[Title]])</f>
        <v>1</v>
      </c>
    </row>
    <row r="244" spans="1:30" ht="45" x14ac:dyDescent="0.25">
      <c r="A244" t="s">
        <v>1669</v>
      </c>
      <c r="B244" s="48" t="s">
        <v>1670</v>
      </c>
      <c r="C244" s="48" t="s">
        <v>1061</v>
      </c>
      <c r="D244">
        <v>2602</v>
      </c>
      <c r="X244" s="51"/>
      <c r="Y244" s="51"/>
      <c r="Z244" s="52" t="s">
        <v>1936</v>
      </c>
      <c r="AA244" s="52" t="e">
        <v>#N/A</v>
      </c>
      <c r="AB244" s="52" t="e">
        <v>#N/A</v>
      </c>
      <c r="AC244" s="54" t="s">
        <v>1937</v>
      </c>
      <c r="AD244">
        <f>COUNTIF(Z:Z,sectionsubsection_download[[#This Row],[Title]])</f>
        <v>1</v>
      </c>
    </row>
    <row r="245" spans="1:30" ht="60" x14ac:dyDescent="0.25">
      <c r="A245" t="s">
        <v>1207</v>
      </c>
      <c r="B245" s="48" t="s">
        <v>1208</v>
      </c>
      <c r="C245" s="48" t="s">
        <v>1061</v>
      </c>
      <c r="D245">
        <v>2801</v>
      </c>
      <c r="X245" s="52"/>
      <c r="Y245" s="52"/>
      <c r="Z245" s="52" t="s">
        <v>1938</v>
      </c>
      <c r="AA245" s="52" t="e">
        <v>#N/A</v>
      </c>
      <c r="AB245" s="52" t="e">
        <v>#N/A</v>
      </c>
      <c r="AC245" s="53" t="s">
        <v>1939</v>
      </c>
      <c r="AD245">
        <f>COUNTIF(Z:Z,sectionsubsection_download[[#This Row],[Title]])</f>
        <v>1</v>
      </c>
    </row>
    <row r="246" spans="1:30" ht="105" x14ac:dyDescent="0.25">
      <c r="A246" t="s">
        <v>1337</v>
      </c>
      <c r="B246" s="48" t="s">
        <v>1338</v>
      </c>
      <c r="C246" s="48" t="s">
        <v>1061</v>
      </c>
      <c r="D246">
        <v>2801</v>
      </c>
      <c r="X246" s="51"/>
      <c r="Y246" s="51"/>
      <c r="Z246" s="52" t="s">
        <v>1940</v>
      </c>
      <c r="AA246" s="52" t="e">
        <v>#N/A</v>
      </c>
      <c r="AB246" s="52" t="e">
        <v>#N/A</v>
      </c>
      <c r="AC246" s="54" t="s">
        <v>1941</v>
      </c>
      <c r="AD246">
        <f>COUNTIF(Z:Z,sectionsubsection_download[[#This Row],[Title]])</f>
        <v>1</v>
      </c>
    </row>
    <row r="247" spans="1:30" ht="120" x14ac:dyDescent="0.25">
      <c r="A247" t="s">
        <v>2311</v>
      </c>
      <c r="B247" s="48" t="s">
        <v>2312</v>
      </c>
      <c r="C247" t="s">
        <v>1061</v>
      </c>
      <c r="D247">
        <v>2801</v>
      </c>
      <c r="X247" s="52"/>
      <c r="Y247" s="52"/>
      <c r="Z247" s="52" t="s">
        <v>1942</v>
      </c>
      <c r="AA247" s="52" t="e">
        <v>#N/A</v>
      </c>
      <c r="AB247" s="52" t="e">
        <v>#N/A</v>
      </c>
      <c r="AC247" s="53" t="s">
        <v>1943</v>
      </c>
      <c r="AD247">
        <f>COUNTIF(Z:Z,sectionsubsection_download[[#This Row],[Title]])</f>
        <v>1</v>
      </c>
    </row>
    <row r="248" spans="1:30" ht="345" x14ac:dyDescent="0.25">
      <c r="A248" t="s">
        <v>1202</v>
      </c>
      <c r="B248" s="48" t="s">
        <v>1203</v>
      </c>
      <c r="C248" s="48" t="s">
        <v>1204</v>
      </c>
      <c r="D248">
        <v>2802</v>
      </c>
      <c r="X248" s="51"/>
      <c r="Y248" s="51"/>
      <c r="Z248" s="52" t="s">
        <v>1944</v>
      </c>
      <c r="AA248" s="52" t="e">
        <v>#N/A</v>
      </c>
      <c r="AB248" s="52" t="e">
        <v>#N/A</v>
      </c>
      <c r="AC248" s="54" t="s">
        <v>1945</v>
      </c>
      <c r="AD248">
        <f>COUNTIF(Z:Z,sectionsubsection_download[[#This Row],[Title]])</f>
        <v>1</v>
      </c>
    </row>
    <row r="249" spans="1:30" ht="60" x14ac:dyDescent="0.25">
      <c r="A249" t="s">
        <v>1385</v>
      </c>
      <c r="B249" s="48" t="s">
        <v>1386</v>
      </c>
      <c r="C249" s="48" t="s">
        <v>1061</v>
      </c>
      <c r="D249">
        <v>2802</v>
      </c>
      <c r="X249" s="52"/>
      <c r="Y249" s="52"/>
      <c r="Z249" s="52" t="s">
        <v>1946</v>
      </c>
      <c r="AA249" s="52" t="e">
        <v>#N/A</v>
      </c>
      <c r="AB249" s="52" t="e">
        <v>#N/A</v>
      </c>
      <c r="AC249" s="53" t="s">
        <v>1947</v>
      </c>
      <c r="AD249">
        <f>COUNTIF(Z:Z,sectionsubsection_download[[#This Row],[Title]])</f>
        <v>1</v>
      </c>
    </row>
    <row r="250" spans="1:30" ht="75" x14ac:dyDescent="0.25">
      <c r="A250" t="s">
        <v>2309</v>
      </c>
      <c r="B250" s="48" t="s">
        <v>2310</v>
      </c>
      <c r="C250" t="s">
        <v>1061</v>
      </c>
      <c r="D250">
        <v>2802</v>
      </c>
      <c r="X250" s="51"/>
      <c r="Y250" s="51"/>
      <c r="Z250" s="52" t="s">
        <v>1948</v>
      </c>
      <c r="AA250" s="52" t="e">
        <v>#N/A</v>
      </c>
      <c r="AB250" s="52" t="e">
        <v>#N/A</v>
      </c>
      <c r="AC250" s="54" t="s">
        <v>1949</v>
      </c>
      <c r="AD250">
        <f>COUNTIF(Z:Z,sectionsubsection_download[[#This Row],[Title]])</f>
        <v>1</v>
      </c>
    </row>
    <row r="251" spans="1:30" ht="45" x14ac:dyDescent="0.25">
      <c r="A251" t="s">
        <v>1130</v>
      </c>
      <c r="B251" s="48" t="s">
        <v>1131</v>
      </c>
      <c r="C251" t="s">
        <v>1061</v>
      </c>
      <c r="D251">
        <v>2803</v>
      </c>
      <c r="X251" s="52"/>
      <c r="Y251" s="52"/>
      <c r="Z251" s="52" t="s">
        <v>1950</v>
      </c>
      <c r="AA251" s="52" t="e">
        <v>#N/A</v>
      </c>
      <c r="AB251" s="52" t="e">
        <v>#N/A</v>
      </c>
      <c r="AC251" s="53" t="s">
        <v>1951</v>
      </c>
      <c r="AD251">
        <f>COUNTIF(Z:Z,sectionsubsection_download[[#This Row],[Title]])</f>
        <v>1</v>
      </c>
    </row>
    <row r="252" spans="1:30" ht="45" x14ac:dyDescent="0.25">
      <c r="A252" t="s">
        <v>1381</v>
      </c>
      <c r="B252" s="48" t="s">
        <v>1382</v>
      </c>
      <c r="C252" s="48" t="s">
        <v>1061</v>
      </c>
      <c r="D252">
        <v>2803</v>
      </c>
      <c r="X252" s="51"/>
      <c r="Y252" s="51"/>
      <c r="Z252" s="52" t="s">
        <v>1952</v>
      </c>
      <c r="AA252" s="52" t="e">
        <v>#N/A</v>
      </c>
      <c r="AB252" s="52" t="e">
        <v>#N/A</v>
      </c>
      <c r="AC252" s="54" t="s">
        <v>1953</v>
      </c>
      <c r="AD252">
        <f>COUNTIF(Z:Z,sectionsubsection_download[[#This Row],[Title]])</f>
        <v>1</v>
      </c>
    </row>
    <row r="253" spans="1:30" ht="210" x14ac:dyDescent="0.25">
      <c r="A253" t="s">
        <v>1126</v>
      </c>
      <c r="B253" s="48" t="s">
        <v>1127</v>
      </c>
      <c r="C253" t="s">
        <v>1061</v>
      </c>
      <c r="D253">
        <v>2804</v>
      </c>
      <c r="X253" s="52"/>
      <c r="Y253" s="52"/>
      <c r="Z253" s="52" t="s">
        <v>1954</v>
      </c>
      <c r="AA253" s="52" t="e">
        <v>#N/A</v>
      </c>
      <c r="AB253" s="52" t="e">
        <v>#N/A</v>
      </c>
      <c r="AC253" s="53" t="s">
        <v>1955</v>
      </c>
      <c r="AD253">
        <f>COUNTIF(Z:Z,sectionsubsection_download[[#This Row],[Title]])</f>
        <v>1</v>
      </c>
    </row>
    <row r="254" spans="1:30" ht="409.5" x14ac:dyDescent="0.25">
      <c r="A254" t="s">
        <v>1121</v>
      </c>
      <c r="B254" s="48" t="s">
        <v>1122</v>
      </c>
      <c r="C254" s="48" t="s">
        <v>1123</v>
      </c>
      <c r="D254">
        <v>2805</v>
      </c>
      <c r="X254" s="51"/>
      <c r="Y254" s="51"/>
      <c r="Z254" s="52" t="s">
        <v>1956</v>
      </c>
      <c r="AA254" s="52" t="e">
        <v>#N/A</v>
      </c>
      <c r="AB254" s="52" t="e">
        <v>#N/A</v>
      </c>
      <c r="AC254" s="54" t="s">
        <v>1957</v>
      </c>
      <c r="AD254">
        <f>COUNTIF(Z:Z,sectionsubsection_download[[#This Row],[Title]])</f>
        <v>1</v>
      </c>
    </row>
    <row r="255" spans="1:30" ht="60" x14ac:dyDescent="0.25">
      <c r="A255" t="s">
        <v>1198</v>
      </c>
      <c r="B255" s="48" t="s">
        <v>1199</v>
      </c>
      <c r="C255" s="48" t="s">
        <v>1061</v>
      </c>
      <c r="D255">
        <v>2806</v>
      </c>
      <c r="X255" s="52"/>
      <c r="Y255" s="52"/>
      <c r="Z255" s="52" t="s">
        <v>1958</v>
      </c>
      <c r="AA255" s="52" t="e">
        <v>#N/A</v>
      </c>
      <c r="AB255" s="52" t="e">
        <v>#N/A</v>
      </c>
      <c r="AC255" s="53" t="s">
        <v>1959</v>
      </c>
      <c r="AD255">
        <f>COUNTIF(Z:Z,sectionsubsection_download[[#This Row],[Title]])</f>
        <v>1</v>
      </c>
    </row>
    <row r="256" spans="1:30" ht="60" x14ac:dyDescent="0.25">
      <c r="A256" t="s">
        <v>1277</v>
      </c>
      <c r="B256" s="48" t="s">
        <v>1278</v>
      </c>
      <c r="C256" s="48" t="s">
        <v>1061</v>
      </c>
      <c r="D256">
        <v>2901</v>
      </c>
      <c r="X256" s="51"/>
      <c r="Y256" s="51"/>
      <c r="Z256" s="52" t="s">
        <v>1960</v>
      </c>
      <c r="AA256" s="52" t="e">
        <v>#N/A</v>
      </c>
      <c r="AB256" s="52" t="e">
        <v>#N/A</v>
      </c>
      <c r="AC256" s="54" t="s">
        <v>1961</v>
      </c>
      <c r="AD256">
        <f>COUNTIF(Z:Z,sectionsubsection_download[[#This Row],[Title]])</f>
        <v>1</v>
      </c>
    </row>
    <row r="257" spans="1:30" ht="75" x14ac:dyDescent="0.25">
      <c r="A257" t="s">
        <v>2307</v>
      </c>
      <c r="B257" s="48" t="s">
        <v>2308</v>
      </c>
      <c r="C257" t="s">
        <v>1061</v>
      </c>
      <c r="D257">
        <v>2901</v>
      </c>
      <c r="X257" s="52"/>
      <c r="Y257" s="52"/>
      <c r="Z257" s="52" t="s">
        <v>1962</v>
      </c>
      <c r="AA257" s="52" t="e">
        <v>#N/A</v>
      </c>
      <c r="AB257" s="52" t="e">
        <v>#N/A</v>
      </c>
      <c r="AC257" s="53" t="s">
        <v>1963</v>
      </c>
      <c r="AD257">
        <f>COUNTIF(Z:Z,sectionsubsection_download[[#This Row],[Title]])</f>
        <v>1</v>
      </c>
    </row>
    <row r="258" spans="1:30" ht="30" x14ac:dyDescent="0.25">
      <c r="A258" t="s">
        <v>1229</v>
      </c>
      <c r="B258" s="48" t="s">
        <v>1230</v>
      </c>
      <c r="C258" s="48" t="s">
        <v>1061</v>
      </c>
      <c r="D258">
        <v>2902</v>
      </c>
      <c r="X258" s="51"/>
      <c r="Y258" s="51"/>
      <c r="Z258" s="52" t="s">
        <v>1964</v>
      </c>
      <c r="AA258" s="52" t="e">
        <v>#N/A</v>
      </c>
      <c r="AB258" s="52" t="e">
        <v>#N/A</v>
      </c>
      <c r="AC258" s="54" t="s">
        <v>1965</v>
      </c>
      <c r="AD258">
        <f>COUNTIF(Z:Z,sectionsubsection_download[[#This Row],[Title]])</f>
        <v>1</v>
      </c>
    </row>
    <row r="259" spans="1:30" ht="45" x14ac:dyDescent="0.25">
      <c r="A259" t="s">
        <v>2305</v>
      </c>
      <c r="B259" s="48" t="s">
        <v>2306</v>
      </c>
      <c r="C259" t="s">
        <v>1061</v>
      </c>
      <c r="D259">
        <v>2902</v>
      </c>
      <c r="X259" s="52"/>
      <c r="Y259" s="52"/>
      <c r="Z259" s="52" t="s">
        <v>1966</v>
      </c>
      <c r="AA259" s="52" t="e">
        <v>#N/A</v>
      </c>
      <c r="AB259" s="52" t="e">
        <v>#N/A</v>
      </c>
      <c r="AC259" s="53" t="s">
        <v>1967</v>
      </c>
      <c r="AD259">
        <f>COUNTIF(Z:Z,sectionsubsection_download[[#This Row],[Title]])</f>
        <v>1</v>
      </c>
    </row>
    <row r="260" spans="1:30" ht="60" x14ac:dyDescent="0.25">
      <c r="A260" t="s">
        <v>1281</v>
      </c>
      <c r="B260" s="48" t="s">
        <v>1282</v>
      </c>
      <c r="C260" s="48" t="s">
        <v>1061</v>
      </c>
      <c r="D260">
        <v>2903</v>
      </c>
      <c r="X260" s="51"/>
      <c r="Y260" s="51"/>
      <c r="Z260" s="52" t="s">
        <v>1968</v>
      </c>
      <c r="AA260" s="52" t="e">
        <v>#N/A</v>
      </c>
      <c r="AB260" s="52" t="e">
        <v>#N/A</v>
      </c>
      <c r="AC260" s="54" t="s">
        <v>1969</v>
      </c>
      <c r="AD260">
        <f>COUNTIF(Z:Z,sectionsubsection_download[[#This Row],[Title]])</f>
        <v>1</v>
      </c>
    </row>
    <row r="261" spans="1:30" ht="75" x14ac:dyDescent="0.25">
      <c r="A261" t="s">
        <v>2303</v>
      </c>
      <c r="B261" s="48" t="s">
        <v>2304</v>
      </c>
      <c r="C261" t="s">
        <v>1061</v>
      </c>
      <c r="D261">
        <v>2903</v>
      </c>
      <c r="X261" s="52"/>
      <c r="Y261" s="52"/>
      <c r="Z261" s="52" t="s">
        <v>1970</v>
      </c>
      <c r="AA261" s="52" t="e">
        <v>#N/A</v>
      </c>
      <c r="AB261" s="52" t="e">
        <v>#N/A</v>
      </c>
      <c r="AC261" s="53" t="s">
        <v>1971</v>
      </c>
      <c r="AD261">
        <f>COUNTIF(Z:Z,sectionsubsection_download[[#This Row],[Title]])</f>
        <v>1</v>
      </c>
    </row>
    <row r="262" spans="1:30" ht="45" x14ac:dyDescent="0.25">
      <c r="A262" t="s">
        <v>1365</v>
      </c>
      <c r="B262" s="48" t="s">
        <v>1366</v>
      </c>
      <c r="C262" s="48" t="s">
        <v>1061</v>
      </c>
      <c r="D262">
        <v>2904</v>
      </c>
      <c r="X262" s="51"/>
      <c r="Y262" s="51"/>
      <c r="Z262" s="52" t="s">
        <v>1972</v>
      </c>
      <c r="AA262" s="52" t="e">
        <v>#N/A</v>
      </c>
      <c r="AB262" s="52" t="e">
        <v>#N/A</v>
      </c>
      <c r="AC262" s="54" t="s">
        <v>1973</v>
      </c>
      <c r="AD262">
        <f>COUNTIF(Z:Z,sectionsubsection_download[[#This Row],[Title]])</f>
        <v>1</v>
      </c>
    </row>
    <row r="263" spans="1:30" ht="60" x14ac:dyDescent="0.25">
      <c r="A263" t="s">
        <v>2301</v>
      </c>
      <c r="B263" s="48" t="s">
        <v>2302</v>
      </c>
      <c r="C263" t="s">
        <v>1061</v>
      </c>
      <c r="D263">
        <v>2904</v>
      </c>
      <c r="X263" s="52"/>
      <c r="Y263" s="52"/>
      <c r="Z263" s="52" t="s">
        <v>1974</v>
      </c>
      <c r="AA263" s="52" t="e">
        <v>#N/A</v>
      </c>
      <c r="AB263" s="52" t="e">
        <v>#N/A</v>
      </c>
      <c r="AC263" s="53" t="s">
        <v>1975</v>
      </c>
      <c r="AD263">
        <f>COUNTIF(Z:Z,sectionsubsection_download[[#This Row],[Title]])</f>
        <v>1</v>
      </c>
    </row>
    <row r="264" spans="1:30" ht="120" x14ac:dyDescent="0.25">
      <c r="A264" t="s">
        <v>1441</v>
      </c>
      <c r="B264" s="48" t="s">
        <v>1442</v>
      </c>
      <c r="C264" s="48" t="s">
        <v>1061</v>
      </c>
      <c r="D264">
        <v>3001</v>
      </c>
      <c r="X264" s="51"/>
      <c r="Y264" s="51"/>
      <c r="Z264" s="52" t="s">
        <v>1976</v>
      </c>
      <c r="AA264" s="52" t="e">
        <v>#N/A</v>
      </c>
      <c r="AB264" s="52" t="e">
        <v>#N/A</v>
      </c>
      <c r="AC264" s="54" t="s">
        <v>1977</v>
      </c>
      <c r="AD264">
        <f>COUNTIF(Z:Z,sectionsubsection_download[[#This Row],[Title]])</f>
        <v>1</v>
      </c>
    </row>
    <row r="265" spans="1:30" ht="135" x14ac:dyDescent="0.25">
      <c r="A265" t="s">
        <v>2299</v>
      </c>
      <c r="B265" s="48" t="s">
        <v>2300</v>
      </c>
      <c r="C265" t="s">
        <v>1061</v>
      </c>
      <c r="D265">
        <v>3001</v>
      </c>
      <c r="X265" s="52"/>
      <c r="Y265" s="52"/>
      <c r="Z265" s="52" t="s">
        <v>1978</v>
      </c>
      <c r="AA265" s="52" t="e">
        <v>#N/A</v>
      </c>
      <c r="AB265" s="52" t="e">
        <v>#N/A</v>
      </c>
      <c r="AC265" s="53" t="s">
        <v>1979</v>
      </c>
      <c r="AD265">
        <f>COUNTIF(Z:Z,sectionsubsection_download[[#This Row],[Title]])</f>
        <v>1</v>
      </c>
    </row>
    <row r="266" spans="1:30" ht="45" x14ac:dyDescent="0.25">
      <c r="A266" t="s">
        <v>1493</v>
      </c>
      <c r="B266" s="48" t="s">
        <v>1494</v>
      </c>
      <c r="C266" s="48" t="s">
        <v>1061</v>
      </c>
      <c r="D266">
        <v>3002</v>
      </c>
      <c r="X266" s="51"/>
      <c r="Y266" s="51"/>
      <c r="Z266" s="52" t="s">
        <v>1980</v>
      </c>
      <c r="AA266" s="52" t="e">
        <v>#N/A</v>
      </c>
      <c r="AB266" s="52" t="e">
        <v>#N/A</v>
      </c>
      <c r="AC266" s="54" t="s">
        <v>1981</v>
      </c>
      <c r="AD266">
        <f>COUNTIF(Z:Z,sectionsubsection_download[[#This Row],[Title]])</f>
        <v>1</v>
      </c>
    </row>
    <row r="267" spans="1:30" ht="60" x14ac:dyDescent="0.25">
      <c r="A267" t="s">
        <v>2297</v>
      </c>
      <c r="B267" s="48" t="s">
        <v>2298</v>
      </c>
      <c r="C267" t="s">
        <v>1061</v>
      </c>
      <c r="D267">
        <v>3002</v>
      </c>
      <c r="X267" s="52"/>
      <c r="Y267" s="52"/>
      <c r="Z267" s="52" t="s">
        <v>1982</v>
      </c>
      <c r="AA267" s="52" t="e">
        <v>#N/A</v>
      </c>
      <c r="AB267" s="52" t="e">
        <v>#N/A</v>
      </c>
      <c r="AC267" s="53" t="s">
        <v>1983</v>
      </c>
      <c r="AD267">
        <f>COUNTIF(Z:Z,sectionsubsection_download[[#This Row],[Title]])</f>
        <v>1</v>
      </c>
    </row>
    <row r="268" spans="1:30" ht="75" x14ac:dyDescent="0.25">
      <c r="A268" t="s">
        <v>1457</v>
      </c>
      <c r="B268" s="48" t="s">
        <v>1458</v>
      </c>
      <c r="C268" s="48" t="s">
        <v>1061</v>
      </c>
      <c r="D268">
        <v>3003</v>
      </c>
      <c r="X268" s="51"/>
      <c r="Y268" s="51"/>
      <c r="Z268" s="52" t="s">
        <v>1984</v>
      </c>
      <c r="AA268" s="52" t="e">
        <v>#N/A</v>
      </c>
      <c r="AB268" s="52" t="e">
        <v>#N/A</v>
      </c>
      <c r="AC268" s="54" t="s">
        <v>1985</v>
      </c>
      <c r="AD268">
        <f>COUNTIF(Z:Z,sectionsubsection_download[[#This Row],[Title]])</f>
        <v>1</v>
      </c>
    </row>
    <row r="269" spans="1:30" ht="90" x14ac:dyDescent="0.25">
      <c r="A269" t="s">
        <v>2295</v>
      </c>
      <c r="B269" s="48" t="s">
        <v>2296</v>
      </c>
      <c r="C269" t="s">
        <v>1061</v>
      </c>
      <c r="D269">
        <v>3003</v>
      </c>
      <c r="X269" s="52"/>
      <c r="Y269" s="52"/>
      <c r="Z269" s="52" t="s">
        <v>1986</v>
      </c>
      <c r="AA269" s="52" t="e">
        <v>#N/A</v>
      </c>
      <c r="AB269" s="52" t="e">
        <v>#N/A</v>
      </c>
      <c r="AC269" s="53" t="s">
        <v>1987</v>
      </c>
      <c r="AD269">
        <f>COUNTIF(Z:Z,sectionsubsection_download[[#This Row],[Title]])</f>
        <v>1</v>
      </c>
    </row>
    <row r="270" spans="1:30" ht="45" x14ac:dyDescent="0.25">
      <c r="A270" t="s">
        <v>1449</v>
      </c>
      <c r="B270" s="48" t="s">
        <v>1450</v>
      </c>
      <c r="C270" s="48" t="s">
        <v>1061</v>
      </c>
      <c r="D270">
        <v>3004</v>
      </c>
      <c r="X270" s="51"/>
      <c r="Y270" s="51"/>
      <c r="Z270" s="52" t="s">
        <v>1988</v>
      </c>
      <c r="AA270" s="52" t="e">
        <v>#N/A</v>
      </c>
      <c r="AB270" s="52" t="e">
        <v>#N/A</v>
      </c>
      <c r="AC270" s="54" t="s">
        <v>1989</v>
      </c>
      <c r="AD270">
        <f>COUNTIF(Z:Z,sectionsubsection_download[[#This Row],[Title]])</f>
        <v>1</v>
      </c>
    </row>
    <row r="271" spans="1:30" ht="60" x14ac:dyDescent="0.25">
      <c r="A271" t="s">
        <v>2293</v>
      </c>
      <c r="B271" s="48" t="s">
        <v>2294</v>
      </c>
      <c r="C271" t="s">
        <v>1061</v>
      </c>
      <c r="D271">
        <v>3004</v>
      </c>
      <c r="X271" s="52"/>
      <c r="Y271" s="52"/>
      <c r="Z271" s="52" t="s">
        <v>1990</v>
      </c>
      <c r="AA271" s="52" t="e">
        <v>#N/A</v>
      </c>
      <c r="AB271" s="52" t="e">
        <v>#N/A</v>
      </c>
      <c r="AC271" s="53" t="s">
        <v>1991</v>
      </c>
      <c r="AD271">
        <f>COUNTIF(Z:Z,sectionsubsection_download[[#This Row],[Title]])</f>
        <v>1</v>
      </c>
    </row>
    <row r="272" spans="1:30" x14ac:dyDescent="0.25">
      <c r="A272" t="s">
        <v>1077</v>
      </c>
      <c r="B272" t="s">
        <v>1078</v>
      </c>
      <c r="C272" t="s">
        <v>1061</v>
      </c>
      <c r="D272">
        <v>3005</v>
      </c>
      <c r="X272" s="51"/>
      <c r="Y272" s="51"/>
      <c r="Z272" s="52" t="s">
        <v>1992</v>
      </c>
      <c r="AA272" s="52" t="e">
        <v>#N/A</v>
      </c>
      <c r="AB272" s="52" t="e">
        <v>#N/A</v>
      </c>
      <c r="AC272" s="54" t="s">
        <v>1993</v>
      </c>
      <c r="AD272">
        <f>COUNTIF(Z:Z,sectionsubsection_download[[#This Row],[Title]])</f>
        <v>1</v>
      </c>
    </row>
    <row r="273" spans="1:30" ht="60" x14ac:dyDescent="0.25">
      <c r="A273" t="s">
        <v>2188</v>
      </c>
      <c r="B273" s="48" t="s">
        <v>2189</v>
      </c>
      <c r="C273" t="s">
        <v>1061</v>
      </c>
      <c r="D273">
        <v>3005</v>
      </c>
      <c r="X273" s="52"/>
      <c r="Y273" s="52"/>
      <c r="Z273" s="52" t="s">
        <v>1994</v>
      </c>
      <c r="AA273" s="52" t="e">
        <v>#N/A</v>
      </c>
      <c r="AB273" s="52" t="e">
        <v>#N/A</v>
      </c>
      <c r="AC273" s="53" t="s">
        <v>1995</v>
      </c>
      <c r="AD273">
        <f>COUNTIF(Z:Z,sectionsubsection_download[[#This Row],[Title]])</f>
        <v>1</v>
      </c>
    </row>
    <row r="274" spans="1:30" ht="90" x14ac:dyDescent="0.25">
      <c r="A274" t="s">
        <v>1453</v>
      </c>
      <c r="B274" s="48" t="s">
        <v>1454</v>
      </c>
      <c r="C274" s="48" t="s">
        <v>1061</v>
      </c>
      <c r="D274">
        <v>3006</v>
      </c>
      <c r="X274" s="51"/>
      <c r="Y274" s="51"/>
      <c r="Z274" s="52" t="s">
        <v>1996</v>
      </c>
      <c r="AA274" s="52" t="e">
        <v>#N/A</v>
      </c>
      <c r="AB274" s="52" t="e">
        <v>#N/A</v>
      </c>
      <c r="AC274" s="54" t="s">
        <v>1997</v>
      </c>
      <c r="AD274">
        <f>COUNTIF(Z:Z,sectionsubsection_download[[#This Row],[Title]])</f>
        <v>1</v>
      </c>
    </row>
    <row r="275" spans="1:30" ht="105" x14ac:dyDescent="0.25">
      <c r="A275" t="s">
        <v>1876</v>
      </c>
      <c r="B275" s="48" t="s">
        <v>1877</v>
      </c>
      <c r="C275" t="s">
        <v>1061</v>
      </c>
      <c r="D275">
        <v>3006</v>
      </c>
      <c r="X275" s="52"/>
      <c r="Y275" s="52"/>
      <c r="Z275" s="52" t="s">
        <v>1998</v>
      </c>
      <c r="AA275" s="52" t="e">
        <v>#N/A</v>
      </c>
      <c r="AB275" s="52" t="e">
        <v>#N/A</v>
      </c>
      <c r="AC275" s="53" t="s">
        <v>1999</v>
      </c>
      <c r="AD275">
        <f>COUNTIF(Z:Z,sectionsubsection_download[[#This Row],[Title]])</f>
        <v>1</v>
      </c>
    </row>
    <row r="276" spans="1:30" ht="105" x14ac:dyDescent="0.25">
      <c r="A276" t="s">
        <v>1241</v>
      </c>
      <c r="B276" s="48" t="s">
        <v>1242</v>
      </c>
      <c r="C276" s="48" t="s">
        <v>1061</v>
      </c>
      <c r="D276">
        <v>3201</v>
      </c>
      <c r="X276" s="51"/>
      <c r="Y276" s="51"/>
      <c r="Z276" s="52" t="s">
        <v>2000</v>
      </c>
      <c r="AA276" s="52" t="e">
        <v>#N/A</v>
      </c>
      <c r="AB276" s="52" t="e">
        <v>#N/A</v>
      </c>
      <c r="AC276" s="54" t="s">
        <v>2001</v>
      </c>
      <c r="AD276">
        <f>COUNTIF(Z:Z,sectionsubsection_download[[#This Row],[Title]])</f>
        <v>1</v>
      </c>
    </row>
    <row r="277" spans="1:30" ht="120" x14ac:dyDescent="0.25">
      <c r="A277" t="s">
        <v>2291</v>
      </c>
      <c r="B277" s="48" t="s">
        <v>2292</v>
      </c>
      <c r="C277" t="s">
        <v>1061</v>
      </c>
      <c r="D277">
        <v>3201</v>
      </c>
      <c r="X277" s="52"/>
      <c r="Y277" s="52"/>
      <c r="Z277" s="52" t="s">
        <v>2002</v>
      </c>
      <c r="AA277" s="52" t="e">
        <v>#N/A</v>
      </c>
      <c r="AB277" s="52" t="e">
        <v>#N/A</v>
      </c>
      <c r="AC277" s="53" t="s">
        <v>2003</v>
      </c>
      <c r="AD277">
        <f>COUNTIF(Z:Z,sectionsubsection_download[[#This Row],[Title]])</f>
        <v>1</v>
      </c>
    </row>
    <row r="278" spans="1:30" ht="60" x14ac:dyDescent="0.25">
      <c r="A278" t="s">
        <v>1249</v>
      </c>
      <c r="B278" s="48" t="s">
        <v>1250</v>
      </c>
      <c r="C278" s="48" t="s">
        <v>1061</v>
      </c>
      <c r="D278">
        <v>3202</v>
      </c>
      <c r="X278" s="51"/>
      <c r="Y278" s="51"/>
      <c r="Z278" s="52" t="s">
        <v>2004</v>
      </c>
      <c r="AA278" s="52" t="e">
        <v>#N/A</v>
      </c>
      <c r="AB278" s="52" t="e">
        <v>#N/A</v>
      </c>
      <c r="AC278" s="54" t="s">
        <v>2005</v>
      </c>
      <c r="AD278">
        <f>COUNTIF(Z:Z,sectionsubsection_download[[#This Row],[Title]])</f>
        <v>1</v>
      </c>
    </row>
    <row r="279" spans="1:30" ht="75" x14ac:dyDescent="0.25">
      <c r="A279" t="s">
        <v>2289</v>
      </c>
      <c r="B279" s="48" t="s">
        <v>2290</v>
      </c>
      <c r="C279" t="s">
        <v>1061</v>
      </c>
      <c r="D279">
        <v>3202</v>
      </c>
      <c r="X279" s="52"/>
      <c r="Y279" s="52"/>
      <c r="Z279" s="52" t="s">
        <v>2006</v>
      </c>
      <c r="AA279" s="52" t="e">
        <v>#N/A</v>
      </c>
      <c r="AB279" s="52" t="e">
        <v>#N/A</v>
      </c>
      <c r="AC279" s="53" t="s">
        <v>2007</v>
      </c>
      <c r="AD279">
        <f>COUNTIF(Z:Z,sectionsubsection_download[[#This Row],[Title]])</f>
        <v>1</v>
      </c>
    </row>
    <row r="280" spans="1:30" ht="120" x14ac:dyDescent="0.25">
      <c r="A280" t="s">
        <v>1265</v>
      </c>
      <c r="B280" s="48" t="s">
        <v>1266</v>
      </c>
      <c r="C280" s="48" t="s">
        <v>1061</v>
      </c>
      <c r="D280">
        <v>3203</v>
      </c>
      <c r="X280" s="51"/>
      <c r="Y280" s="51"/>
      <c r="Z280" s="52" t="s">
        <v>2008</v>
      </c>
      <c r="AA280" s="52" t="e">
        <v>#N/A</v>
      </c>
      <c r="AB280" s="52" t="e">
        <v>#N/A</v>
      </c>
      <c r="AC280" s="54" t="s">
        <v>2009</v>
      </c>
      <c r="AD280">
        <f>COUNTIF(Z:Z,sectionsubsection_download[[#This Row],[Title]])</f>
        <v>1</v>
      </c>
    </row>
    <row r="281" spans="1:30" ht="135" x14ac:dyDescent="0.25">
      <c r="A281" t="s">
        <v>2287</v>
      </c>
      <c r="B281" s="48" t="s">
        <v>2288</v>
      </c>
      <c r="C281" t="s">
        <v>1061</v>
      </c>
      <c r="D281">
        <v>3203</v>
      </c>
      <c r="X281" s="52"/>
      <c r="Y281" s="52"/>
      <c r="Z281" s="52" t="s">
        <v>2010</v>
      </c>
      <c r="AA281" s="52" t="e">
        <v>#N/A</v>
      </c>
      <c r="AB281" s="52" t="e">
        <v>#N/A</v>
      </c>
      <c r="AC281" s="53" t="s">
        <v>2011</v>
      </c>
      <c r="AD281">
        <f>COUNTIF(Z:Z,sectionsubsection_download[[#This Row],[Title]])</f>
        <v>1</v>
      </c>
    </row>
    <row r="282" spans="1:30" ht="60" x14ac:dyDescent="0.25">
      <c r="A282" t="s">
        <v>1253</v>
      </c>
      <c r="B282" s="48" t="s">
        <v>1254</v>
      </c>
      <c r="C282" s="48" t="s">
        <v>1061</v>
      </c>
      <c r="D282">
        <v>3204</v>
      </c>
      <c r="X282" s="51"/>
      <c r="Y282" s="51"/>
      <c r="Z282" s="52" t="s">
        <v>2012</v>
      </c>
      <c r="AA282" s="52" t="e">
        <v>#N/A</v>
      </c>
      <c r="AB282" s="52" t="e">
        <v>#N/A</v>
      </c>
      <c r="AC282" s="54" t="s">
        <v>2013</v>
      </c>
      <c r="AD282">
        <f>COUNTIF(Z:Z,sectionsubsection_download[[#This Row],[Title]])</f>
        <v>1</v>
      </c>
    </row>
    <row r="283" spans="1:30" ht="75" x14ac:dyDescent="0.25">
      <c r="A283" t="s">
        <v>2285</v>
      </c>
      <c r="B283" s="48" t="s">
        <v>2286</v>
      </c>
      <c r="C283" t="s">
        <v>1061</v>
      </c>
      <c r="D283">
        <v>3204</v>
      </c>
      <c r="X283" s="52"/>
      <c r="Y283" s="52"/>
      <c r="Z283" s="52" t="s">
        <v>2014</v>
      </c>
      <c r="AA283" s="52" t="e">
        <v>#N/A</v>
      </c>
      <c r="AB283" s="52" t="e">
        <v>#N/A</v>
      </c>
      <c r="AC283" s="53" t="s">
        <v>2015</v>
      </c>
      <c r="AD283">
        <f>COUNTIF(Z:Z,sectionsubsection_download[[#This Row],[Title]])</f>
        <v>1</v>
      </c>
    </row>
    <row r="284" spans="1:30" ht="90" x14ac:dyDescent="0.25">
      <c r="A284" t="s">
        <v>1289</v>
      </c>
      <c r="B284" s="48" t="s">
        <v>1290</v>
      </c>
      <c r="C284" s="48" t="s">
        <v>1061</v>
      </c>
      <c r="D284">
        <v>3205</v>
      </c>
      <c r="X284" s="51"/>
      <c r="Y284" s="51"/>
      <c r="Z284" s="52" t="s">
        <v>2016</v>
      </c>
      <c r="AA284" s="52" t="e">
        <v>#N/A</v>
      </c>
      <c r="AB284" s="52" t="e">
        <v>#N/A</v>
      </c>
      <c r="AC284" s="54" t="s">
        <v>2017</v>
      </c>
      <c r="AD284">
        <f>COUNTIF(Z:Z,sectionsubsection_download[[#This Row],[Title]])</f>
        <v>1</v>
      </c>
    </row>
    <row r="285" spans="1:30" ht="105" x14ac:dyDescent="0.25">
      <c r="A285" t="s">
        <v>2283</v>
      </c>
      <c r="B285" s="48" t="s">
        <v>2284</v>
      </c>
      <c r="C285" t="s">
        <v>1061</v>
      </c>
      <c r="D285">
        <v>3205</v>
      </c>
      <c r="X285" s="52"/>
      <c r="Y285" s="52"/>
      <c r="Z285" s="52" t="s">
        <v>2018</v>
      </c>
      <c r="AA285" s="52" t="e">
        <v>#N/A</v>
      </c>
      <c r="AB285" s="52" t="e">
        <v>#N/A</v>
      </c>
      <c r="AC285" s="53" t="s">
        <v>2019</v>
      </c>
      <c r="AD285">
        <f>COUNTIF(Z:Z,sectionsubsection_download[[#This Row],[Title]])</f>
        <v>1</v>
      </c>
    </row>
    <row r="286" spans="1:30" ht="90" x14ac:dyDescent="0.25">
      <c r="A286" t="s">
        <v>1293</v>
      </c>
      <c r="B286" s="48" t="s">
        <v>1294</v>
      </c>
      <c r="C286" s="48" t="s">
        <v>1061</v>
      </c>
      <c r="D286">
        <v>3206</v>
      </c>
      <c r="X286" s="51"/>
      <c r="Y286" s="51"/>
      <c r="Z286" s="52" t="s">
        <v>2020</v>
      </c>
      <c r="AA286" s="52" t="e">
        <v>#N/A</v>
      </c>
      <c r="AB286" s="52" t="e">
        <v>#N/A</v>
      </c>
      <c r="AC286" s="54" t="s">
        <v>2021</v>
      </c>
      <c r="AD286">
        <f>COUNTIF(Z:Z,sectionsubsection_download[[#This Row],[Title]])</f>
        <v>1</v>
      </c>
    </row>
    <row r="287" spans="1:30" ht="105" x14ac:dyDescent="0.25">
      <c r="A287" t="s">
        <v>2281</v>
      </c>
      <c r="B287" s="48" t="s">
        <v>2282</v>
      </c>
      <c r="C287" t="s">
        <v>1061</v>
      </c>
      <c r="D287">
        <v>3206</v>
      </c>
      <c r="X287" s="52"/>
      <c r="Y287" s="52"/>
      <c r="Z287" s="52" t="s">
        <v>2022</v>
      </c>
      <c r="AA287" s="52" t="e">
        <v>#N/A</v>
      </c>
      <c r="AB287" s="52" t="e">
        <v>#N/A</v>
      </c>
      <c r="AC287" s="53" t="s">
        <v>2023</v>
      </c>
      <c r="AD287">
        <f>COUNTIF(Z:Z,sectionsubsection_download[[#This Row],[Title]])</f>
        <v>1</v>
      </c>
    </row>
    <row r="288" spans="1:30" ht="45" x14ac:dyDescent="0.25">
      <c r="A288" t="s">
        <v>1437</v>
      </c>
      <c r="B288" s="48" t="s">
        <v>1438</v>
      </c>
      <c r="C288" s="48" t="s">
        <v>1061</v>
      </c>
      <c r="D288">
        <v>3207</v>
      </c>
      <c r="X288" s="51"/>
      <c r="Y288" s="51"/>
      <c r="Z288" s="52" t="s">
        <v>2024</v>
      </c>
      <c r="AA288" s="52" t="e">
        <v>#N/A</v>
      </c>
      <c r="AB288" s="52" t="e">
        <v>#N/A</v>
      </c>
      <c r="AC288" s="54" t="s">
        <v>2025</v>
      </c>
      <c r="AD288">
        <f>COUNTIF(Z:Z,sectionsubsection_download[[#This Row],[Title]])</f>
        <v>1</v>
      </c>
    </row>
    <row r="289" spans="1:30" ht="60" x14ac:dyDescent="0.25">
      <c r="A289" t="s">
        <v>2279</v>
      </c>
      <c r="B289" s="48" t="s">
        <v>2280</v>
      </c>
      <c r="C289" t="s">
        <v>1061</v>
      </c>
      <c r="D289">
        <v>3207</v>
      </c>
      <c r="X289" s="52"/>
      <c r="Y289" s="52"/>
      <c r="Z289" s="52" t="s">
        <v>2026</v>
      </c>
      <c r="AA289" s="52" t="e">
        <v>#N/A</v>
      </c>
      <c r="AB289" s="52" t="e">
        <v>#N/A</v>
      </c>
      <c r="AC289" s="53" t="s">
        <v>2027</v>
      </c>
      <c r="AD289">
        <f>COUNTIF(Z:Z,sectionsubsection_download[[#This Row],[Title]])</f>
        <v>1</v>
      </c>
    </row>
    <row r="290" spans="1:30" ht="90" x14ac:dyDescent="0.25">
      <c r="A290" t="s">
        <v>1261</v>
      </c>
      <c r="B290" s="48" t="s">
        <v>1262</v>
      </c>
      <c r="C290" s="48" t="s">
        <v>1061</v>
      </c>
      <c r="D290">
        <v>3208</v>
      </c>
      <c r="X290" s="51"/>
      <c r="Y290" s="51"/>
      <c r="Z290" s="52" t="s">
        <v>2028</v>
      </c>
      <c r="AA290" s="52" t="e">
        <v>#N/A</v>
      </c>
      <c r="AB290" s="52" t="e">
        <v>#N/A</v>
      </c>
      <c r="AC290" s="54" t="s">
        <v>2029</v>
      </c>
      <c r="AD290">
        <f>COUNTIF(Z:Z,sectionsubsection_download[[#This Row],[Title]])</f>
        <v>1</v>
      </c>
    </row>
    <row r="291" spans="1:30" ht="105" x14ac:dyDescent="0.25">
      <c r="A291" t="s">
        <v>2277</v>
      </c>
      <c r="B291" s="48" t="s">
        <v>2278</v>
      </c>
      <c r="C291" t="s">
        <v>1061</v>
      </c>
      <c r="D291">
        <v>3208</v>
      </c>
      <c r="X291" s="52"/>
      <c r="Y291" s="52"/>
      <c r="Z291" s="52" t="s">
        <v>2030</v>
      </c>
      <c r="AA291" s="52" t="e">
        <v>#N/A</v>
      </c>
      <c r="AB291" s="52" t="e">
        <v>#N/A</v>
      </c>
      <c r="AC291" s="53" t="s">
        <v>2031</v>
      </c>
      <c r="AD291">
        <f>COUNTIF(Z:Z,sectionsubsection_download[[#This Row],[Title]])</f>
        <v>1</v>
      </c>
    </row>
    <row r="292" spans="1:30" ht="180" x14ac:dyDescent="0.25">
      <c r="A292" t="s">
        <v>1257</v>
      </c>
      <c r="B292" s="48" t="s">
        <v>1258</v>
      </c>
      <c r="C292" s="48" t="s">
        <v>1061</v>
      </c>
      <c r="D292">
        <v>3209</v>
      </c>
      <c r="X292" s="51"/>
      <c r="Y292" s="51"/>
      <c r="Z292" s="52" t="s">
        <v>2032</v>
      </c>
      <c r="AA292" s="52" t="e">
        <v>#N/A</v>
      </c>
      <c r="AB292" s="52" t="e">
        <v>#N/A</v>
      </c>
      <c r="AC292" s="54" t="s">
        <v>2033</v>
      </c>
      <c r="AD292">
        <f>COUNTIF(Z:Z,sectionsubsection_download[[#This Row],[Title]])</f>
        <v>1</v>
      </c>
    </row>
    <row r="293" spans="1:30" ht="195" x14ac:dyDescent="0.25">
      <c r="A293" t="s">
        <v>2275</v>
      </c>
      <c r="B293" s="48" t="s">
        <v>2276</v>
      </c>
      <c r="C293" t="s">
        <v>1061</v>
      </c>
      <c r="D293">
        <v>3209</v>
      </c>
      <c r="X293" s="52"/>
      <c r="Y293" s="52"/>
      <c r="Z293" s="52" t="s">
        <v>2034</v>
      </c>
      <c r="AA293" s="52" t="e">
        <v>#N/A</v>
      </c>
      <c r="AB293" s="52" t="e">
        <v>#N/A</v>
      </c>
      <c r="AC293" s="53" t="s">
        <v>2035</v>
      </c>
      <c r="AD293">
        <f>COUNTIF(Z:Z,sectionsubsection_download[[#This Row],[Title]])</f>
        <v>1</v>
      </c>
    </row>
    <row r="294" spans="1:30" ht="60" x14ac:dyDescent="0.25">
      <c r="A294" t="s">
        <v>1301</v>
      </c>
      <c r="B294" s="48" t="s">
        <v>1302</v>
      </c>
      <c r="C294" s="48" t="s">
        <v>1061</v>
      </c>
      <c r="D294">
        <v>3210</v>
      </c>
      <c r="X294" s="51"/>
      <c r="Y294" s="51"/>
      <c r="Z294" s="52" t="s">
        <v>2036</v>
      </c>
      <c r="AA294" s="52" t="e">
        <v>#N/A</v>
      </c>
      <c r="AB294" s="52" t="e">
        <v>#N/A</v>
      </c>
      <c r="AC294" s="54" t="s">
        <v>2037</v>
      </c>
      <c r="AD294">
        <f>COUNTIF(Z:Z,sectionsubsection_download[[#This Row],[Title]])</f>
        <v>1</v>
      </c>
    </row>
    <row r="295" spans="1:30" ht="75" x14ac:dyDescent="0.25">
      <c r="A295" t="s">
        <v>2273</v>
      </c>
      <c r="B295" s="48" t="s">
        <v>2274</v>
      </c>
      <c r="C295" t="s">
        <v>1061</v>
      </c>
      <c r="D295">
        <v>3210</v>
      </c>
      <c r="X295" s="52"/>
      <c r="Y295" s="52"/>
      <c r="Z295" s="52" t="s">
        <v>2038</v>
      </c>
      <c r="AA295" s="52" t="e">
        <v>#N/A</v>
      </c>
      <c r="AB295" s="52" t="e">
        <v>#N/A</v>
      </c>
      <c r="AC295" s="53" t="s">
        <v>2039</v>
      </c>
      <c r="AD295">
        <f>COUNTIF(Z:Z,sectionsubsection_download[[#This Row],[Title]])</f>
        <v>1</v>
      </c>
    </row>
    <row r="296" spans="1:30" ht="105" x14ac:dyDescent="0.25">
      <c r="A296" t="s">
        <v>1297</v>
      </c>
      <c r="B296" s="48" t="s">
        <v>1298</v>
      </c>
      <c r="C296" s="48" t="s">
        <v>1061</v>
      </c>
      <c r="D296">
        <v>3211</v>
      </c>
      <c r="X296" s="51"/>
      <c r="Y296" s="51"/>
      <c r="Z296" s="52" t="s">
        <v>2040</v>
      </c>
      <c r="AA296" s="52" t="e">
        <v>#N/A</v>
      </c>
      <c r="AB296" s="52" t="e">
        <v>#N/A</v>
      </c>
      <c r="AC296" s="54" t="s">
        <v>2041</v>
      </c>
      <c r="AD296">
        <f>COUNTIF(Z:Z,sectionsubsection_download[[#This Row],[Title]])</f>
        <v>1</v>
      </c>
    </row>
    <row r="297" spans="1:30" ht="120" x14ac:dyDescent="0.25">
      <c r="A297" t="s">
        <v>2271</v>
      </c>
      <c r="B297" s="48" t="s">
        <v>2272</v>
      </c>
      <c r="C297" t="s">
        <v>1061</v>
      </c>
      <c r="D297">
        <v>3211</v>
      </c>
      <c r="X297" s="52"/>
      <c r="Y297" s="52"/>
      <c r="Z297" s="52" t="s">
        <v>2042</v>
      </c>
      <c r="AA297" s="52" t="e">
        <v>#N/A</v>
      </c>
      <c r="AB297" s="52" t="e">
        <v>#N/A</v>
      </c>
      <c r="AC297" s="53" t="s">
        <v>2043</v>
      </c>
      <c r="AD297">
        <f>COUNTIF(Z:Z,sectionsubsection_download[[#This Row],[Title]])</f>
        <v>1</v>
      </c>
    </row>
    <row r="298" spans="1:30" ht="120" x14ac:dyDescent="0.25">
      <c r="A298" t="s">
        <v>1489</v>
      </c>
      <c r="B298" s="48" t="s">
        <v>1490</v>
      </c>
      <c r="C298" s="48" t="s">
        <v>1061</v>
      </c>
      <c r="D298">
        <v>3301</v>
      </c>
    </row>
    <row r="299" spans="1:30" ht="90" x14ac:dyDescent="0.25">
      <c r="A299" t="s">
        <v>2269</v>
      </c>
      <c r="B299" s="48" t="s">
        <v>2270</v>
      </c>
      <c r="C299" t="s">
        <v>1061</v>
      </c>
      <c r="D299">
        <v>3301</v>
      </c>
    </row>
    <row r="300" spans="1:30" ht="45" x14ac:dyDescent="0.25">
      <c r="A300" t="s">
        <v>1485</v>
      </c>
      <c r="B300" s="48" t="s">
        <v>1486</v>
      </c>
      <c r="C300" s="48" t="s">
        <v>1061</v>
      </c>
      <c r="D300">
        <v>3302</v>
      </c>
    </row>
    <row r="301" spans="1:30" ht="75" x14ac:dyDescent="0.25">
      <c r="A301" t="s">
        <v>2267</v>
      </c>
      <c r="B301" s="48" t="s">
        <v>2268</v>
      </c>
      <c r="C301" t="s">
        <v>1061</v>
      </c>
      <c r="D301">
        <v>3302</v>
      </c>
    </row>
    <row r="302" spans="1:30" ht="75" x14ac:dyDescent="0.25">
      <c r="A302" t="s">
        <v>1481</v>
      </c>
      <c r="B302" s="48" t="s">
        <v>1482</v>
      </c>
      <c r="C302" s="48" t="s">
        <v>1061</v>
      </c>
      <c r="D302">
        <v>3303</v>
      </c>
    </row>
    <row r="303" spans="1:30" ht="90" x14ac:dyDescent="0.25">
      <c r="A303" t="s">
        <v>2265</v>
      </c>
      <c r="B303" s="48" t="s">
        <v>2266</v>
      </c>
      <c r="C303" t="s">
        <v>1061</v>
      </c>
      <c r="D303">
        <v>3303</v>
      </c>
    </row>
    <row r="304" spans="1:30" ht="45" x14ac:dyDescent="0.25">
      <c r="A304" t="s">
        <v>1461</v>
      </c>
      <c r="B304" s="48" t="s">
        <v>1462</v>
      </c>
      <c r="C304" s="48" t="s">
        <v>1061</v>
      </c>
      <c r="D304">
        <v>3304</v>
      </c>
    </row>
    <row r="305" spans="1:4" ht="60" x14ac:dyDescent="0.25">
      <c r="A305" t="s">
        <v>2263</v>
      </c>
      <c r="B305" s="48" t="s">
        <v>2264</v>
      </c>
      <c r="C305" t="s">
        <v>1061</v>
      </c>
      <c r="D305">
        <v>3304</v>
      </c>
    </row>
    <row r="306" spans="1:4" ht="45" x14ac:dyDescent="0.25">
      <c r="A306" t="s">
        <v>1477</v>
      </c>
      <c r="B306" s="48" t="s">
        <v>1478</v>
      </c>
      <c r="C306" s="48" t="s">
        <v>1061</v>
      </c>
      <c r="D306">
        <v>3305</v>
      </c>
    </row>
    <row r="307" spans="1:4" ht="60" x14ac:dyDescent="0.25">
      <c r="A307" t="s">
        <v>2261</v>
      </c>
      <c r="B307" s="48" t="s">
        <v>2262</v>
      </c>
      <c r="C307" t="s">
        <v>1061</v>
      </c>
      <c r="D307">
        <v>3305</v>
      </c>
    </row>
    <row r="308" spans="1:4" ht="90" x14ac:dyDescent="0.25">
      <c r="A308" t="s">
        <v>1469</v>
      </c>
      <c r="B308" s="48" t="s">
        <v>1470</v>
      </c>
      <c r="C308" s="48" t="s">
        <v>1061</v>
      </c>
      <c r="D308">
        <v>3306</v>
      </c>
    </row>
    <row r="309" spans="1:4" ht="60" x14ac:dyDescent="0.25">
      <c r="A309" t="s">
        <v>2259</v>
      </c>
      <c r="B309" s="48" t="s">
        <v>2260</v>
      </c>
      <c r="C309" t="s">
        <v>1061</v>
      </c>
      <c r="D309">
        <v>3306</v>
      </c>
    </row>
    <row r="310" spans="1:4" ht="75" x14ac:dyDescent="0.25">
      <c r="A310" t="s">
        <v>1473</v>
      </c>
      <c r="B310" s="48" t="s">
        <v>1474</v>
      </c>
      <c r="C310" s="48" t="s">
        <v>1061</v>
      </c>
      <c r="D310">
        <v>3307</v>
      </c>
    </row>
    <row r="311" spans="1:4" ht="105" x14ac:dyDescent="0.25">
      <c r="A311" t="s">
        <v>2257</v>
      </c>
      <c r="B311" s="48" t="s">
        <v>2258</v>
      </c>
      <c r="C311" t="s">
        <v>1061</v>
      </c>
      <c r="D311">
        <v>3307</v>
      </c>
    </row>
    <row r="312" spans="1:4" ht="45" x14ac:dyDescent="0.25">
      <c r="A312" t="s">
        <v>2186</v>
      </c>
      <c r="B312" s="48" t="s">
        <v>2187</v>
      </c>
      <c r="C312" s="48" t="s">
        <v>1061</v>
      </c>
      <c r="D312">
        <v>10100</v>
      </c>
    </row>
    <row r="313" spans="1:4" ht="135" x14ac:dyDescent="0.25">
      <c r="A313" t="s">
        <v>2184</v>
      </c>
      <c r="B313" s="48" t="s">
        <v>2185</v>
      </c>
      <c r="C313" s="48" t="s">
        <v>1061</v>
      </c>
      <c r="D313">
        <v>10101</v>
      </c>
    </row>
    <row r="314" spans="1:4" ht="150" x14ac:dyDescent="0.25">
      <c r="A314" t="s">
        <v>2147</v>
      </c>
      <c r="B314" s="48" t="s">
        <v>2148</v>
      </c>
      <c r="C314" s="48" t="s">
        <v>1061</v>
      </c>
      <c r="D314">
        <v>10102</v>
      </c>
    </row>
    <row r="315" spans="1:4" ht="60" x14ac:dyDescent="0.25">
      <c r="A315" t="s">
        <v>2149</v>
      </c>
      <c r="B315" s="48" t="s">
        <v>2150</v>
      </c>
      <c r="C315" s="48" t="s">
        <v>1061</v>
      </c>
      <c r="D315">
        <v>10200</v>
      </c>
    </row>
    <row r="316" spans="1:4" ht="120" x14ac:dyDescent="0.25">
      <c r="A316" t="s">
        <v>2151</v>
      </c>
      <c r="B316" s="48" t="s">
        <v>2152</v>
      </c>
      <c r="C316" s="48" t="s">
        <v>1061</v>
      </c>
      <c r="D316">
        <v>10201</v>
      </c>
    </row>
    <row r="317" spans="1:4" ht="90" x14ac:dyDescent="0.25">
      <c r="A317" t="s">
        <v>2153</v>
      </c>
      <c r="B317" s="48" t="s">
        <v>2154</v>
      </c>
      <c r="C317" s="48" t="s">
        <v>1061</v>
      </c>
      <c r="D317">
        <v>10202</v>
      </c>
    </row>
    <row r="318" spans="1:4" ht="45" x14ac:dyDescent="0.25">
      <c r="A318" t="s">
        <v>2155</v>
      </c>
      <c r="B318" s="48" t="s">
        <v>2156</v>
      </c>
      <c r="C318" s="48" t="s">
        <v>1061</v>
      </c>
      <c r="D318">
        <v>20100</v>
      </c>
    </row>
    <row r="319" spans="1:4" ht="90" x14ac:dyDescent="0.25">
      <c r="A319" t="s">
        <v>2157</v>
      </c>
      <c r="B319" s="48" t="s">
        <v>2158</v>
      </c>
      <c r="C319" s="48" t="s">
        <v>1061</v>
      </c>
      <c r="D319">
        <v>20200</v>
      </c>
    </row>
    <row r="320" spans="1:4" ht="105" x14ac:dyDescent="0.25">
      <c r="A320" t="s">
        <v>2159</v>
      </c>
      <c r="B320" s="48" t="s">
        <v>2160</v>
      </c>
      <c r="C320" s="48" t="s">
        <v>1061</v>
      </c>
      <c r="D320">
        <v>30100</v>
      </c>
    </row>
    <row r="321" spans="1:4" ht="45" x14ac:dyDescent="0.25">
      <c r="A321" t="s">
        <v>2161</v>
      </c>
      <c r="B321" s="48" t="s">
        <v>2162</v>
      </c>
      <c r="C321" s="48" t="s">
        <v>1061</v>
      </c>
      <c r="D321">
        <v>30200</v>
      </c>
    </row>
    <row r="322" spans="1:4" ht="75" x14ac:dyDescent="0.25">
      <c r="A322" t="s">
        <v>2163</v>
      </c>
      <c r="B322" s="48" t="s">
        <v>2164</v>
      </c>
      <c r="C322" s="48" t="s">
        <v>1061</v>
      </c>
      <c r="D322">
        <v>50100</v>
      </c>
    </row>
    <row r="323" spans="1:4" x14ac:dyDescent="0.25">
      <c r="A323" t="s">
        <v>1069</v>
      </c>
      <c r="B323" t="s">
        <v>1070</v>
      </c>
      <c r="C323" t="s">
        <v>1061</v>
      </c>
      <c r="D323">
        <v>50200</v>
      </c>
    </row>
    <row r="324" spans="1:4" ht="165" x14ac:dyDescent="0.25">
      <c r="A324" t="s">
        <v>2165</v>
      </c>
      <c r="B324" s="48" t="s">
        <v>2166</v>
      </c>
      <c r="C324" s="48" t="s">
        <v>1061</v>
      </c>
      <c r="D324">
        <v>50300</v>
      </c>
    </row>
    <row r="325" spans="1:4" x14ac:dyDescent="0.25">
      <c r="A325" t="s">
        <v>1065</v>
      </c>
      <c r="B325" t="s">
        <v>1066</v>
      </c>
      <c r="C325" t="s">
        <v>1061</v>
      </c>
      <c r="D325">
        <v>110100</v>
      </c>
    </row>
    <row r="326" spans="1:4" ht="90" x14ac:dyDescent="0.25">
      <c r="A326" t="s">
        <v>2167</v>
      </c>
      <c r="B326" s="48" t="s">
        <v>2168</v>
      </c>
      <c r="C326" s="48" t="s">
        <v>1061</v>
      </c>
      <c r="D326">
        <v>110200</v>
      </c>
    </row>
    <row r="327" spans="1:4" ht="90" x14ac:dyDescent="0.25">
      <c r="A327" t="s">
        <v>2169</v>
      </c>
      <c r="B327" s="48" t="s">
        <v>2170</v>
      </c>
      <c r="C327" s="48" t="s">
        <v>1061</v>
      </c>
      <c r="D327">
        <v>110300</v>
      </c>
    </row>
    <row r="328" spans="1:4" ht="105" x14ac:dyDescent="0.25">
      <c r="A328" t="s">
        <v>2171</v>
      </c>
      <c r="B328" s="48" t="s">
        <v>2172</v>
      </c>
      <c r="C328" s="48" t="s">
        <v>1061</v>
      </c>
      <c r="D328">
        <v>120100</v>
      </c>
    </row>
    <row r="329" spans="1:4" ht="105" x14ac:dyDescent="0.25">
      <c r="A329" t="s">
        <v>2173</v>
      </c>
      <c r="B329" s="48" t="s">
        <v>2174</v>
      </c>
      <c r="C329" s="48" t="s">
        <v>1061</v>
      </c>
      <c r="D329">
        <v>120200</v>
      </c>
    </row>
    <row r="330" spans="1:4" ht="135" x14ac:dyDescent="0.25">
      <c r="A330" t="s">
        <v>2175</v>
      </c>
      <c r="B330" s="48" t="s">
        <v>2176</v>
      </c>
      <c r="C330" s="48" t="s">
        <v>1061</v>
      </c>
      <c r="D330">
        <v>120301</v>
      </c>
    </row>
    <row r="331" spans="1:4" ht="150" x14ac:dyDescent="0.25">
      <c r="A331" t="s">
        <v>2177</v>
      </c>
      <c r="B331" s="48" t="s">
        <v>2178</v>
      </c>
      <c r="C331" s="48" t="s">
        <v>1061</v>
      </c>
      <c r="D331">
        <v>120302</v>
      </c>
    </row>
    <row r="332" spans="1:4" ht="150" x14ac:dyDescent="0.25">
      <c r="A332" t="s">
        <v>2328</v>
      </c>
      <c r="B332" s="48" t="s">
        <v>2329</v>
      </c>
      <c r="C332" s="48" t="s">
        <v>2330</v>
      </c>
      <c r="D332">
        <v>120303</v>
      </c>
    </row>
    <row r="333" spans="1:4" ht="285" x14ac:dyDescent="0.25">
      <c r="A333" t="s">
        <v>2181</v>
      </c>
      <c r="B333" s="48" t="s">
        <v>2182</v>
      </c>
      <c r="C333" s="48" t="s">
        <v>1061</v>
      </c>
      <c r="D333">
        <v>120304</v>
      </c>
    </row>
    <row r="334" spans="1:4" ht="285" x14ac:dyDescent="0.25">
      <c r="A334" t="s">
        <v>2183</v>
      </c>
      <c r="B334" s="48" t="s">
        <v>2182</v>
      </c>
      <c r="C334" s="48" t="s">
        <v>1061</v>
      </c>
      <c r="D334">
        <v>120304</v>
      </c>
    </row>
    <row r="335" spans="1:4" ht="60" x14ac:dyDescent="0.25">
      <c r="A335" t="s">
        <v>2179</v>
      </c>
      <c r="B335" s="48" t="s">
        <v>2180</v>
      </c>
      <c r="C335" s="48" t="s">
        <v>1061</v>
      </c>
      <c r="D335">
        <v>120400</v>
      </c>
    </row>
    <row r="336" spans="1:4" ht="180" x14ac:dyDescent="0.25">
      <c r="A336" t="s">
        <v>2325</v>
      </c>
      <c r="B336" s="48" t="s">
        <v>2326</v>
      </c>
      <c r="C336" s="48" t="s">
        <v>2327</v>
      </c>
      <c r="D336">
        <v>120500</v>
      </c>
    </row>
    <row r="337" spans="1:4" x14ac:dyDescent="0.25">
      <c r="A337" t="s">
        <v>58</v>
      </c>
      <c r="B337" s="48" t="s">
        <v>1061</v>
      </c>
      <c r="C337" s="48" t="s">
        <v>1061</v>
      </c>
    </row>
    <row r="347" spans="1:4" x14ac:dyDescent="0.25">
      <c r="D347" s="47"/>
    </row>
  </sheetData>
  <mergeCells count="4">
    <mergeCell ref="A1:D1"/>
    <mergeCell ref="F1:I1"/>
    <mergeCell ref="K1:N1"/>
    <mergeCell ref="P1:V1"/>
  </mergeCell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3B5E-FA25-45CC-828C-1844300CFD41}">
  <dimension ref="A1:D170"/>
  <sheetViews>
    <sheetView workbookViewId="0">
      <selection activeCell="D12" sqref="D12"/>
    </sheetView>
  </sheetViews>
  <sheetFormatPr defaultColWidth="9.140625" defaultRowHeight="15" x14ac:dyDescent="0.25"/>
  <cols>
    <col min="1" max="1" width="27.140625" bestFit="1" customWidth="1"/>
    <col min="2" max="2" width="9.85546875" customWidth="1"/>
    <col min="3" max="3" width="50.140625" bestFit="1" customWidth="1"/>
  </cols>
  <sheetData>
    <row r="1" spans="1:4" x14ac:dyDescent="0.25">
      <c r="A1" t="s">
        <v>2044</v>
      </c>
      <c r="B1" t="s">
        <v>2045</v>
      </c>
      <c r="C1" t="s">
        <v>2046</v>
      </c>
      <c r="D1" t="s">
        <v>2047</v>
      </c>
    </row>
    <row r="2" spans="1:4" x14ac:dyDescent="0.25">
      <c r="A2" t="s">
        <v>520</v>
      </c>
      <c r="B2" t="s">
        <v>2048</v>
      </c>
      <c r="C2" t="str">
        <f>S2PQ_relational[[#This Row],[PIGUID]]&amp;S2PQ_relational[[#This Row],[PQGUID]]</f>
        <v>7hMevDUzptlKptbCXwxgER4R9L9YGGN56lLGRoI3945q</v>
      </c>
      <c r="D2" t="str">
        <f>IF(INDEX(S2PQ[[S2PQGUID]:[Answer]],MATCH(S2PQ_relational[[#This Row],[PQGUID]],S2PQ[S2PQGUID],0),5)="no",S2PQ_relational[[#This Row],[PIGUID]]&amp;"NO","-")</f>
        <v>-</v>
      </c>
    </row>
    <row r="3" spans="1:4" x14ac:dyDescent="0.25">
      <c r="A3" t="s">
        <v>732</v>
      </c>
      <c r="B3" t="s">
        <v>2048</v>
      </c>
      <c r="C3" t="str">
        <f>S2PQ_relational[[#This Row],[PIGUID]]&amp;S2PQ_relational[[#This Row],[PQGUID]]</f>
        <v>5mSlaOszUEHd0BAbqSmBbW4R9L9YGGN56lLGRoI3945q</v>
      </c>
      <c r="D3" t="str">
        <f>IF(INDEX(S2PQ[[S2PQGUID]:[Answer]],MATCH(S2PQ_relational[[#This Row],[PQGUID]],S2PQ[S2PQGUID],0),5)="no",S2PQ_relational[[#This Row],[PIGUID]]&amp;"NO","-")</f>
        <v>-</v>
      </c>
    </row>
    <row r="4" spans="1:4" x14ac:dyDescent="0.25">
      <c r="A4" t="s">
        <v>396</v>
      </c>
      <c r="B4" t="s">
        <v>2048</v>
      </c>
      <c r="C4" t="str">
        <f>S2PQ_relational[[#This Row],[PIGUID]]&amp;S2PQ_relational[[#This Row],[PQGUID]]</f>
        <v>4EKmI6V90BbBRZN1zYfwg64R9L9YGGN56lLGRoI3945q</v>
      </c>
      <c r="D4" t="str">
        <f>IF(INDEX(S2PQ[[S2PQGUID]:[Answer]],MATCH(S2PQ_relational[[#This Row],[PQGUID]],S2PQ[S2PQGUID],0),5)="no",S2PQ_relational[[#This Row],[PIGUID]]&amp;"NO","-")</f>
        <v>-</v>
      </c>
    </row>
    <row r="5" spans="1:4" x14ac:dyDescent="0.25">
      <c r="A5" t="s">
        <v>402</v>
      </c>
      <c r="B5" t="s">
        <v>2048</v>
      </c>
      <c r="C5" t="str">
        <f>S2PQ_relational[[#This Row],[PIGUID]]&amp;S2PQ_relational[[#This Row],[PQGUID]]</f>
        <v>6zj2erHsaBPCe0HuXQW3S14R9L9YGGN56lLGRoI3945q</v>
      </c>
      <c r="D5" t="str">
        <f>IF(INDEX(S2PQ[[S2PQGUID]:[Answer]],MATCH(S2PQ_relational[[#This Row],[PQGUID]],S2PQ[S2PQGUID],0),5)="no",S2PQ_relational[[#This Row],[PIGUID]]&amp;"NO","-")</f>
        <v>-</v>
      </c>
    </row>
    <row r="6" spans="1:4" x14ac:dyDescent="0.25">
      <c r="A6" t="s">
        <v>363</v>
      </c>
      <c r="B6" t="s">
        <v>2048</v>
      </c>
      <c r="C6" t="str">
        <f>S2PQ_relational[[#This Row],[PIGUID]]&amp;S2PQ_relational[[#This Row],[PQGUID]]</f>
        <v>66qErdVVkFZQdnuAWgf1Ft4R9L9YGGN56lLGRoI3945q</v>
      </c>
      <c r="D6" t="str">
        <f>IF(INDEX(S2PQ[[S2PQGUID]:[Answer]],MATCH(S2PQ_relational[[#This Row],[PQGUID]],S2PQ[S2PQGUID],0),5)="no",S2PQ_relational[[#This Row],[PIGUID]]&amp;"NO","-")</f>
        <v>-</v>
      </c>
    </row>
    <row r="7" spans="1:4" x14ac:dyDescent="0.25">
      <c r="A7" t="s">
        <v>514</v>
      </c>
      <c r="B7" t="s">
        <v>2048</v>
      </c>
      <c r="C7" t="str">
        <f>S2PQ_relational[[#This Row],[PIGUID]]&amp;S2PQ_relational[[#This Row],[PQGUID]]</f>
        <v>6PgJUOQP7XxD6372lBM8lX4R9L9YGGN56lLGRoI3945q</v>
      </c>
      <c r="D7" t="str">
        <f>IF(INDEX(S2PQ[[S2PQGUID]:[Answer]],MATCH(S2PQ_relational[[#This Row],[PQGUID]],S2PQ[S2PQGUID],0),5)="no",S2PQ_relational[[#This Row],[PIGUID]]&amp;"NO","-")</f>
        <v>-</v>
      </c>
    </row>
    <row r="8" spans="1:4" x14ac:dyDescent="0.25">
      <c r="A8" t="s">
        <v>396</v>
      </c>
      <c r="B8" t="s">
        <v>2049</v>
      </c>
      <c r="C8" t="str">
        <f>S2PQ_relational[[#This Row],[PIGUID]]&amp;S2PQ_relational[[#This Row],[PQGUID]]</f>
        <v>4EKmI6V90BbBRZN1zYfwg67t4qfGXrdadx66xrfTpE0d</v>
      </c>
      <c r="D8" t="str">
        <f>IF(INDEX(S2PQ[[S2PQGUID]:[Answer]],MATCH(S2PQ_relational[[#This Row],[PQGUID]],S2PQ[S2PQGUID],0),5)="no",S2PQ_relational[[#This Row],[PIGUID]]&amp;"NO","-")</f>
        <v>-</v>
      </c>
    </row>
    <row r="9" spans="1:4" x14ac:dyDescent="0.25">
      <c r="A9" t="s">
        <v>383</v>
      </c>
      <c r="B9" t="s">
        <v>2050</v>
      </c>
      <c r="C9" t="str">
        <f>S2PQ_relational[[#This Row],[PIGUID]]&amp;S2PQ_relational[[#This Row],[PQGUID]]</f>
        <v>hRD9LVRWdv0Xjfts40xHo78wVA7YnBFnvaegzh1b0Ty</v>
      </c>
      <c r="D9" t="str">
        <f>IF(INDEX(S2PQ[[S2PQGUID]:[Answer]],MATCH(S2PQ_relational[[#This Row],[PQGUID]],S2PQ[S2PQGUID],0),5)="no",S2PQ_relational[[#This Row],[PIGUID]]&amp;"NO","-")</f>
        <v>-</v>
      </c>
    </row>
    <row r="10" spans="1:4" x14ac:dyDescent="0.25">
      <c r="A10" t="s">
        <v>370</v>
      </c>
      <c r="B10" t="s">
        <v>2050</v>
      </c>
      <c r="C10" t="str">
        <f>S2PQ_relational[[#This Row],[PIGUID]]&amp;S2PQ_relational[[#This Row],[PQGUID]]</f>
        <v>5DS7FHDtDqEaVYAUQwziPe78wVA7YnBFnvaegzh1b0Ty</v>
      </c>
      <c r="D10" t="str">
        <f>IF(INDEX(S2PQ[[S2PQGUID]:[Answer]],MATCH(S2PQ_relational[[#This Row],[PQGUID]],S2PQ[S2PQGUID],0),5)="no",S2PQ_relational[[#This Row],[PIGUID]]&amp;"NO","-")</f>
        <v>-</v>
      </c>
    </row>
    <row r="11" spans="1:4" x14ac:dyDescent="0.25">
      <c r="A11" t="s">
        <v>331</v>
      </c>
      <c r="B11" t="s">
        <v>2050</v>
      </c>
      <c r="C11" t="str">
        <f>S2PQ_relational[[#This Row],[PIGUID]]&amp;S2PQ_relational[[#This Row],[PQGUID]]</f>
        <v>iHndUfPyGPYoulIuDy0lW78wVA7YnBFnvaegzh1b0Ty</v>
      </c>
      <c r="D11" t="str">
        <f>IF(INDEX(S2PQ[[S2PQGUID]:[Answer]],MATCH(S2PQ_relational[[#This Row],[PQGUID]],S2PQ[S2PQGUID],0),5)="no",S2PQ_relational[[#This Row],[PIGUID]]&amp;"NO","-")</f>
        <v>-</v>
      </c>
    </row>
    <row r="12" spans="1:4" x14ac:dyDescent="0.25">
      <c r="A12" t="s">
        <v>325</v>
      </c>
      <c r="B12" t="s">
        <v>2050</v>
      </c>
      <c r="C12" t="str">
        <f>S2PQ_relational[[#This Row],[PIGUID]]&amp;S2PQ_relational[[#This Row],[PQGUID]]</f>
        <v>53cLJ9maGxLIO7jJOMikQa78wVA7YnBFnvaegzh1b0Ty</v>
      </c>
      <c r="D12" t="str">
        <f>IF(INDEX(S2PQ[[S2PQGUID]:[Answer]],MATCH(S2PQ_relational[[#This Row],[PQGUID]],S2PQ[S2PQGUID],0),5)="no",S2PQ_relational[[#This Row],[PIGUID]]&amp;"NO","-")</f>
        <v>-</v>
      </c>
    </row>
    <row r="13" spans="1:4" x14ac:dyDescent="0.25">
      <c r="A13" t="s">
        <v>319</v>
      </c>
      <c r="B13" t="s">
        <v>2050</v>
      </c>
      <c r="C13" t="str">
        <f>S2PQ_relational[[#This Row],[PIGUID]]&amp;S2PQ_relational[[#This Row],[PQGUID]]</f>
        <v>zTeiFZvpwcYT8I0X4LGjd78wVA7YnBFnvaegzh1b0Ty</v>
      </c>
      <c r="D13" t="str">
        <f>IF(INDEX(S2PQ[[S2PQGUID]:[Answer]],MATCH(S2PQ_relational[[#This Row],[PQGUID]],S2PQ[S2PQGUID],0),5)="no",S2PQ_relational[[#This Row],[PIGUID]]&amp;"NO","-")</f>
        <v>-</v>
      </c>
    </row>
    <row r="14" spans="1:4" x14ac:dyDescent="0.25">
      <c r="A14" t="s">
        <v>313</v>
      </c>
      <c r="B14" t="s">
        <v>2050</v>
      </c>
      <c r="C14" t="str">
        <f>S2PQ_relational[[#This Row],[PIGUID]]&amp;S2PQ_relational[[#This Row],[PQGUID]]</f>
        <v>bGUOIClk5fJfkQ2PSC5Yo78wVA7YnBFnvaegzh1b0Ty</v>
      </c>
      <c r="D14" t="str">
        <f>IF(INDEX(S2PQ[[S2PQGUID]:[Answer]],MATCH(S2PQ_relational[[#This Row],[PQGUID]],S2PQ[S2PQGUID],0),5)="no",S2PQ_relational[[#This Row],[PIGUID]]&amp;"NO","-")</f>
        <v>-</v>
      </c>
    </row>
    <row r="15" spans="1:4" x14ac:dyDescent="0.25">
      <c r="A15" t="s">
        <v>307</v>
      </c>
      <c r="B15" t="s">
        <v>2050</v>
      </c>
      <c r="C15" t="str">
        <f>S2PQ_relational[[#This Row],[PIGUID]]&amp;S2PQ_relational[[#This Row],[PQGUID]]</f>
        <v>4EifHPT6iAprFqaYjJcXPx78wVA7YnBFnvaegzh1b0Ty</v>
      </c>
      <c r="D15" t="str">
        <f>IF(INDEX(S2PQ[[S2PQGUID]:[Answer]],MATCH(S2PQ_relational[[#This Row],[PQGUID]],S2PQ[S2PQGUID],0),5)="no",S2PQ_relational[[#This Row],[PIGUID]]&amp;"NO","-")</f>
        <v>-</v>
      </c>
    </row>
    <row r="16" spans="1:4" x14ac:dyDescent="0.25">
      <c r="A16" t="s">
        <v>301</v>
      </c>
      <c r="B16" t="s">
        <v>2050</v>
      </c>
      <c r="C16" t="str">
        <f>S2PQ_relational[[#This Row],[PIGUID]]&amp;S2PQ_relational[[#This Row],[PQGUID]]</f>
        <v>4aPDoeTyqlNVgH7Oxvt5MN78wVA7YnBFnvaegzh1b0Ty</v>
      </c>
      <c r="D16" t="str">
        <f>IF(INDEX(S2PQ[[S2PQGUID]:[Answer]],MATCH(S2PQ_relational[[#This Row],[PQGUID]],S2PQ[S2PQGUID],0),5)="no",S2PQ_relational[[#This Row],[PIGUID]]&amp;"NO","-")</f>
        <v>-</v>
      </c>
    </row>
    <row r="17" spans="1:4" x14ac:dyDescent="0.25">
      <c r="A17" t="s">
        <v>255</v>
      </c>
      <c r="B17" t="s">
        <v>2050</v>
      </c>
      <c r="C17" t="str">
        <f>S2PQ_relational[[#This Row],[PIGUID]]&amp;S2PQ_relational[[#This Row],[PQGUID]]</f>
        <v>6WR3u7wtuJvfHf6Z9rNIg78wVA7YnBFnvaegzh1b0Ty</v>
      </c>
      <c r="D17" t="str">
        <f>IF(INDEX(S2PQ[[S2PQGUID]:[Answer]],MATCH(S2PQ_relational[[#This Row],[PQGUID]],S2PQ[S2PQGUID],0),5)="no",S2PQ_relational[[#This Row],[PIGUID]]&amp;"NO","-")</f>
        <v>-</v>
      </c>
    </row>
    <row r="18" spans="1:4" x14ac:dyDescent="0.25">
      <c r="A18" t="s">
        <v>281</v>
      </c>
      <c r="B18" t="s">
        <v>2050</v>
      </c>
      <c r="C18" t="str">
        <f>S2PQ_relational[[#This Row],[PIGUID]]&amp;S2PQ_relational[[#This Row],[PQGUID]]</f>
        <v>3ToajmpVrhj5TXiCLEnKzd78wVA7YnBFnvaegzh1b0Ty</v>
      </c>
      <c r="D18" t="str">
        <f>IF(INDEX(S2PQ[[S2PQGUID]:[Answer]],MATCH(S2PQ_relational[[#This Row],[PQGUID]],S2PQ[S2PQGUID],0),5)="no",S2PQ_relational[[#This Row],[PIGUID]]&amp;"NO","-")</f>
        <v>-</v>
      </c>
    </row>
    <row r="19" spans="1:4" x14ac:dyDescent="0.25">
      <c r="A19" t="s">
        <v>109</v>
      </c>
      <c r="B19" t="s">
        <v>2050</v>
      </c>
      <c r="C19" t="str">
        <f>S2PQ_relational[[#This Row],[PIGUID]]&amp;S2PQ_relational[[#This Row],[PQGUID]]</f>
        <v>2PJJrwtoO00cfWO9E07WHW78wVA7YnBFnvaegzh1b0Ty</v>
      </c>
      <c r="D19" t="str">
        <f>IF(INDEX(S2PQ[[S2PQGUID]:[Answer]],MATCH(S2PQ_relational[[#This Row],[PQGUID]],S2PQ[S2PQGUID],0),5)="no",S2PQ_relational[[#This Row],[PIGUID]]&amp;"NO","-")</f>
        <v>-</v>
      </c>
    </row>
    <row r="20" spans="1:4" x14ac:dyDescent="0.25">
      <c r="A20" t="s">
        <v>224</v>
      </c>
      <c r="B20" t="s">
        <v>2050</v>
      </c>
      <c r="C20" t="str">
        <f>S2PQ_relational[[#This Row],[PIGUID]]&amp;S2PQ_relational[[#This Row],[PQGUID]]</f>
        <v>7B88XM07CTRiUy0OoP9p3S78wVA7YnBFnvaegzh1b0Ty</v>
      </c>
      <c r="D20" t="str">
        <f>IF(INDEX(S2PQ[[S2PQGUID]:[Answer]],MATCH(S2PQ_relational[[#This Row],[PQGUID]],S2PQ[S2PQGUID],0),5)="no",S2PQ_relational[[#This Row],[PIGUID]]&amp;"NO","-")</f>
        <v>-</v>
      </c>
    </row>
    <row r="21" spans="1:4" x14ac:dyDescent="0.25">
      <c r="A21" t="s">
        <v>242</v>
      </c>
      <c r="B21" t="s">
        <v>2050</v>
      </c>
      <c r="C21" t="str">
        <f>S2PQ_relational[[#This Row],[PIGUID]]&amp;S2PQ_relational[[#This Row],[PQGUID]]</f>
        <v>6EMafRe3t5Y3mnMxnrbv8F78wVA7YnBFnvaegzh1b0Ty</v>
      </c>
      <c r="D21" t="str">
        <f>IF(INDEX(S2PQ[[S2PQGUID]:[Answer]],MATCH(S2PQ_relational[[#This Row],[PQGUID]],S2PQ[S2PQGUID],0),5)="no",S2PQ_relational[[#This Row],[PIGUID]]&amp;"NO","-")</f>
        <v>-</v>
      </c>
    </row>
    <row r="22" spans="1:4" x14ac:dyDescent="0.25">
      <c r="A22" t="s">
        <v>161</v>
      </c>
      <c r="B22" t="s">
        <v>2050</v>
      </c>
      <c r="C22" t="str">
        <f>S2PQ_relational[[#This Row],[PIGUID]]&amp;S2PQ_relational[[#This Row],[PQGUID]]</f>
        <v>6agNB6KtK3MjTVsJYdiMIR78wVA7YnBFnvaegzh1b0Ty</v>
      </c>
      <c r="D22" t="str">
        <f>IF(INDEX(S2PQ[[S2PQGUID]:[Answer]],MATCH(S2PQ_relational[[#This Row],[PQGUID]],S2PQ[S2PQGUID],0),5)="no",S2PQ_relational[[#This Row],[PIGUID]]&amp;"NO","-")</f>
        <v>-</v>
      </c>
    </row>
    <row r="23" spans="1:4" x14ac:dyDescent="0.25">
      <c r="A23" t="s">
        <v>180</v>
      </c>
      <c r="B23" t="s">
        <v>2050</v>
      </c>
      <c r="C23" t="str">
        <f>S2PQ_relational[[#This Row],[PIGUID]]&amp;S2PQ_relational[[#This Row],[PQGUID]]</f>
        <v>5SBH4UVkiiyFpOPmsDBTJW78wVA7YnBFnvaegzh1b0Ty</v>
      </c>
      <c r="D23" t="str">
        <f>IF(INDEX(S2PQ[[S2PQGUID]:[Answer]],MATCH(S2PQ_relational[[#This Row],[PQGUID]],S2PQ[S2PQGUID],0),5)="no",S2PQ_relational[[#This Row],[PIGUID]]&amp;"NO","-")</f>
        <v>-</v>
      </c>
    </row>
    <row r="24" spans="1:4" x14ac:dyDescent="0.25">
      <c r="A24" t="s">
        <v>195</v>
      </c>
      <c r="B24" t="s">
        <v>2050</v>
      </c>
      <c r="C24" t="str">
        <f>S2PQ_relational[[#This Row],[PIGUID]]&amp;S2PQ_relational[[#This Row],[PQGUID]]</f>
        <v>4elU6YivpDUP8Zg3hYzRUR78wVA7YnBFnvaegzh1b0Ty</v>
      </c>
      <c r="D24" t="str">
        <f>IF(INDEX(S2PQ[[S2PQGUID]:[Answer]],MATCH(S2PQ_relational[[#This Row],[PQGUID]],S2PQ[S2PQGUID],0),5)="no",S2PQ_relational[[#This Row],[PIGUID]]&amp;"NO","-")</f>
        <v>-</v>
      </c>
    </row>
    <row r="25" spans="1:4" x14ac:dyDescent="0.25">
      <c r="A25" t="s">
        <v>203</v>
      </c>
      <c r="B25" t="s">
        <v>2050</v>
      </c>
      <c r="C25" t="str">
        <f>S2PQ_relational[[#This Row],[PIGUID]]&amp;S2PQ_relational[[#This Row],[PQGUID]]</f>
        <v>4Z90n5MuwIly9eLPYBpn4i78wVA7YnBFnvaegzh1b0Ty</v>
      </c>
      <c r="D25" t="str">
        <f>IF(INDEX(S2PQ[[S2PQGUID]:[Answer]],MATCH(S2PQ_relational[[#This Row],[PQGUID]],S2PQ[S2PQGUID],0),5)="no",S2PQ_relational[[#This Row],[PIGUID]]&amp;"NO","-")</f>
        <v>-</v>
      </c>
    </row>
    <row r="26" spans="1:4" x14ac:dyDescent="0.25">
      <c r="A26" t="s">
        <v>230</v>
      </c>
      <c r="B26" t="s">
        <v>2050</v>
      </c>
      <c r="C26" t="str">
        <f>S2PQ_relational[[#This Row],[PIGUID]]&amp;S2PQ_relational[[#This Row],[PQGUID]]</f>
        <v>46SFKyIYeUQ3Fa48McaHks78wVA7YnBFnvaegzh1b0Ty</v>
      </c>
      <c r="D26" t="str">
        <f>IF(INDEX(S2PQ[[S2PQGUID]:[Answer]],MATCH(S2PQ_relational[[#This Row],[PQGUID]],S2PQ[S2PQGUID],0),5)="no",S2PQ_relational[[#This Row],[PIGUID]]&amp;"NO","-")</f>
        <v>-</v>
      </c>
    </row>
    <row r="27" spans="1:4" x14ac:dyDescent="0.25">
      <c r="A27" t="s">
        <v>236</v>
      </c>
      <c r="B27" t="s">
        <v>2050</v>
      </c>
      <c r="C27" t="str">
        <f>S2PQ_relational[[#This Row],[PIGUID]]&amp;S2PQ_relational[[#This Row],[PQGUID]]</f>
        <v>1pZB76SwBalQpUvgXPZztD78wVA7YnBFnvaegzh1b0Ty</v>
      </c>
      <c r="D27" t="str">
        <f>IF(INDEX(S2PQ[[S2PQGUID]:[Answer]],MATCH(S2PQ_relational[[#This Row],[PQGUID]],S2PQ[S2PQGUID],0),5)="no",S2PQ_relational[[#This Row],[PIGUID]]&amp;"NO","-")</f>
        <v>-</v>
      </c>
    </row>
    <row r="28" spans="1:4" x14ac:dyDescent="0.25">
      <c r="A28" t="s">
        <v>447</v>
      </c>
      <c r="B28" t="s">
        <v>2050</v>
      </c>
      <c r="C28" t="str">
        <f>S2PQ_relational[[#This Row],[PIGUID]]&amp;S2PQ_relational[[#This Row],[PQGUID]]</f>
        <v>1NFjOpRSK9GSK6XEPeZpKu78wVA7YnBFnvaegzh1b0Ty</v>
      </c>
      <c r="D28" t="str">
        <f>IF(INDEX(S2PQ[[S2PQGUID]:[Answer]],MATCH(S2PQ_relational[[#This Row],[PQGUID]],S2PQ[S2PQGUID],0),5)="no",S2PQ_relational[[#This Row],[PIGUID]]&amp;"NO","-")</f>
        <v>-</v>
      </c>
    </row>
    <row r="29" spans="1:4" x14ac:dyDescent="0.25">
      <c r="A29" t="s">
        <v>651</v>
      </c>
      <c r="B29" t="s">
        <v>2050</v>
      </c>
      <c r="C29" t="str">
        <f>S2PQ_relational[[#This Row],[PIGUID]]&amp;S2PQ_relational[[#This Row],[PQGUID]]</f>
        <v>6B5jWeiOj96PjZqovnrt3378wVA7YnBFnvaegzh1b0Ty</v>
      </c>
      <c r="D29" t="str">
        <f>IF(INDEX(S2PQ[[S2PQGUID]:[Answer]],MATCH(S2PQ_relational[[#This Row],[PQGUID]],S2PQ[S2PQGUID],0),5)="no",S2PQ_relational[[#This Row],[PIGUID]]&amp;"NO","-")</f>
        <v>-</v>
      </c>
    </row>
    <row r="30" spans="1:4" x14ac:dyDescent="0.25">
      <c r="A30" t="s">
        <v>682</v>
      </c>
      <c r="B30" t="s">
        <v>2050</v>
      </c>
      <c r="C30" t="str">
        <f>S2PQ_relational[[#This Row],[PIGUID]]&amp;S2PQ_relational[[#This Row],[PQGUID]]</f>
        <v>5g8L8Yv6zcuFjeWVlU8YiL78wVA7YnBFnvaegzh1b0Ty</v>
      </c>
      <c r="D30" t="str">
        <f>IF(INDEX(S2PQ[[S2PQGUID]:[Answer]],MATCH(S2PQ_relational[[#This Row],[PQGUID]],S2PQ[S2PQGUID],0),5)="no",S2PQ_relational[[#This Row],[PIGUID]]&amp;"NO","-")</f>
        <v>-</v>
      </c>
    </row>
    <row r="31" spans="1:4" x14ac:dyDescent="0.25">
      <c r="A31" t="s">
        <v>59</v>
      </c>
      <c r="B31" t="s">
        <v>2050</v>
      </c>
      <c r="C31" t="str">
        <f>S2PQ_relational[[#This Row],[PIGUID]]&amp;S2PQ_relational[[#This Row],[PQGUID]]</f>
        <v>3F5wfmk1zAArbWYWlPKu9R78wVA7YnBFnvaegzh1b0Ty</v>
      </c>
      <c r="D31" t="str">
        <f>IF(INDEX(S2PQ[[S2PQGUID]:[Answer]],MATCH(S2PQ_relational[[#This Row],[PQGUID]],S2PQ[S2PQGUID],0),5)="no",S2PQ_relational[[#This Row],[PIGUID]]&amp;"NO","-")</f>
        <v>-</v>
      </c>
    </row>
    <row r="32" spans="1:4" x14ac:dyDescent="0.25">
      <c r="A32" t="s">
        <v>657</v>
      </c>
      <c r="B32" t="s">
        <v>2050</v>
      </c>
      <c r="C32" t="str">
        <f>S2PQ_relational[[#This Row],[PIGUID]]&amp;S2PQ_relational[[#This Row],[PQGUID]]</f>
        <v>3ebLYGBPEs54Qayv6G7dKB78wVA7YnBFnvaegzh1b0Ty</v>
      </c>
      <c r="D32" t="str">
        <f>IF(INDEX(S2PQ[[S2PQGUID]:[Answer]],MATCH(S2PQ_relational[[#This Row],[PQGUID]],S2PQ[S2PQGUID],0),5)="no",S2PQ_relational[[#This Row],[PIGUID]]&amp;"NO","-")</f>
        <v>-</v>
      </c>
    </row>
    <row r="33" spans="1:4" x14ac:dyDescent="0.25">
      <c r="A33" t="s">
        <v>645</v>
      </c>
      <c r="B33" t="s">
        <v>2050</v>
      </c>
      <c r="C33" t="str">
        <f>S2PQ_relational[[#This Row],[PIGUID]]&amp;S2PQ_relational[[#This Row],[PQGUID]]</f>
        <v>6GD9zqi1cCUgRFhygYCirx78wVA7YnBFnvaegzh1b0Ty</v>
      </c>
      <c r="D33" t="str">
        <f>IF(INDEX(S2PQ[[S2PQGUID]:[Answer]],MATCH(S2PQ_relational[[#This Row],[PQGUID]],S2PQ[S2PQGUID],0),5)="no",S2PQ_relational[[#This Row],[PIGUID]]&amp;"NO","-")</f>
        <v>-</v>
      </c>
    </row>
    <row r="34" spans="1:4" x14ac:dyDescent="0.25">
      <c r="A34" t="s">
        <v>639</v>
      </c>
      <c r="B34" t="s">
        <v>2050</v>
      </c>
      <c r="C34" t="str">
        <f>S2PQ_relational[[#This Row],[PIGUID]]&amp;S2PQ_relational[[#This Row],[PQGUID]]</f>
        <v>5gpVd4rImtHIyfVoyqcNVO78wVA7YnBFnvaegzh1b0Ty</v>
      </c>
      <c r="D34" t="str">
        <f>IF(INDEX(S2PQ[[S2PQGUID]:[Answer]],MATCH(S2PQ_relational[[#This Row],[PQGUID]],S2PQ[S2PQGUID],0),5)="no",S2PQ_relational[[#This Row],[PIGUID]]&amp;"NO","-")</f>
        <v>-</v>
      </c>
    </row>
    <row r="35" spans="1:4" x14ac:dyDescent="0.25">
      <c r="A35" t="s">
        <v>471</v>
      </c>
      <c r="B35" t="s">
        <v>2050</v>
      </c>
      <c r="C35" t="str">
        <f>S2PQ_relational[[#This Row],[PIGUID]]&amp;S2PQ_relational[[#This Row],[PQGUID]]</f>
        <v>d2dn4gZTWN0Vd33TcLQqM78wVA7YnBFnvaegzh1b0Ty</v>
      </c>
      <c r="D35" t="str">
        <f>IF(INDEX(S2PQ[[S2PQGUID]:[Answer]],MATCH(S2PQ_relational[[#This Row],[PQGUID]],S2PQ[S2PQGUID],0),5)="no",S2PQ_relational[[#This Row],[PIGUID]]&amp;"NO","-")</f>
        <v>-</v>
      </c>
    </row>
    <row r="36" spans="1:4" x14ac:dyDescent="0.25">
      <c r="A36" t="s">
        <v>287</v>
      </c>
      <c r="B36" t="s">
        <v>2050</v>
      </c>
      <c r="C36" t="str">
        <f>S2PQ_relational[[#This Row],[PIGUID]]&amp;S2PQ_relational[[#This Row],[PQGUID]]</f>
        <v>10CP51JRtCxtSJ8KB5UYB578wVA7YnBFnvaegzh1b0Ty</v>
      </c>
      <c r="D36" t="str">
        <f>IF(INDEX(S2PQ[[S2PQGUID]:[Answer]],MATCH(S2PQ_relational[[#This Row],[PQGUID]],S2PQ[S2PQGUID],0),5)="no",S2PQ_relational[[#This Row],[PIGUID]]&amp;"NO","-")</f>
        <v>-</v>
      </c>
    </row>
    <row r="37" spans="1:4" x14ac:dyDescent="0.25">
      <c r="A37" t="s">
        <v>345</v>
      </c>
      <c r="B37" t="s">
        <v>2050</v>
      </c>
      <c r="C37" t="str">
        <f>S2PQ_relational[[#This Row],[PIGUID]]&amp;S2PQ_relational[[#This Row],[PQGUID]]</f>
        <v>5KIEflmEkRab02DSZ7tcaP78wVA7YnBFnvaegzh1b0Ty</v>
      </c>
      <c r="D37" t="str">
        <f>IF(INDEX(S2PQ[[S2PQGUID]:[Answer]],MATCH(S2PQ_relational[[#This Row],[PQGUID]],S2PQ[S2PQGUID],0),5)="no",S2PQ_relational[[#This Row],[PIGUID]]&amp;"NO","-")</f>
        <v>-</v>
      </c>
    </row>
    <row r="38" spans="1:4" x14ac:dyDescent="0.25">
      <c r="A38" t="s">
        <v>295</v>
      </c>
      <c r="B38" t="s">
        <v>2050</v>
      </c>
      <c r="C38" t="str">
        <f>S2PQ_relational[[#This Row],[PIGUID]]&amp;S2PQ_relational[[#This Row],[PQGUID]]</f>
        <v>55ugPmyn6XaTaK8oSmHrV978wVA7YnBFnvaegzh1b0Ty</v>
      </c>
      <c r="D38" t="str">
        <f>IF(INDEX(S2PQ[[S2PQGUID]:[Answer]],MATCH(S2PQ_relational[[#This Row],[PQGUID]],S2PQ[S2PQGUID],0),5)="no",S2PQ_relational[[#This Row],[PIGUID]]&amp;"NO","-")</f>
        <v>-</v>
      </c>
    </row>
    <row r="39" spans="1:4" x14ac:dyDescent="0.25">
      <c r="A39" t="s">
        <v>261</v>
      </c>
      <c r="B39" t="s">
        <v>2050</v>
      </c>
      <c r="C39" t="str">
        <f>S2PQ_relational[[#This Row],[PIGUID]]&amp;S2PQ_relational[[#This Row],[PQGUID]]</f>
        <v>62F1Dtyjl91QqbBkoZ49Ap78wVA7YnBFnvaegzh1b0Ty</v>
      </c>
      <c r="D39" t="str">
        <f>IF(INDEX(S2PQ[[S2PQGUID]:[Answer]],MATCH(S2PQ_relational[[#This Row],[PQGUID]],S2PQ[S2PQGUID],0),5)="no",S2PQ_relational[[#This Row],[PIGUID]]&amp;"NO","-")</f>
        <v>-</v>
      </c>
    </row>
    <row r="40" spans="1:4" x14ac:dyDescent="0.25">
      <c r="A40" t="s">
        <v>275</v>
      </c>
      <c r="B40" t="s">
        <v>2050</v>
      </c>
      <c r="C40" t="str">
        <f>S2PQ_relational[[#This Row],[PIGUID]]&amp;S2PQ_relational[[#This Row],[PQGUID]]</f>
        <v>7KHGFzghP0Xmjm0ttH5hdv78wVA7YnBFnvaegzh1b0Ty</v>
      </c>
      <c r="D40" t="str">
        <f>IF(INDEX(S2PQ[[S2PQGUID]:[Answer]],MATCH(S2PQ_relational[[#This Row],[PQGUID]],S2PQ[S2PQGUID],0),5)="no",S2PQ_relational[[#This Row],[PIGUID]]&amp;"NO","-")</f>
        <v>-</v>
      </c>
    </row>
    <row r="41" spans="1:4" x14ac:dyDescent="0.25">
      <c r="A41" t="s">
        <v>217</v>
      </c>
      <c r="B41" t="s">
        <v>2050</v>
      </c>
      <c r="C41" t="str">
        <f>S2PQ_relational[[#This Row],[PIGUID]]&amp;S2PQ_relational[[#This Row],[PQGUID]]</f>
        <v>GrWM6LSjdibnpeJcmYNl878wVA7YnBFnvaegzh1b0Ty</v>
      </c>
      <c r="D41" t="str">
        <f>IF(INDEX(S2PQ[[S2PQGUID]:[Answer]],MATCH(S2PQ_relational[[#This Row],[PQGUID]],S2PQ[S2PQGUID],0),5)="no",S2PQ_relational[[#This Row],[PIGUID]]&amp;"NO","-")</f>
        <v>-</v>
      </c>
    </row>
    <row r="42" spans="1:4" x14ac:dyDescent="0.25">
      <c r="A42" t="s">
        <v>814</v>
      </c>
      <c r="B42" t="s">
        <v>2051</v>
      </c>
      <c r="C42" t="str">
        <f>S2PQ_relational[[#This Row],[PIGUID]]&amp;S2PQ_relational[[#This Row],[PQGUID]]</f>
        <v>4uibv1wBBkNZaoSvJmqumT3gt3fIhN46QsU1qNjvnmb2</v>
      </c>
      <c r="D42" t="str">
        <f>IF(INDEX(S2PQ[[S2PQGUID]:[Answer]],MATCH(S2PQ_relational[[#This Row],[PQGUID]],S2PQ[S2PQGUID],0),5)="no",S2PQ_relational[[#This Row],[PIGUID]]&amp;"NO","-")</f>
        <v>-</v>
      </c>
    </row>
    <row r="43" spans="1:4" x14ac:dyDescent="0.25">
      <c r="A43" t="s">
        <v>866</v>
      </c>
      <c r="B43" t="s">
        <v>2051</v>
      </c>
      <c r="C43" t="str">
        <f>S2PQ_relational[[#This Row],[PIGUID]]&amp;S2PQ_relational[[#This Row],[PQGUID]]</f>
        <v>5d1ifTrmvdzEhbLzwCDCrc3gt3fIhN46QsU1qNjvnmb2</v>
      </c>
      <c r="D43" t="str">
        <f>IF(INDEX(S2PQ[[S2PQGUID]:[Answer]],MATCH(S2PQ_relational[[#This Row],[PQGUID]],S2PQ[S2PQGUID],0),5)="no",S2PQ_relational[[#This Row],[PIGUID]]&amp;"NO","-")</f>
        <v>-</v>
      </c>
    </row>
    <row r="44" spans="1:4" x14ac:dyDescent="0.25">
      <c r="A44" t="s">
        <v>834</v>
      </c>
      <c r="B44" t="s">
        <v>2051</v>
      </c>
      <c r="C44" t="str">
        <f>S2PQ_relational[[#This Row],[PIGUID]]&amp;S2PQ_relational[[#This Row],[PQGUID]]</f>
        <v>7F8v4Ys2sZGKS8GjyqaEDi3gt3fIhN46QsU1qNjvnmb2</v>
      </c>
      <c r="D44" t="str">
        <f>IF(INDEX(S2PQ[[S2PQGUID]:[Answer]],MATCH(S2PQ_relational[[#This Row],[PQGUID]],S2PQ[S2PQGUID],0),5)="no",S2PQ_relational[[#This Row],[PIGUID]]&amp;"NO","-")</f>
        <v>-</v>
      </c>
    </row>
    <row r="45" spans="1:4" x14ac:dyDescent="0.25">
      <c r="A45" t="s">
        <v>1031</v>
      </c>
      <c r="B45" t="s">
        <v>2051</v>
      </c>
      <c r="C45" t="str">
        <f>S2PQ_relational[[#This Row],[PIGUID]]&amp;S2PQ_relational[[#This Row],[PQGUID]]</f>
        <v>34hBNL3yGqP5fRTLvkBvac3gt3fIhN46QsU1qNjvnmb2</v>
      </c>
      <c r="D45" t="str">
        <f>IF(INDEX(S2PQ[[S2PQGUID]:[Answer]],MATCH(S2PQ_relational[[#This Row],[PQGUID]],S2PQ[S2PQGUID],0),5)="no",S2PQ_relational[[#This Row],[PIGUID]]&amp;"NO","-")</f>
        <v>-</v>
      </c>
    </row>
    <row r="46" spans="1:4" x14ac:dyDescent="0.25">
      <c r="A46" t="s">
        <v>1013</v>
      </c>
      <c r="B46" t="s">
        <v>2051</v>
      </c>
      <c r="C46" t="str">
        <f>S2PQ_relational[[#This Row],[PIGUID]]&amp;S2PQ_relational[[#This Row],[PQGUID]]</f>
        <v>5e8FSkOS0QVOKpIjSM8pq43gt3fIhN46QsU1qNjvnmb2</v>
      </c>
      <c r="D46" t="str">
        <f>IF(INDEX(S2PQ[[S2PQGUID]:[Answer]],MATCH(S2PQ_relational[[#This Row],[PQGUID]],S2PQ[S2PQGUID],0),5)="no",S2PQ_relational[[#This Row],[PIGUID]]&amp;"NO","-")</f>
        <v>-</v>
      </c>
    </row>
    <row r="47" spans="1:4" x14ac:dyDescent="0.25">
      <c r="A47" t="s">
        <v>847</v>
      </c>
      <c r="B47" t="s">
        <v>2051</v>
      </c>
      <c r="C47" t="str">
        <f>S2PQ_relational[[#This Row],[PIGUID]]&amp;S2PQ_relational[[#This Row],[PQGUID]]</f>
        <v>5PjRiXstLC4CjnWsDhmPse3gt3fIhN46QsU1qNjvnmb2</v>
      </c>
      <c r="D47" t="str">
        <f>IF(INDEX(S2PQ[[S2PQGUID]:[Answer]],MATCH(S2PQ_relational[[#This Row],[PQGUID]],S2PQ[S2PQGUID],0),5)="no",S2PQ_relational[[#This Row],[PIGUID]]&amp;"NO","-")</f>
        <v>-</v>
      </c>
    </row>
    <row r="48" spans="1:4" x14ac:dyDescent="0.25">
      <c r="A48" t="s">
        <v>345</v>
      </c>
      <c r="B48" t="s">
        <v>2052</v>
      </c>
      <c r="C48" t="str">
        <f>S2PQ_relational[[#This Row],[PIGUID]]&amp;S2PQ_relational[[#This Row],[PQGUID]]</f>
        <v>5KIEflmEkRab02DSZ7tcaP5tEJuAZKG5KWmgCRdpscul</v>
      </c>
      <c r="D48" t="str">
        <f>IF(INDEX(S2PQ[[S2PQGUID]:[Answer]],MATCH(S2PQ_relational[[#This Row],[PQGUID]],S2PQ[S2PQGUID],0),5)="no",S2PQ_relational[[#This Row],[PIGUID]]&amp;"NO","-")</f>
        <v>-</v>
      </c>
    </row>
    <row r="49" spans="1:4" x14ac:dyDescent="0.25">
      <c r="A49" t="s">
        <v>295</v>
      </c>
      <c r="B49" t="s">
        <v>2052</v>
      </c>
      <c r="C49" t="str">
        <f>S2PQ_relational[[#This Row],[PIGUID]]&amp;S2PQ_relational[[#This Row],[PQGUID]]</f>
        <v>55ugPmyn6XaTaK8oSmHrV95tEJuAZKG5KWmgCRdpscul</v>
      </c>
      <c r="D49" t="str">
        <f>IF(INDEX(S2PQ[[S2PQGUID]:[Answer]],MATCH(S2PQ_relational[[#This Row],[PQGUID]],S2PQ[S2PQGUID],0),5)="no",S2PQ_relational[[#This Row],[PIGUID]]&amp;"NO","-")</f>
        <v>-</v>
      </c>
    </row>
    <row r="50" spans="1:4" x14ac:dyDescent="0.25">
      <c r="A50" t="s">
        <v>261</v>
      </c>
      <c r="B50" t="s">
        <v>2052</v>
      </c>
      <c r="C50" t="str">
        <f>S2PQ_relational[[#This Row],[PIGUID]]&amp;S2PQ_relational[[#This Row],[PQGUID]]</f>
        <v>62F1Dtyjl91QqbBkoZ49Ap5tEJuAZKG5KWmgCRdpscul</v>
      </c>
      <c r="D50" t="str">
        <f>IF(INDEX(S2PQ[[S2PQGUID]:[Answer]],MATCH(S2PQ_relational[[#This Row],[PQGUID]],S2PQ[S2PQGUID],0),5)="no",S2PQ_relational[[#This Row],[PIGUID]]&amp;"NO","-")</f>
        <v>-</v>
      </c>
    </row>
    <row r="51" spans="1:4" x14ac:dyDescent="0.25">
      <c r="A51" t="s">
        <v>275</v>
      </c>
      <c r="B51" t="s">
        <v>2052</v>
      </c>
      <c r="C51" t="str">
        <f>S2PQ_relational[[#This Row],[PIGUID]]&amp;S2PQ_relational[[#This Row],[PQGUID]]</f>
        <v>7KHGFzghP0Xmjm0ttH5hdv5tEJuAZKG5KWmgCRdpscul</v>
      </c>
      <c r="D51" t="str">
        <f>IF(INDEX(S2PQ[[S2PQGUID]:[Answer]],MATCH(S2PQ_relational[[#This Row],[PQGUID]],S2PQ[S2PQGUID],0),5)="no",S2PQ_relational[[#This Row],[PIGUID]]&amp;"NO","-")</f>
        <v>-</v>
      </c>
    </row>
    <row r="52" spans="1:4" x14ac:dyDescent="0.25">
      <c r="A52" t="s">
        <v>447</v>
      </c>
      <c r="B52" t="s">
        <v>2052</v>
      </c>
      <c r="C52" t="str">
        <f>S2PQ_relational[[#This Row],[PIGUID]]&amp;S2PQ_relational[[#This Row],[PQGUID]]</f>
        <v>1NFjOpRSK9GSK6XEPeZpKu5tEJuAZKG5KWmgCRdpscul</v>
      </c>
      <c r="D52" t="str">
        <f>IF(INDEX(S2PQ[[S2PQGUID]:[Answer]],MATCH(S2PQ_relational[[#This Row],[PQGUID]],S2PQ[S2PQGUID],0),5)="no",S2PQ_relational[[#This Row],[PIGUID]]&amp;"NO","-")</f>
        <v>-</v>
      </c>
    </row>
    <row r="53" spans="1:4" x14ac:dyDescent="0.25">
      <c r="A53" t="s">
        <v>651</v>
      </c>
      <c r="B53" t="s">
        <v>2052</v>
      </c>
      <c r="C53" t="str">
        <f>S2PQ_relational[[#This Row],[PIGUID]]&amp;S2PQ_relational[[#This Row],[PQGUID]]</f>
        <v>6B5jWeiOj96PjZqovnrt335tEJuAZKG5KWmgCRdpscul</v>
      </c>
      <c r="D53" t="str">
        <f>IF(INDEX(S2PQ[[S2PQGUID]:[Answer]],MATCH(S2PQ_relational[[#This Row],[PQGUID]],S2PQ[S2PQGUID],0),5)="no",S2PQ_relational[[#This Row],[PIGUID]]&amp;"NO","-")</f>
        <v>-</v>
      </c>
    </row>
    <row r="54" spans="1:4" x14ac:dyDescent="0.25">
      <c r="A54" t="s">
        <v>682</v>
      </c>
      <c r="B54" t="s">
        <v>2052</v>
      </c>
      <c r="C54" t="str">
        <f>S2PQ_relational[[#This Row],[PIGUID]]&amp;S2PQ_relational[[#This Row],[PQGUID]]</f>
        <v>5g8L8Yv6zcuFjeWVlU8YiL5tEJuAZKG5KWmgCRdpscul</v>
      </c>
      <c r="D54" t="str">
        <f>IF(INDEX(S2PQ[[S2PQGUID]:[Answer]],MATCH(S2PQ_relational[[#This Row],[PQGUID]],S2PQ[S2PQGUID],0),5)="no",S2PQ_relational[[#This Row],[PIGUID]]&amp;"NO","-")</f>
        <v>-</v>
      </c>
    </row>
    <row r="55" spans="1:4" x14ac:dyDescent="0.25">
      <c r="A55" t="s">
        <v>554</v>
      </c>
      <c r="B55" t="s">
        <v>2053</v>
      </c>
      <c r="C55" t="str">
        <f>S2PQ_relational[[#This Row],[PIGUID]]&amp;S2PQ_relational[[#This Row],[PQGUID]]</f>
        <v>7i5C0hXneQ9Ts42qUlx9bT6WUvJ8mCZ5jZz6OMmg6bGM</v>
      </c>
      <c r="D55" t="str">
        <f>IF(INDEX(S2PQ[[S2PQGUID]:[Answer]],MATCH(S2PQ_relational[[#This Row],[PQGUID]],S2PQ[S2PQGUID],0),5)="no",S2PQ_relational[[#This Row],[PIGUID]]&amp;"NO","-")</f>
        <v>-</v>
      </c>
    </row>
    <row r="56" spans="1:4" x14ac:dyDescent="0.25">
      <c r="A56" t="s">
        <v>534</v>
      </c>
      <c r="B56" t="s">
        <v>2053</v>
      </c>
      <c r="C56" t="str">
        <f>S2PQ_relational[[#This Row],[PIGUID]]&amp;S2PQ_relational[[#This Row],[PQGUID]]</f>
        <v>6A3ffduopCYBDPs2ia3uU26WUvJ8mCZ5jZz6OMmg6bGM</v>
      </c>
      <c r="D56" t="str">
        <f>IF(INDEX(S2PQ[[S2PQGUID]:[Answer]],MATCH(S2PQ_relational[[#This Row],[PQGUID]],S2PQ[S2PQGUID],0),5)="no",S2PQ_relational[[#This Row],[PIGUID]]&amp;"NO","-")</f>
        <v>-</v>
      </c>
    </row>
    <row r="57" spans="1:4" x14ac:dyDescent="0.25">
      <c r="A57" t="s">
        <v>527</v>
      </c>
      <c r="B57" t="s">
        <v>2053</v>
      </c>
      <c r="C57" t="str">
        <f>S2PQ_relational[[#This Row],[PIGUID]]&amp;S2PQ_relational[[#This Row],[PQGUID]]</f>
        <v>2AkWRCSbZwSgg3JGSyni9q6WUvJ8mCZ5jZz6OMmg6bGM</v>
      </c>
      <c r="D57" t="str">
        <f>IF(INDEX(S2PQ[[S2PQGUID]:[Answer]],MATCH(S2PQ_relational[[#This Row],[PQGUID]],S2PQ[S2PQGUID],0),5)="no",S2PQ_relational[[#This Row],[PIGUID]]&amp;"NO","-")</f>
        <v>-</v>
      </c>
    </row>
    <row r="58" spans="1:4" x14ac:dyDescent="0.25">
      <c r="A58" t="s">
        <v>738</v>
      </c>
      <c r="B58" t="s">
        <v>2053</v>
      </c>
      <c r="C58" t="str">
        <f>S2PQ_relational[[#This Row],[PIGUID]]&amp;S2PQ_relational[[#This Row],[PQGUID]]</f>
        <v>3XAgnXz2B2MkrodMxTOllI6WUvJ8mCZ5jZz6OMmg6bGM</v>
      </c>
      <c r="D58" t="str">
        <f>IF(INDEX(S2PQ[[S2PQGUID]:[Answer]],MATCH(S2PQ_relational[[#This Row],[PQGUID]],S2PQ[S2PQGUID],0),5)="no",S2PQ_relational[[#This Row],[PIGUID]]&amp;"NO","-")</f>
        <v>-</v>
      </c>
    </row>
    <row r="59" spans="1:4" x14ac:dyDescent="0.25">
      <c r="A59" t="s">
        <v>776</v>
      </c>
      <c r="B59" t="s">
        <v>2053</v>
      </c>
      <c r="C59" t="str">
        <f>S2PQ_relational[[#This Row],[PIGUID]]&amp;S2PQ_relational[[#This Row],[PQGUID]]</f>
        <v>6PXBd5F7khUis9LNtJ7uMx6WUvJ8mCZ5jZz6OMmg6bGM</v>
      </c>
      <c r="D59" t="str">
        <f>IF(INDEX(S2PQ[[S2PQGUID]:[Answer]],MATCH(S2PQ_relational[[#This Row],[PQGUID]],S2PQ[S2PQGUID],0),5)="no",S2PQ_relational[[#This Row],[PIGUID]]&amp;"NO","-")</f>
        <v>-</v>
      </c>
    </row>
    <row r="60" spans="1:4" x14ac:dyDescent="0.25">
      <c r="A60" t="s">
        <v>751</v>
      </c>
      <c r="B60" t="s">
        <v>2053</v>
      </c>
      <c r="C60" t="str">
        <f>S2PQ_relational[[#This Row],[PIGUID]]&amp;S2PQ_relational[[#This Row],[PQGUID]]</f>
        <v>6Z0Zehhoet77UdLkNpAK486WUvJ8mCZ5jZz6OMmg6bGM</v>
      </c>
      <c r="D60" t="str">
        <f>IF(INDEX(S2PQ[[S2PQGUID]:[Answer]],MATCH(S2PQ_relational[[#This Row],[PQGUID]],S2PQ[S2PQGUID],0),5)="no",S2PQ_relational[[#This Row],[PIGUID]]&amp;"NO","-")</f>
        <v>-</v>
      </c>
    </row>
    <row r="61" spans="1:4" x14ac:dyDescent="0.25">
      <c r="A61" t="s">
        <v>596</v>
      </c>
      <c r="B61" t="s">
        <v>2054</v>
      </c>
      <c r="C61" t="str">
        <f>S2PQ_relational[[#This Row],[PIGUID]]&amp;S2PQ_relational[[#This Row],[PQGUID]]</f>
        <v>2yjQxyZbyorYnlPl4Lo6Zk4pStMx8J9zdTA08NPOZK8J</v>
      </c>
      <c r="D61" t="str">
        <f>IF(INDEX(S2PQ[[S2PQGUID]:[Answer]],MATCH(S2PQ_relational[[#This Row],[PQGUID]],S2PQ[S2PQGUID],0),5)="no",S2PQ_relational[[#This Row],[PIGUID]]&amp;"NO","-")</f>
        <v>-</v>
      </c>
    </row>
    <row r="62" spans="1:4" x14ac:dyDescent="0.25">
      <c r="A62" t="s">
        <v>602</v>
      </c>
      <c r="B62" t="s">
        <v>2054</v>
      </c>
      <c r="C62" t="str">
        <f>S2PQ_relational[[#This Row],[PIGUID]]&amp;S2PQ_relational[[#This Row],[PQGUID]]</f>
        <v>4g9WUt3YDw3iakobiLOURW4pStMx8J9zdTA08NPOZK8J</v>
      </c>
      <c r="D62" t="str">
        <f>IF(INDEX(S2PQ[[S2PQGUID]:[Answer]],MATCH(S2PQ_relational[[#This Row],[PQGUID]],S2PQ[S2PQGUID],0),5)="no",S2PQ_relational[[#This Row],[PIGUID]]&amp;"NO","-")</f>
        <v>-</v>
      </c>
    </row>
    <row r="63" spans="1:4" x14ac:dyDescent="0.25">
      <c r="A63" t="s">
        <v>621</v>
      </c>
      <c r="B63" t="s">
        <v>2054</v>
      </c>
      <c r="C63" t="str">
        <f>S2PQ_relational[[#This Row],[PIGUID]]&amp;S2PQ_relational[[#This Row],[PQGUID]]</f>
        <v>2X4aS6wVTDvmHUwlOoJ0k24pStMx8J9zdTA08NPOZK8J</v>
      </c>
      <c r="D63" t="str">
        <f>IF(INDEX(S2PQ[[S2PQGUID]:[Answer]],MATCH(S2PQ_relational[[#This Row],[PQGUID]],S2PQ[S2PQGUID],0),5)="no",S2PQ_relational[[#This Row],[PIGUID]]&amp;"NO","-")</f>
        <v>-</v>
      </c>
    </row>
    <row r="64" spans="1:4" x14ac:dyDescent="0.25">
      <c r="A64" t="s">
        <v>377</v>
      </c>
      <c r="B64" t="s">
        <v>2055</v>
      </c>
      <c r="C64" t="str">
        <f>S2PQ_relational[[#This Row],[PIGUID]]&amp;S2PQ_relational[[#This Row],[PQGUID]]</f>
        <v>GUdCaPaR66EtZcJlULth24Zdmgt25UbXfgJxrggzCIy</v>
      </c>
      <c r="D64" t="str">
        <f>IF(INDEX(S2PQ[[S2PQGUID]:[Answer]],MATCH(S2PQ_relational[[#This Row],[PQGUID]],S2PQ[S2PQGUID],0),5)="no",S2PQ_relational[[#This Row],[PIGUID]]&amp;"NO","-")</f>
        <v>-</v>
      </c>
    </row>
    <row r="65" spans="1:4" x14ac:dyDescent="0.25">
      <c r="A65" t="s">
        <v>357</v>
      </c>
      <c r="B65" t="s">
        <v>2055</v>
      </c>
      <c r="C65" t="str">
        <f>S2PQ_relational[[#This Row],[PIGUID]]&amp;S2PQ_relational[[#This Row],[PQGUID]]</f>
        <v>3vCxH2ZLcwjwO6MVABDrBg4Zdmgt25UbXfgJxrggzCIy</v>
      </c>
      <c r="D65" t="str">
        <f>IF(INDEX(S2PQ[[S2PQGUID]:[Answer]],MATCH(S2PQ_relational[[#This Row],[PQGUID]],S2PQ[S2PQGUID],0),5)="no",S2PQ_relational[[#This Row],[PIGUID]]&amp;"NO","-")</f>
        <v>-</v>
      </c>
    </row>
    <row r="66" spans="1:4" x14ac:dyDescent="0.25">
      <c r="A66" t="s">
        <v>351</v>
      </c>
      <c r="B66" t="s">
        <v>2055</v>
      </c>
      <c r="C66" t="str">
        <f>S2PQ_relational[[#This Row],[PIGUID]]&amp;S2PQ_relational[[#This Row],[PQGUID]]</f>
        <v>7Y4CA7DOpZiZGcCS2TsFB4Zdmgt25UbXfgJxrggzCIy</v>
      </c>
      <c r="D66" t="str">
        <f>IF(INDEX(S2PQ[[S2PQGUID]:[Answer]],MATCH(S2PQ_relational[[#This Row],[PQGUID]],S2PQ[S2PQGUID],0),5)="no",S2PQ_relational[[#This Row],[PIGUID]]&amp;"NO","-")</f>
        <v>-</v>
      </c>
    </row>
    <row r="67" spans="1:4" x14ac:dyDescent="0.25">
      <c r="A67" t="s">
        <v>337</v>
      </c>
      <c r="B67" t="s">
        <v>2055</v>
      </c>
      <c r="C67" t="str">
        <f>S2PQ_relational[[#This Row],[PIGUID]]&amp;S2PQ_relational[[#This Row],[PQGUID]]</f>
        <v>5QyCDmg1wno1ftPKe7flLi4Zdmgt25UbXfgJxrggzCIy</v>
      </c>
      <c r="D67" t="str">
        <f>IF(INDEX(S2PQ[[S2PQGUID]:[Answer]],MATCH(S2PQ_relational[[#This Row],[PQGUID]],S2PQ[S2PQGUID],0),5)="no",S2PQ_relational[[#This Row],[PIGUID]]&amp;"NO","-")</f>
        <v>-</v>
      </c>
    </row>
    <row r="68" spans="1:4" x14ac:dyDescent="0.25">
      <c r="A68" t="s">
        <v>801</v>
      </c>
      <c r="B68" t="s">
        <v>2056</v>
      </c>
      <c r="C68" t="str">
        <f>S2PQ_relational[[#This Row],[PIGUID]]&amp;S2PQ_relational[[#This Row],[PQGUID]]</f>
        <v>2tv4TW2qPQqZzCJtVpMtXf2da4xRvctaGroBQaFMVdXV</v>
      </c>
      <c r="D68" t="str">
        <f>IF(INDEX(S2PQ[[S2PQGUID]:[Answer]],MATCH(S2PQ_relational[[#This Row],[PQGUID]],S2PQ[S2PQGUID],0),5)="no",S2PQ_relational[[#This Row],[PIGUID]]&amp;"NO","-")</f>
        <v>-</v>
      </c>
    </row>
    <row r="69" spans="1:4" x14ac:dyDescent="0.25">
      <c r="A69" t="s">
        <v>788</v>
      </c>
      <c r="B69" t="s">
        <v>2056</v>
      </c>
      <c r="C69" t="str">
        <f>S2PQ_relational[[#This Row],[PIGUID]]&amp;S2PQ_relational[[#This Row],[PQGUID]]</f>
        <v>3JEp9Z2OdjxYyKhQS8bBHM2da4xRvctaGroBQaFMVdXV</v>
      </c>
      <c r="D69" t="str">
        <f>IF(INDEX(S2PQ[[S2PQGUID]:[Answer]],MATCH(S2PQ_relational[[#This Row],[PQGUID]],S2PQ[S2PQGUID],0),5)="no",S2PQ_relational[[#This Row],[PIGUID]]&amp;"NO","-")</f>
        <v>-</v>
      </c>
    </row>
    <row r="70" spans="1:4" x14ac:dyDescent="0.25">
      <c r="A70" t="s">
        <v>770</v>
      </c>
      <c r="B70" t="s">
        <v>2056</v>
      </c>
      <c r="C70" t="str">
        <f>S2PQ_relational[[#This Row],[PIGUID]]&amp;S2PQ_relational[[#This Row],[PQGUID]]</f>
        <v>7GJHldkb3WbO9dD9xzdm4Z2da4xRvctaGroBQaFMVdXV</v>
      </c>
      <c r="D70" t="str">
        <f>IF(INDEX(S2PQ[[S2PQGUID]:[Answer]],MATCH(S2PQ_relational[[#This Row],[PQGUID]],S2PQ[S2PQGUID],0),5)="no",S2PQ_relational[[#This Row],[PIGUID]]&amp;"NO","-")</f>
        <v>-</v>
      </c>
    </row>
    <row r="71" spans="1:4" x14ac:dyDescent="0.25">
      <c r="A71" t="s">
        <v>757</v>
      </c>
      <c r="B71" t="s">
        <v>2056</v>
      </c>
      <c r="C71" t="str">
        <f>S2PQ_relational[[#This Row],[PIGUID]]&amp;S2PQ_relational[[#This Row],[PQGUID]]</f>
        <v>6p8eHn0JMjasmwCN7u2anS2da4xRvctaGroBQaFMVdXV</v>
      </c>
      <c r="D71" t="str">
        <f>IF(INDEX(S2PQ[[S2PQGUID]:[Answer]],MATCH(S2PQ_relational[[#This Row],[PQGUID]],S2PQ[S2PQGUID],0),5)="no",S2PQ_relational[[#This Row],[PIGUID]]&amp;"NO","-")</f>
        <v>-</v>
      </c>
    </row>
    <row r="72" spans="1:4" x14ac:dyDescent="0.25">
      <c r="A72" t="s">
        <v>738</v>
      </c>
      <c r="B72" t="s">
        <v>2057</v>
      </c>
      <c r="C72" t="str">
        <f>S2PQ_relational[[#This Row],[PIGUID]]&amp;S2PQ_relational[[#This Row],[PQGUID]]</f>
        <v>3XAgnXz2B2MkrodMxTOllI7o0xBDTKxcKpHsZRwunVdc</v>
      </c>
      <c r="D72" t="str">
        <f>IF(INDEX(S2PQ[[S2PQGUID]:[Answer]],MATCH(S2PQ_relational[[#This Row],[PQGUID]],S2PQ[S2PQGUID],0),5)="no",S2PQ_relational[[#This Row],[PIGUID]]&amp;"NO","-")</f>
        <v>-</v>
      </c>
    </row>
    <row r="73" spans="1:4" x14ac:dyDescent="0.25">
      <c r="A73" t="s">
        <v>776</v>
      </c>
      <c r="B73" t="s">
        <v>2057</v>
      </c>
      <c r="C73" t="str">
        <f>S2PQ_relational[[#This Row],[PIGUID]]&amp;S2PQ_relational[[#This Row],[PQGUID]]</f>
        <v>6PXBd5F7khUis9LNtJ7uMx7o0xBDTKxcKpHsZRwunVdc</v>
      </c>
      <c r="D73" t="str">
        <f>IF(INDEX(S2PQ[[S2PQGUID]:[Answer]],MATCH(S2PQ_relational[[#This Row],[PQGUID]],S2PQ[S2PQGUID],0),5)="no",S2PQ_relational[[#This Row],[PIGUID]]&amp;"NO","-")</f>
        <v>-</v>
      </c>
    </row>
    <row r="74" spans="1:4" x14ac:dyDescent="0.25">
      <c r="A74" t="s">
        <v>751</v>
      </c>
      <c r="B74" t="s">
        <v>2057</v>
      </c>
      <c r="C74" t="str">
        <f>S2PQ_relational[[#This Row],[PIGUID]]&amp;S2PQ_relational[[#This Row],[PQGUID]]</f>
        <v>6Z0Zehhoet77UdLkNpAK487o0xBDTKxcKpHsZRwunVdc</v>
      </c>
      <c r="D74" t="str">
        <f>IF(INDEX(S2PQ[[S2PQGUID]:[Answer]],MATCH(S2PQ_relational[[#This Row],[PQGUID]],S2PQ[S2PQGUID],0),5)="no",S2PQ_relational[[#This Row],[PIGUID]]&amp;"NO","-")</f>
        <v>-</v>
      </c>
    </row>
    <row r="75" spans="1:4" x14ac:dyDescent="0.25">
      <c r="A75" t="s">
        <v>807</v>
      </c>
      <c r="B75" t="s">
        <v>2058</v>
      </c>
      <c r="C75" t="str">
        <f>S2PQ_relational[[#This Row],[PIGUID]]&amp;S2PQ_relational[[#This Row],[PQGUID]]</f>
        <v>5oCkXTJdFGwstXYPbMisck1DMh4nsjnxwoMXI3CEg6sF</v>
      </c>
      <c r="D75" t="str">
        <f>IF(INDEX(S2PQ[[S2PQGUID]:[Answer]],MATCH(S2PQ_relational[[#This Row],[PQGUID]],S2PQ[S2PQGUID],0),5)="no",S2PQ_relational[[#This Row],[PIGUID]]&amp;"NO","-")</f>
        <v>-</v>
      </c>
    </row>
    <row r="76" spans="1:4" x14ac:dyDescent="0.25">
      <c r="A76" t="s">
        <v>983</v>
      </c>
      <c r="B76" t="s">
        <v>2058</v>
      </c>
      <c r="C76" t="str">
        <f>S2PQ_relational[[#This Row],[PIGUID]]&amp;S2PQ_relational[[#This Row],[PQGUID]]</f>
        <v>576nzgttvJJQqI6hrSGTLe1DMh4nsjnxwoMXI3CEg6sF</v>
      </c>
      <c r="D76" t="str">
        <f>IF(INDEX(S2PQ[[S2PQGUID]:[Answer]],MATCH(S2PQ_relational[[#This Row],[PQGUID]],S2PQ[S2PQGUID],0),5)="no",S2PQ_relational[[#This Row],[PIGUID]]&amp;"NO","-")</f>
        <v>-</v>
      </c>
    </row>
    <row r="77" spans="1:4" x14ac:dyDescent="0.25">
      <c r="A77" t="s">
        <v>989</v>
      </c>
      <c r="B77" t="s">
        <v>2058</v>
      </c>
      <c r="C77" t="str">
        <f>S2PQ_relational[[#This Row],[PIGUID]]&amp;S2PQ_relational[[#This Row],[PQGUID]]</f>
        <v>7ifKEcvN3QUCLa7b59iPF51DMh4nsjnxwoMXI3CEg6sF</v>
      </c>
      <c r="D77" t="str">
        <f>IF(INDEX(S2PQ[[S2PQGUID]:[Answer]],MATCH(S2PQ_relational[[#This Row],[PQGUID]],S2PQ[S2PQGUID],0),5)="no",S2PQ_relational[[#This Row],[PIGUID]]&amp;"NO","-")</f>
        <v>-</v>
      </c>
    </row>
    <row r="78" spans="1:4" x14ac:dyDescent="0.25">
      <c r="A78" t="s">
        <v>995</v>
      </c>
      <c r="B78" t="s">
        <v>2058</v>
      </c>
      <c r="C78" t="str">
        <f>S2PQ_relational[[#This Row],[PIGUID]]&amp;S2PQ_relational[[#This Row],[PQGUID]]</f>
        <v>lOpb0fLvZm9IJJqciS5cp1DMh4nsjnxwoMXI3CEg6sF</v>
      </c>
      <c r="D78" t="str">
        <f>IF(INDEX(S2PQ[[S2PQGUID]:[Answer]],MATCH(S2PQ_relational[[#This Row],[PQGUID]],S2PQ[S2PQGUID],0),5)="no",S2PQ_relational[[#This Row],[PIGUID]]&amp;"NO","-")</f>
        <v>-</v>
      </c>
    </row>
    <row r="79" spans="1:4" x14ac:dyDescent="0.25">
      <c r="A79" t="s">
        <v>953</v>
      </c>
      <c r="B79" t="s">
        <v>2058</v>
      </c>
      <c r="C79" t="str">
        <f>S2PQ_relational[[#This Row],[PIGUID]]&amp;S2PQ_relational[[#This Row],[PQGUID]]</f>
        <v>3Q35u11oCNGGok4GkvdDq81DMh4nsjnxwoMXI3CEg6sF</v>
      </c>
      <c r="D79" t="str">
        <f>IF(INDEX(S2PQ[[S2PQGUID]:[Answer]],MATCH(S2PQ_relational[[#This Row],[PQGUID]],S2PQ[S2PQGUID],0),5)="no",S2PQ_relational[[#This Row],[PIGUID]]&amp;"NO","-")</f>
        <v>-</v>
      </c>
    </row>
    <row r="80" spans="1:4" x14ac:dyDescent="0.25">
      <c r="A80" t="s">
        <v>434</v>
      </c>
      <c r="B80" t="s">
        <v>2059</v>
      </c>
      <c r="C80" t="str">
        <f>S2PQ_relational[[#This Row],[PIGUID]]&amp;S2PQ_relational[[#This Row],[PQGUID]]</f>
        <v>3iN0dj8MxhwAmPvSDUtPip1DKo9zqfflOcZsDUt4F8bK</v>
      </c>
      <c r="D80" t="str">
        <f>IF(INDEX(S2PQ[[S2PQGUID]:[Answer]],MATCH(S2PQ_relational[[#This Row],[PQGUID]],S2PQ[S2PQGUID],0),5)="no",S2PQ_relational[[#This Row],[PIGUID]]&amp;"NO","-")</f>
        <v>-</v>
      </c>
    </row>
    <row r="81" spans="1:4" x14ac:dyDescent="0.25">
      <c r="A81" t="s">
        <v>422</v>
      </c>
      <c r="B81" t="s">
        <v>2059</v>
      </c>
      <c r="C81" t="str">
        <f>S2PQ_relational[[#This Row],[PIGUID]]&amp;S2PQ_relational[[#This Row],[PQGUID]]</f>
        <v>3RDU80FZodR5KDkY5DZdlS1DKo9zqfflOcZsDUt4F8bK</v>
      </c>
      <c r="D81" t="str">
        <f>IF(INDEX(S2PQ[[S2PQGUID]:[Answer]],MATCH(S2PQ_relational[[#This Row],[PQGUID]],S2PQ[S2PQGUID],0),5)="no",S2PQ_relational[[#This Row],[PIGUID]]&amp;"NO","-")</f>
        <v>-</v>
      </c>
    </row>
    <row r="82" spans="1:4" x14ac:dyDescent="0.25">
      <c r="A82" t="s">
        <v>540</v>
      </c>
      <c r="B82" t="s">
        <v>2060</v>
      </c>
      <c r="C82" t="str">
        <f>S2PQ_relational[[#This Row],[PIGUID]]&amp;S2PQ_relational[[#This Row],[PQGUID]]</f>
        <v>2VjbjKk5ZqRQIy6Ryw04qk4C7ap9WXrPsgE102XE9985</v>
      </c>
      <c r="D82" t="str">
        <f>IF(INDEX(S2PQ[[S2PQGUID]:[Answer]],MATCH(S2PQ_relational[[#This Row],[PQGUID]],S2PQ[S2PQGUID],0),5)="no",S2PQ_relational[[#This Row],[PIGUID]]&amp;"NO","-")</f>
        <v>-</v>
      </c>
    </row>
    <row r="83" spans="1:4" x14ac:dyDescent="0.25">
      <c r="A83" t="s">
        <v>764</v>
      </c>
      <c r="B83" t="s">
        <v>2060</v>
      </c>
      <c r="C83" t="str">
        <f>S2PQ_relational[[#This Row],[PIGUID]]&amp;S2PQ_relational[[#This Row],[PQGUID]]</f>
        <v>4YFCgG7VKoe1C4rTqyvkvo4C7ap9WXrPsgE102XE9985</v>
      </c>
      <c r="D83" t="str">
        <f>IF(INDEX(S2PQ[[S2PQGUID]:[Answer]],MATCH(S2PQ_relational[[#This Row],[PQGUID]],S2PQ[S2PQGUID],0),5)="no",S2PQ_relational[[#This Row],[PIGUID]]&amp;"NO","-")</f>
        <v>-</v>
      </c>
    </row>
    <row r="84" spans="1:4" x14ac:dyDescent="0.25">
      <c r="A84" t="s">
        <v>965</v>
      </c>
      <c r="B84" t="s">
        <v>2060</v>
      </c>
      <c r="C84" t="str">
        <f>S2PQ_relational[[#This Row],[PIGUID]]&amp;S2PQ_relational[[#This Row],[PQGUID]]</f>
        <v>1gZll4bOCxosKoKhEl2rq84C7ap9WXrPsgE102XE9985</v>
      </c>
      <c r="D84" t="str">
        <f>IF(INDEX(S2PQ[[S2PQGUID]:[Answer]],MATCH(S2PQ_relational[[#This Row],[PQGUID]],S2PQ[S2PQGUID],0),5)="no",S2PQ_relational[[#This Row],[PIGUID]]&amp;"NO","-")</f>
        <v>-</v>
      </c>
    </row>
    <row r="85" spans="1:4" x14ac:dyDescent="0.25">
      <c r="A85" t="s">
        <v>917</v>
      </c>
      <c r="B85" t="s">
        <v>2060</v>
      </c>
      <c r="C85" t="str">
        <f>S2PQ_relational[[#This Row],[PIGUID]]&amp;S2PQ_relational[[#This Row],[PQGUID]]</f>
        <v>63xuzVUvh3fq7hsPyML6ds4C7ap9WXrPsgE102XE9985</v>
      </c>
      <c r="D85" t="str">
        <f>IF(INDEX(S2PQ[[S2PQGUID]:[Answer]],MATCH(S2PQ_relational[[#This Row],[PQGUID]],S2PQ[S2PQGUID],0),5)="no",S2PQ_relational[[#This Row],[PIGUID]]&amp;"NO","-")</f>
        <v>-</v>
      </c>
    </row>
    <row r="86" spans="1:4" x14ac:dyDescent="0.25">
      <c r="A86" t="s">
        <v>669</v>
      </c>
      <c r="B86" t="s">
        <v>2061</v>
      </c>
      <c r="C86" t="str">
        <f>S2PQ_relational[[#This Row],[PIGUID]]&amp;S2PQ_relational[[#This Row],[PQGUID]]</f>
        <v>1zHtqaoTLae9BewoD4j16z2X5jIQrwwam5QenXltA03n</v>
      </c>
      <c r="D86" t="str">
        <f>IF(INDEX(S2PQ[[S2PQGUID]:[Answer]],MATCH(S2PQ_relational[[#This Row],[PQGUID]],S2PQ[S2PQGUID],0),5)="no",S2PQ_relational[[#This Row],[PIGUID]]&amp;"NO","-")</f>
        <v>-</v>
      </c>
    </row>
    <row r="87" spans="1:4" x14ac:dyDescent="0.25">
      <c r="A87" t="s">
        <v>584</v>
      </c>
      <c r="C87" t="str">
        <f>S2PQ_relational[[#This Row],[PIGUID]]&amp;S2PQ_relational[[#This Row],[PQGUID]]</f>
        <v>3egXBnPjG5Gj9vM0NuVcFb</v>
      </c>
      <c r="D87" t="e">
        <f>IF(INDEX(S2PQ[[S2PQGUID]:[Answer]],MATCH(S2PQ_relational[[#This Row],[PQGUID]],S2PQ[S2PQGUID],0),5)="no",S2PQ_relational[[#This Row],[PIGUID]]&amp;"NO","-")</f>
        <v>#N/A</v>
      </c>
    </row>
    <row r="88" spans="1:4" x14ac:dyDescent="0.25">
      <c r="A88" t="s">
        <v>51</v>
      </c>
      <c r="C88" t="str">
        <f>S2PQ_relational[[#This Row],[PIGUID]]&amp;S2PQ_relational[[#This Row],[PQGUID]]</f>
        <v>4bwMg6Z6zSH5FhEBjItEWf</v>
      </c>
      <c r="D88" t="e">
        <f>IF(INDEX(S2PQ[[S2PQGUID]:[Answer]],MATCH(S2PQ_relational[[#This Row],[PQGUID]],S2PQ[S2PQGUID],0),5)="no",S2PQ_relational[[#This Row],[PIGUID]]&amp;"NO","-")</f>
        <v>#N/A</v>
      </c>
    </row>
    <row r="89" spans="1:4" x14ac:dyDescent="0.25">
      <c r="A89" t="s">
        <v>174</v>
      </c>
      <c r="C89" t="str">
        <f>S2PQ_relational[[#This Row],[PIGUID]]&amp;S2PQ_relational[[#This Row],[PQGUID]]</f>
        <v>1AKLtGWPk4MxsQKNPVPnHd</v>
      </c>
      <c r="D89" t="e">
        <f>IF(INDEX(S2PQ[[S2PQGUID]:[Answer]],MATCH(S2PQ_relational[[#This Row],[PQGUID]],S2PQ[S2PQGUID],0),5)="no",S2PQ_relational[[#This Row],[PIGUID]]&amp;"NO","-")</f>
        <v>#N/A</v>
      </c>
    </row>
    <row r="90" spans="1:4" x14ac:dyDescent="0.25">
      <c r="A90" t="s">
        <v>821</v>
      </c>
      <c r="C90" t="str">
        <f>S2PQ_relational[[#This Row],[PIGUID]]&amp;S2PQ_relational[[#This Row],[PQGUID]]</f>
        <v>6rZ8ty0b2nqZHjraxnlYCn</v>
      </c>
      <c r="D90" t="e">
        <f>IF(INDEX(S2PQ[[S2PQGUID]:[Answer]],MATCH(S2PQ_relational[[#This Row],[PQGUID]],S2PQ[S2PQGUID],0),5)="no",S2PQ_relational[[#This Row],[PIGUID]]&amp;"NO","-")</f>
        <v>#N/A</v>
      </c>
    </row>
    <row r="91" spans="1:4" x14ac:dyDescent="0.25">
      <c r="A91" t="s">
        <v>149</v>
      </c>
      <c r="C91" t="str">
        <f>S2PQ_relational[[#This Row],[PIGUID]]&amp;S2PQ_relational[[#This Row],[PQGUID]]</f>
        <v>4Rqz2SsWsAEexq0xe2ogOW</v>
      </c>
      <c r="D91" t="e">
        <f>IF(INDEX(S2PQ[[S2PQGUID]:[Answer]],MATCH(S2PQ_relational[[#This Row],[PQGUID]],S2PQ[S2PQGUID],0),5)="no",S2PQ_relational[[#This Row],[PIGUID]]&amp;"NO","-")</f>
        <v>#N/A</v>
      </c>
    </row>
    <row r="92" spans="1:4" x14ac:dyDescent="0.25">
      <c r="A92" t="s">
        <v>1019</v>
      </c>
      <c r="C92" t="str">
        <f>S2PQ_relational[[#This Row],[PIGUID]]&amp;S2PQ_relational[[#This Row],[PQGUID]]</f>
        <v>46Ve9Xpj1FZcu0xYbSxXjh</v>
      </c>
      <c r="D92" t="e">
        <f>IF(INDEX(S2PQ[[S2PQGUID]:[Answer]],MATCH(S2PQ_relational[[#This Row],[PQGUID]],S2PQ[S2PQGUID],0),5)="no",S2PQ_relational[[#This Row],[PIGUID]]&amp;"NO","-")</f>
        <v>#N/A</v>
      </c>
    </row>
    <row r="93" spans="1:4" x14ac:dyDescent="0.25">
      <c r="A93" t="s">
        <v>459</v>
      </c>
      <c r="C93" t="str">
        <f>S2PQ_relational[[#This Row],[PIGUID]]&amp;S2PQ_relational[[#This Row],[PQGUID]]</f>
        <v>78zLnHv198GlquhgE5Xnsy</v>
      </c>
      <c r="D93" t="e">
        <f>IF(INDEX(S2PQ[[S2PQGUID]:[Answer]],MATCH(S2PQ_relational[[#This Row],[PQGUID]],S2PQ[S2PQGUID],0),5)="no",S2PQ_relational[[#This Row],[PIGUID]]&amp;"NO","-")</f>
        <v>#N/A</v>
      </c>
    </row>
    <row r="94" spans="1:4" x14ac:dyDescent="0.25">
      <c r="A94" t="s">
        <v>695</v>
      </c>
      <c r="C94" t="str">
        <f>S2PQ_relational[[#This Row],[PIGUID]]&amp;S2PQ_relational[[#This Row],[PQGUID]]</f>
        <v>4UcfLyQFO80y5WRLtEEUlT</v>
      </c>
      <c r="D94" t="e">
        <f>IF(INDEX(S2PQ[[S2PQGUID]:[Answer]],MATCH(S2PQ_relational[[#This Row],[PQGUID]],S2PQ[S2PQGUID],0),5)="no",S2PQ_relational[[#This Row],[PIGUID]]&amp;"NO","-")</f>
        <v>#N/A</v>
      </c>
    </row>
    <row r="95" spans="1:4" x14ac:dyDescent="0.25">
      <c r="A95" t="s">
        <v>209</v>
      </c>
      <c r="C95" t="str">
        <f>S2PQ_relational[[#This Row],[PIGUID]]&amp;S2PQ_relational[[#This Row],[PQGUID]]</f>
        <v>3l0dwSvlQzWoa2ucOBwHyF</v>
      </c>
      <c r="D95" t="e">
        <f>IF(INDEX(S2PQ[[S2PQGUID]:[Answer]],MATCH(S2PQ_relational[[#This Row],[PQGUID]],S2PQ[S2PQGUID],0),5)="no",S2PQ_relational[[#This Row],[PIGUID]]&amp;"NO","-")</f>
        <v>#N/A</v>
      </c>
    </row>
    <row r="96" spans="1:4" x14ac:dyDescent="0.25">
      <c r="A96" t="s">
        <v>1007</v>
      </c>
      <c r="C96" t="str">
        <f>S2PQ_relational[[#This Row],[PIGUID]]&amp;S2PQ_relational[[#This Row],[PQGUID]]</f>
        <v>4ZnBflFxdjBu3f0DKTkDCZ</v>
      </c>
      <c r="D96" t="e">
        <f>IF(INDEX(S2PQ[[S2PQGUID]:[Answer]],MATCH(S2PQ_relational[[#This Row],[PQGUID]],S2PQ[S2PQGUID],0),5)="no",S2PQ_relational[[#This Row],[PIGUID]]&amp;"NO","-")</f>
        <v>#N/A</v>
      </c>
    </row>
    <row r="97" spans="1:4" x14ac:dyDescent="0.25">
      <c r="A97" t="s">
        <v>1043</v>
      </c>
      <c r="C97" t="str">
        <f>S2PQ_relational[[#This Row],[PIGUID]]&amp;S2PQ_relational[[#This Row],[PQGUID]]</f>
        <v>5Gl4WdaybTCxi9n0j3lLC6</v>
      </c>
      <c r="D97" t="e">
        <f>IF(INDEX(S2PQ[[S2PQGUID]:[Answer]],MATCH(S2PQ_relational[[#This Row],[PQGUID]],S2PQ[S2PQGUID],0),5)="no",S2PQ_relational[[#This Row],[PIGUID]]&amp;"NO","-")</f>
        <v>#N/A</v>
      </c>
    </row>
    <row r="98" spans="1:4" x14ac:dyDescent="0.25">
      <c r="A98" t="s">
        <v>1037</v>
      </c>
      <c r="C98" t="str">
        <f>S2PQ_relational[[#This Row],[PIGUID]]&amp;S2PQ_relational[[#This Row],[PQGUID]]</f>
        <v>5LpGBQwrIADkt1pUe7CZXA</v>
      </c>
      <c r="D98" t="e">
        <f>IF(INDEX(S2PQ[[S2PQGUID]:[Answer]],MATCH(S2PQ_relational[[#This Row],[PQGUID]],S2PQ[S2PQGUID],0),5)="no",S2PQ_relational[[#This Row],[PIGUID]]&amp;"NO","-")</f>
        <v>#N/A</v>
      </c>
    </row>
    <row r="99" spans="1:4" x14ac:dyDescent="0.25">
      <c r="A99" t="s">
        <v>489</v>
      </c>
      <c r="C99" t="str">
        <f>S2PQ_relational[[#This Row],[PIGUID]]&amp;S2PQ_relational[[#This Row],[PQGUID]]</f>
        <v>7rqNxZDAwppf7YGipvTAOy</v>
      </c>
      <c r="D99" t="e">
        <f>IF(INDEX(S2PQ[[S2PQGUID]:[Answer]],MATCH(S2PQ_relational[[#This Row],[PQGUID]],S2PQ[S2PQGUID],0),5)="no",S2PQ_relational[[#This Row],[PIGUID]]&amp;"NO","-")</f>
        <v>#N/A</v>
      </c>
    </row>
    <row r="100" spans="1:4" x14ac:dyDescent="0.25">
      <c r="A100" t="s">
        <v>453</v>
      </c>
      <c r="C100" t="str">
        <f>S2PQ_relational[[#This Row],[PIGUID]]&amp;S2PQ_relational[[#This Row],[PQGUID]]</f>
        <v>2VUUTTg4oJ8LFPhvu4fC44</v>
      </c>
      <c r="D100" t="e">
        <f>IF(INDEX(S2PQ[[S2PQGUID]:[Answer]],MATCH(S2PQ_relational[[#This Row],[PQGUID]],S2PQ[S2PQGUID],0),5)="no",S2PQ_relational[[#This Row],[PIGUID]]&amp;"NO","-")</f>
        <v>#N/A</v>
      </c>
    </row>
    <row r="101" spans="1:4" x14ac:dyDescent="0.25">
      <c r="A101" t="s">
        <v>477</v>
      </c>
      <c r="C101" t="str">
        <f>S2PQ_relational[[#This Row],[PIGUID]]&amp;S2PQ_relational[[#This Row],[PQGUID]]</f>
        <v>1Bx9mR3IRQHnLgvz9dTa3R</v>
      </c>
      <c r="D101" t="e">
        <f>IF(INDEX(S2PQ[[S2PQGUID]:[Answer]],MATCH(S2PQ_relational[[#This Row],[PQGUID]],S2PQ[S2PQGUID],0),5)="no",S2PQ_relational[[#This Row],[PIGUID]]&amp;"NO","-")</f>
        <v>#N/A</v>
      </c>
    </row>
    <row r="102" spans="1:4" x14ac:dyDescent="0.25">
      <c r="A102" t="s">
        <v>714</v>
      </c>
      <c r="C102" t="str">
        <f>S2PQ_relational[[#This Row],[PIGUID]]&amp;S2PQ_relational[[#This Row],[PQGUID]]</f>
        <v>2nFBpxsXtUwF9GEs1mVnA3</v>
      </c>
      <c r="D102" t="e">
        <f>IF(INDEX(S2PQ[[S2PQGUID]:[Answer]],MATCH(S2PQ_relational[[#This Row],[PQGUID]],S2PQ[S2PQGUID],0),5)="no",S2PQ_relational[[#This Row],[PIGUID]]&amp;"NO","-")</f>
        <v>#N/A</v>
      </c>
    </row>
    <row r="103" spans="1:4" x14ac:dyDescent="0.25">
      <c r="A103" t="s">
        <v>720</v>
      </c>
      <c r="C103" t="str">
        <f>S2PQ_relational[[#This Row],[PIGUID]]&amp;S2PQ_relational[[#This Row],[PQGUID]]</f>
        <v>23qolPWDH7AShA8FPpz4zu</v>
      </c>
      <c r="D103" t="e">
        <f>IF(INDEX(S2PQ[[S2PQGUID]:[Answer]],MATCH(S2PQ_relational[[#This Row],[PQGUID]],S2PQ[S2PQGUID],0),5)="no",S2PQ_relational[[#This Row],[PIGUID]]&amp;"NO","-")</f>
        <v>#N/A</v>
      </c>
    </row>
    <row r="104" spans="1:4" x14ac:dyDescent="0.25">
      <c r="A104" t="s">
        <v>726</v>
      </c>
      <c r="C104" t="str">
        <f>S2PQ_relational[[#This Row],[PIGUID]]&amp;S2PQ_relational[[#This Row],[PQGUID]]</f>
        <v>5NmkQqW8gCpgS78wQv2l3Z</v>
      </c>
      <c r="D104" t="e">
        <f>IF(INDEX(S2PQ[[S2PQGUID]:[Answer]],MATCH(S2PQ_relational[[#This Row],[PQGUID]],S2PQ[S2PQGUID],0),5)="no",S2PQ_relational[[#This Row],[PIGUID]]&amp;"NO","-")</f>
        <v>#N/A</v>
      </c>
    </row>
    <row r="105" spans="1:4" x14ac:dyDescent="0.25">
      <c r="A105" t="s">
        <v>707</v>
      </c>
      <c r="C105" t="str">
        <f>S2PQ_relational[[#This Row],[PIGUID]]&amp;S2PQ_relational[[#This Row],[PQGUID]]</f>
        <v>3begiMvTuWTZThyFdaYvaf</v>
      </c>
      <c r="D105" t="e">
        <f>IF(INDEX(S2PQ[[S2PQGUID]:[Answer]],MATCH(S2PQ_relational[[#This Row],[PQGUID]],S2PQ[S2PQGUID],0),5)="no",S2PQ_relational[[#This Row],[PIGUID]]&amp;"NO","-")</f>
        <v>#N/A</v>
      </c>
    </row>
    <row r="106" spans="1:4" x14ac:dyDescent="0.25">
      <c r="A106" t="s">
        <v>701</v>
      </c>
      <c r="C106" t="str">
        <f>S2PQ_relational[[#This Row],[PIGUID]]&amp;S2PQ_relational[[#This Row],[PQGUID]]</f>
        <v>5TiElFP5F2vlfwim2F8cCC</v>
      </c>
      <c r="D106" t="e">
        <f>IF(INDEX(S2PQ[[S2PQGUID]:[Answer]],MATCH(S2PQ_relational[[#This Row],[PQGUID]],S2PQ[S2PQGUID],0),5)="no",S2PQ_relational[[#This Row],[PIGUID]]&amp;"NO","-")</f>
        <v>#N/A</v>
      </c>
    </row>
    <row r="107" spans="1:4" x14ac:dyDescent="0.25">
      <c r="A107" t="s">
        <v>688</v>
      </c>
      <c r="C107" t="str">
        <f>S2PQ_relational[[#This Row],[PIGUID]]&amp;S2PQ_relational[[#This Row],[PQGUID]]</f>
        <v>62tN6wZa5pX8aFAKP7fC5r</v>
      </c>
      <c r="D107" t="e">
        <f>IF(INDEX(S2PQ[[S2PQGUID]:[Answer]],MATCH(S2PQ_relational[[#This Row],[PQGUID]],S2PQ[S2PQGUID],0),5)="no",S2PQ_relational[[#This Row],[PIGUID]]&amp;"NO","-")</f>
        <v>#N/A</v>
      </c>
    </row>
    <row r="108" spans="1:4" x14ac:dyDescent="0.25">
      <c r="A108" t="s">
        <v>663</v>
      </c>
      <c r="C108" t="str">
        <f>S2PQ_relational[[#This Row],[PIGUID]]&amp;S2PQ_relational[[#This Row],[PQGUID]]</f>
        <v>6m2CM7xng3ccCVsRIIf2Wf</v>
      </c>
      <c r="D108" t="e">
        <f>IF(INDEX(S2PQ[[S2PQGUID]:[Answer]],MATCH(S2PQ_relational[[#This Row],[PQGUID]],S2PQ[S2PQGUID],0),5)="no",S2PQ_relational[[#This Row],[PIGUID]]&amp;"NO","-")</f>
        <v>#N/A</v>
      </c>
    </row>
    <row r="109" spans="1:4" x14ac:dyDescent="0.25">
      <c r="A109" t="s">
        <v>440</v>
      </c>
      <c r="C109" t="str">
        <f>S2PQ_relational[[#This Row],[PIGUID]]&amp;S2PQ_relational[[#This Row],[PQGUID]]</f>
        <v>2yjAJyULi3j37ZPavtL4qj</v>
      </c>
      <c r="D109" t="e">
        <f>IF(INDEX(S2PQ[[S2PQGUID]:[Answer]],MATCH(S2PQ_relational[[#This Row],[PQGUID]],S2PQ[S2PQGUID],0),5)="no",S2PQ_relational[[#This Row],[PIGUID]]&amp;"NO","-")</f>
        <v>#N/A</v>
      </c>
    </row>
    <row r="110" spans="1:4" x14ac:dyDescent="0.25">
      <c r="A110" t="s">
        <v>483</v>
      </c>
      <c r="C110" t="str">
        <f>S2PQ_relational[[#This Row],[PIGUID]]&amp;S2PQ_relational[[#This Row],[PQGUID]]</f>
        <v>1r6kK9pNHq0v9ShCqpGho2</v>
      </c>
      <c r="D110" t="e">
        <f>IF(INDEX(S2PQ[[S2PQGUID]:[Answer]],MATCH(S2PQ_relational[[#This Row],[PQGUID]],S2PQ[S2PQGUID],0),5)="no",S2PQ_relational[[#This Row],[PIGUID]]&amp;"NO","-")</f>
        <v>#N/A</v>
      </c>
    </row>
    <row r="111" spans="1:4" x14ac:dyDescent="0.25">
      <c r="A111" t="s">
        <v>143</v>
      </c>
      <c r="C111" t="str">
        <f>S2PQ_relational[[#This Row],[PIGUID]]&amp;S2PQ_relational[[#This Row],[PQGUID]]</f>
        <v>70ituY5kK8xZxfD3tPVp7o</v>
      </c>
      <c r="D111" t="e">
        <f>IF(INDEX(S2PQ[[S2PQGUID]:[Answer]],MATCH(S2PQ_relational[[#This Row],[PQGUID]],S2PQ[S2PQGUID],0),5)="no",S2PQ_relational[[#This Row],[PIGUID]]&amp;"NO","-")</f>
        <v>#N/A</v>
      </c>
    </row>
    <row r="112" spans="1:4" x14ac:dyDescent="0.25">
      <c r="A112" t="s">
        <v>248</v>
      </c>
      <c r="C112" t="str">
        <f>S2PQ_relational[[#This Row],[PIGUID]]&amp;S2PQ_relational[[#This Row],[PQGUID]]</f>
        <v>2E31HogXiNAaKumLlYx7hA</v>
      </c>
      <c r="D112" t="e">
        <f>IF(INDEX(S2PQ[[S2PQGUID]:[Answer]],MATCH(S2PQ_relational[[#This Row],[PQGUID]],S2PQ[S2PQGUID],0),5)="no",S2PQ_relational[[#This Row],[PIGUID]]&amp;"NO","-")</f>
        <v>#N/A</v>
      </c>
    </row>
    <row r="113" spans="1:4" x14ac:dyDescent="0.25">
      <c r="A113" t="s">
        <v>137</v>
      </c>
      <c r="C113" t="str">
        <f>S2PQ_relational[[#This Row],[PIGUID]]&amp;S2PQ_relational[[#This Row],[PQGUID]]</f>
        <v>7xTQzRaVHaOEDU6vQRTZOM</v>
      </c>
      <c r="D113" t="e">
        <f>IF(INDEX(S2PQ[[S2PQGUID]:[Answer]],MATCH(S2PQ_relational[[#This Row],[PQGUID]],S2PQ[S2PQGUID],0),5)="no",S2PQ_relational[[#This Row],[PIGUID]]&amp;"NO","-")</f>
        <v>#N/A</v>
      </c>
    </row>
    <row r="114" spans="1:4" x14ac:dyDescent="0.25">
      <c r="A114" t="s">
        <v>155</v>
      </c>
      <c r="C114" t="str">
        <f>S2PQ_relational[[#This Row],[PIGUID]]&amp;S2PQ_relational[[#This Row],[PQGUID]]</f>
        <v>5RaDqaMrVYsz5XQYKz8nR8</v>
      </c>
      <c r="D114" t="e">
        <f>IF(INDEX(S2PQ[[S2PQGUID]:[Answer]],MATCH(S2PQ_relational[[#This Row],[PQGUID]],S2PQ[S2PQGUID],0),5)="no",S2PQ_relational[[#This Row],[PIGUID]]&amp;"NO","-")</f>
        <v>#N/A</v>
      </c>
    </row>
    <row r="115" spans="1:4" x14ac:dyDescent="0.25">
      <c r="A115" t="s">
        <v>123</v>
      </c>
      <c r="C115" t="str">
        <f>S2PQ_relational[[#This Row],[PIGUID]]&amp;S2PQ_relational[[#This Row],[PQGUID]]</f>
        <v>46qsMfFP8U3f3SeCtMqwbs</v>
      </c>
      <c r="D115" t="e">
        <f>IF(INDEX(S2PQ[[S2PQGUID]:[Answer]],MATCH(S2PQ_relational[[#This Row],[PQGUID]],S2PQ[S2PQGUID],0),5)="no",S2PQ_relational[[#This Row],[PIGUID]]&amp;"NO","-")</f>
        <v>#N/A</v>
      </c>
    </row>
    <row r="116" spans="1:4" x14ac:dyDescent="0.25">
      <c r="A116" t="s">
        <v>130</v>
      </c>
      <c r="C116" t="str">
        <f>S2PQ_relational[[#This Row],[PIGUID]]&amp;S2PQ_relational[[#This Row],[PQGUID]]</f>
        <v>4ehRyfZGJ8yRKC06TlByyA</v>
      </c>
      <c r="D116" t="e">
        <f>IF(INDEX(S2PQ[[S2PQGUID]:[Answer]],MATCH(S2PQ_relational[[#This Row],[PQGUID]],S2PQ[S2PQGUID],0),5)="no",S2PQ_relational[[#This Row],[PIGUID]]&amp;"NO","-")</f>
        <v>#N/A</v>
      </c>
    </row>
    <row r="117" spans="1:4" x14ac:dyDescent="0.25">
      <c r="A117" t="s">
        <v>167</v>
      </c>
      <c r="C117" t="str">
        <f>S2PQ_relational[[#This Row],[PIGUID]]&amp;S2PQ_relational[[#This Row],[PQGUID]]</f>
        <v>4S15CjGWCE6DFL1Z55lwrB</v>
      </c>
      <c r="D117" t="e">
        <f>IF(INDEX(S2PQ[[S2PQGUID]:[Answer]],MATCH(S2PQ_relational[[#This Row],[PQGUID]],S2PQ[S2PQGUID],0),5)="no",S2PQ_relational[[#This Row],[PIGUID]]&amp;"NO","-")</f>
        <v>#N/A</v>
      </c>
    </row>
    <row r="118" spans="1:4" x14ac:dyDescent="0.25">
      <c r="A118" t="s">
        <v>923</v>
      </c>
      <c r="C118" t="str">
        <f>S2PQ_relational[[#This Row],[PIGUID]]&amp;S2PQ_relational[[#This Row],[PQGUID]]</f>
        <v>FIGrZIeOOrEZFvEQP0XMO</v>
      </c>
      <c r="D118" t="e">
        <f>IF(INDEX(S2PQ[[S2PQGUID]:[Answer]],MATCH(S2PQ_relational[[#This Row],[PQGUID]],S2PQ[S2PQGUID],0),5)="no",S2PQ_relational[[#This Row],[PIGUID]]&amp;"NO","-")</f>
        <v>#N/A</v>
      </c>
    </row>
    <row r="119" spans="1:4" x14ac:dyDescent="0.25">
      <c r="A119" t="s">
        <v>929</v>
      </c>
      <c r="C119" t="str">
        <f>S2PQ_relational[[#This Row],[PIGUID]]&amp;S2PQ_relational[[#This Row],[PQGUID]]</f>
        <v>74avinUKxcmdHz9GlSUIxe</v>
      </c>
      <c r="D119" t="e">
        <f>IF(INDEX(S2PQ[[S2PQGUID]:[Answer]],MATCH(S2PQ_relational[[#This Row],[PQGUID]],S2PQ[S2PQGUID],0),5)="no",S2PQ_relational[[#This Row],[PIGUID]]&amp;"NO","-")</f>
        <v>#N/A</v>
      </c>
    </row>
    <row r="120" spans="1:4" x14ac:dyDescent="0.25">
      <c r="A120" t="s">
        <v>88</v>
      </c>
      <c r="C120" t="str">
        <f>S2PQ_relational[[#This Row],[PIGUID]]&amp;S2PQ_relational[[#This Row],[PQGUID]]</f>
        <v>5dQa9J4w5GSDY03rp98Igs</v>
      </c>
      <c r="D120" t="e">
        <f>IF(INDEX(S2PQ[[S2PQGUID]:[Answer]],MATCH(S2PQ_relational[[#This Row],[PQGUID]],S2PQ[S2PQGUID],0),5)="no",S2PQ_relational[[#This Row],[PIGUID]]&amp;"NO","-")</f>
        <v>#N/A</v>
      </c>
    </row>
    <row r="121" spans="1:4" x14ac:dyDescent="0.25">
      <c r="A121" t="s">
        <v>935</v>
      </c>
      <c r="C121" t="str">
        <f>S2PQ_relational[[#This Row],[PIGUID]]&amp;S2PQ_relational[[#This Row],[PQGUID]]</f>
        <v>3pPXj3qNiLiJapNWrZ1iXM</v>
      </c>
      <c r="D121" t="e">
        <f>IF(INDEX(S2PQ[[S2PQGUID]:[Answer]],MATCH(S2PQ_relational[[#This Row],[PQGUID]],S2PQ[S2PQGUID],0),5)="no",S2PQ_relational[[#This Row],[PIGUID]]&amp;"NO","-")</f>
        <v>#N/A</v>
      </c>
    </row>
    <row r="122" spans="1:4" x14ac:dyDescent="0.25">
      <c r="A122" t="s">
        <v>941</v>
      </c>
      <c r="C122" t="str">
        <f>S2PQ_relational[[#This Row],[PIGUID]]&amp;S2PQ_relational[[#This Row],[PQGUID]]</f>
        <v>tsaBykhjXMn6AA22DNUAy</v>
      </c>
      <c r="D122" t="e">
        <f>IF(INDEX(S2PQ[[S2PQGUID]:[Answer]],MATCH(S2PQ_relational[[#This Row],[PQGUID]],S2PQ[S2PQGUID],0),5)="no",S2PQ_relational[[#This Row],[PIGUID]]&amp;"NO","-")</f>
        <v>#N/A</v>
      </c>
    </row>
    <row r="123" spans="1:4" x14ac:dyDescent="0.25">
      <c r="A123" t="s">
        <v>971</v>
      </c>
      <c r="C123" t="str">
        <f>S2PQ_relational[[#This Row],[PIGUID]]&amp;S2PQ_relational[[#This Row],[PQGUID]]</f>
        <v>5dUBmxzMj7AFpoxu4yDyB7</v>
      </c>
      <c r="D123" t="e">
        <f>IF(INDEX(S2PQ[[S2PQGUID]:[Answer]],MATCH(S2PQ_relational[[#This Row],[PQGUID]],S2PQ[S2PQGUID],0),5)="no",S2PQ_relational[[#This Row],[PIGUID]]&amp;"NO","-")</f>
        <v>#N/A</v>
      </c>
    </row>
    <row r="124" spans="1:4" x14ac:dyDescent="0.25">
      <c r="A124" t="s">
        <v>959</v>
      </c>
      <c r="C124" t="str">
        <f>S2PQ_relational[[#This Row],[PIGUID]]&amp;S2PQ_relational[[#This Row],[PQGUID]]</f>
        <v>1D40lvB2CjQn6V2RvOZw0B</v>
      </c>
      <c r="D124" t="e">
        <f>IF(INDEX(S2PQ[[S2PQGUID]:[Answer]],MATCH(S2PQ_relational[[#This Row],[PQGUID]],S2PQ[S2PQGUID],0),5)="no",S2PQ_relational[[#This Row],[PIGUID]]&amp;"NO","-")</f>
        <v>#N/A</v>
      </c>
    </row>
    <row r="125" spans="1:4" x14ac:dyDescent="0.25">
      <c r="A125" t="s">
        <v>947</v>
      </c>
      <c r="C125" t="str">
        <f>S2PQ_relational[[#This Row],[PIGUID]]&amp;S2PQ_relational[[#This Row],[PQGUID]]</f>
        <v>4zyNsvao9Kg4V8qYucGkhk</v>
      </c>
      <c r="D125" t="e">
        <f>IF(INDEX(S2PQ[[S2PQGUID]:[Answer]],MATCH(S2PQ_relational[[#This Row],[PQGUID]],S2PQ[S2PQGUID],0),5)="no",S2PQ_relational[[#This Row],[PIGUID]]&amp;"NO","-")</f>
        <v>#N/A</v>
      </c>
    </row>
    <row r="126" spans="1:4" x14ac:dyDescent="0.25">
      <c r="A126" t="s">
        <v>977</v>
      </c>
      <c r="C126" t="str">
        <f>S2PQ_relational[[#This Row],[PIGUID]]&amp;S2PQ_relational[[#This Row],[PQGUID]]</f>
        <v>5jfAdy9W6eRU3WKtYivBGk</v>
      </c>
      <c r="D126" t="e">
        <f>IF(INDEX(S2PQ[[S2PQGUID]:[Answer]],MATCH(S2PQ_relational[[#This Row],[PQGUID]],S2PQ[S2PQGUID],0),5)="no",S2PQ_relational[[#This Row],[PIGUID]]&amp;"NO","-")</f>
        <v>#N/A</v>
      </c>
    </row>
    <row r="127" spans="1:4" x14ac:dyDescent="0.25">
      <c r="A127" t="s">
        <v>745</v>
      </c>
      <c r="C127" t="str">
        <f>S2PQ_relational[[#This Row],[PIGUID]]&amp;S2PQ_relational[[#This Row],[PQGUID]]</f>
        <v>2JLTaxEQZoExPs4ZEIRNKI</v>
      </c>
      <c r="D127" t="e">
        <f>IF(INDEX(S2PQ[[S2PQGUID]:[Answer]],MATCH(S2PQ_relational[[#This Row],[PQGUID]],S2PQ[S2PQGUID],0),5)="no",S2PQ_relational[[#This Row],[PIGUID]]&amp;"NO","-")</f>
        <v>#N/A</v>
      </c>
    </row>
    <row r="128" spans="1:4" x14ac:dyDescent="0.25">
      <c r="A128" t="s">
        <v>560</v>
      </c>
      <c r="C128" t="str">
        <f>S2PQ_relational[[#This Row],[PIGUID]]&amp;S2PQ_relational[[#This Row],[PQGUID]]</f>
        <v>7hKDqZkTX1Q5kvgZ0W5O7M</v>
      </c>
      <c r="D128" t="e">
        <f>IF(INDEX(S2PQ[[S2PQGUID]:[Answer]],MATCH(S2PQ_relational[[#This Row],[PQGUID]],S2PQ[S2PQGUID],0),5)="no",S2PQ_relational[[#This Row],[PIGUID]]&amp;"NO","-")</f>
        <v>#N/A</v>
      </c>
    </row>
    <row r="129" spans="1:4" x14ac:dyDescent="0.25">
      <c r="A129" t="s">
        <v>501</v>
      </c>
      <c r="C129" t="str">
        <f>S2PQ_relational[[#This Row],[PIGUID]]&amp;S2PQ_relational[[#This Row],[PQGUID]]</f>
        <v>3k15VkplHGX2PgLKNCmrCz</v>
      </c>
      <c r="D129" t="e">
        <f>IF(INDEX(S2PQ[[S2PQGUID]:[Answer]],MATCH(S2PQ_relational[[#This Row],[PQGUID]],S2PQ[S2PQGUID],0),5)="no",S2PQ_relational[[#This Row],[PIGUID]]&amp;"NO","-")</f>
        <v>#N/A</v>
      </c>
    </row>
    <row r="130" spans="1:4" x14ac:dyDescent="0.25">
      <c r="A130" t="s">
        <v>508</v>
      </c>
      <c r="C130" t="str">
        <f>S2PQ_relational[[#This Row],[PIGUID]]&amp;S2PQ_relational[[#This Row],[PQGUID]]</f>
        <v>3JRs9sAPxoXUahQZyIHx5j</v>
      </c>
      <c r="D130" t="e">
        <f>IF(INDEX(S2PQ[[S2PQGUID]:[Answer]],MATCH(S2PQ_relational[[#This Row],[PQGUID]],S2PQ[S2PQGUID],0),5)="no",S2PQ_relational[[#This Row],[PIGUID]]&amp;"NO","-")</f>
        <v>#N/A</v>
      </c>
    </row>
    <row r="131" spans="1:4" x14ac:dyDescent="0.25">
      <c r="A131" t="s">
        <v>566</v>
      </c>
      <c r="C131" t="str">
        <f>S2PQ_relational[[#This Row],[PIGUID]]&amp;S2PQ_relational[[#This Row],[PQGUID]]</f>
        <v>27FMOAVaX4IEkKoIk7PSnI</v>
      </c>
      <c r="D131" t="e">
        <f>IF(INDEX(S2PQ[[S2PQGUID]:[Answer]],MATCH(S2PQ_relational[[#This Row],[PQGUID]],S2PQ[S2PQGUID],0),5)="no",S2PQ_relational[[#This Row],[PIGUID]]&amp;"NO","-")</f>
        <v>#N/A</v>
      </c>
    </row>
    <row r="132" spans="1:4" x14ac:dyDescent="0.25">
      <c r="A132" t="s">
        <v>572</v>
      </c>
      <c r="C132" t="str">
        <f>S2PQ_relational[[#This Row],[PIGUID]]&amp;S2PQ_relational[[#This Row],[PQGUID]]</f>
        <v>51s66F4cAuh8nQZEHezyxl</v>
      </c>
      <c r="D132" t="e">
        <f>IF(INDEX(S2PQ[[S2PQGUID]:[Answer]],MATCH(S2PQ_relational[[#This Row],[PQGUID]],S2PQ[S2PQGUID],0),5)="no",S2PQ_relational[[#This Row],[PIGUID]]&amp;"NO","-")</f>
        <v>#N/A</v>
      </c>
    </row>
    <row r="133" spans="1:4" x14ac:dyDescent="0.25">
      <c r="A133" t="s">
        <v>578</v>
      </c>
      <c r="C133" t="str">
        <f>S2PQ_relational[[#This Row],[PIGUID]]&amp;S2PQ_relational[[#This Row],[PQGUID]]</f>
        <v>2DznCTtvpRiz2P1ZGSQpKJ</v>
      </c>
      <c r="D133" t="e">
        <f>IF(INDEX(S2PQ[[S2PQGUID]:[Answer]],MATCH(S2PQ_relational[[#This Row],[PQGUID]],S2PQ[S2PQGUID],0),5)="no",S2PQ_relational[[#This Row],[PIGUID]]&amp;"NO","-")</f>
        <v>#N/A</v>
      </c>
    </row>
    <row r="134" spans="1:4" x14ac:dyDescent="0.25">
      <c r="A134" t="s">
        <v>590</v>
      </c>
      <c r="C134" t="str">
        <f>S2PQ_relational[[#This Row],[PIGUID]]&amp;S2PQ_relational[[#This Row],[PQGUID]]</f>
        <v>13DK8cGOKR657oSzxiJAq8</v>
      </c>
      <c r="D134" t="e">
        <f>IF(INDEX(S2PQ[[S2PQGUID]:[Answer]],MATCH(S2PQ_relational[[#This Row],[PQGUID]],S2PQ[S2PQGUID],0),5)="no",S2PQ_relational[[#This Row],[PIGUID]]&amp;"NO","-")</f>
        <v>#N/A</v>
      </c>
    </row>
    <row r="135" spans="1:4" x14ac:dyDescent="0.25">
      <c r="A135" t="s">
        <v>608</v>
      </c>
      <c r="C135" t="str">
        <f>S2PQ_relational[[#This Row],[PIGUID]]&amp;S2PQ_relational[[#This Row],[PQGUID]]</f>
        <v>5PxgCdqFWPbg4qcza8rlb8</v>
      </c>
      <c r="D135" t="e">
        <f>IF(INDEX(S2PQ[[S2PQGUID]:[Answer]],MATCH(S2PQ_relational[[#This Row],[PQGUID]],S2PQ[S2PQGUID],0),5)="no",S2PQ_relational[[#This Row],[PIGUID]]&amp;"NO","-")</f>
        <v>#N/A</v>
      </c>
    </row>
    <row r="136" spans="1:4" x14ac:dyDescent="0.25">
      <c r="A136" t="s">
        <v>633</v>
      </c>
      <c r="C136" t="str">
        <f>S2PQ_relational[[#This Row],[PIGUID]]&amp;S2PQ_relational[[#This Row],[PQGUID]]</f>
        <v>5VXPqUtRdc5EWtag7SynfN</v>
      </c>
      <c r="D136" t="e">
        <f>IF(INDEX(S2PQ[[S2PQGUID]:[Answer]],MATCH(S2PQ_relational[[#This Row],[PQGUID]],S2PQ[S2PQGUID],0),5)="no",S2PQ_relational[[#This Row],[PIGUID]]&amp;"NO","-")</f>
        <v>#N/A</v>
      </c>
    </row>
    <row r="137" spans="1:4" x14ac:dyDescent="0.25">
      <c r="A137" t="s">
        <v>627</v>
      </c>
      <c r="C137" t="str">
        <f>S2PQ_relational[[#This Row],[PIGUID]]&amp;S2PQ_relational[[#This Row],[PQGUID]]</f>
        <v>3v8QZW9aUI3t8xNkFrrjFT</v>
      </c>
      <c r="D137" t="e">
        <f>IF(INDEX(S2PQ[[S2PQGUID]:[Answer]],MATCH(S2PQ_relational[[#This Row],[PQGUID]],S2PQ[S2PQGUID],0),5)="no",S2PQ_relational[[#This Row],[PIGUID]]&amp;"NO","-")</f>
        <v>#N/A</v>
      </c>
    </row>
    <row r="138" spans="1:4" x14ac:dyDescent="0.25">
      <c r="A138" t="s">
        <v>615</v>
      </c>
      <c r="C138" t="str">
        <f>S2PQ_relational[[#This Row],[PIGUID]]&amp;S2PQ_relational[[#This Row],[PQGUID]]</f>
        <v>1qvNuwlZRTcvgxA0tzCxT9</v>
      </c>
      <c r="D138" t="e">
        <f>IF(INDEX(S2PQ[[S2PQGUID]:[Answer]],MATCH(S2PQ_relational[[#This Row],[PQGUID]],S2PQ[S2PQGUID],0),5)="no",S2PQ_relational[[#This Row],[PIGUID]]&amp;"NO","-")</f>
        <v>#N/A</v>
      </c>
    </row>
    <row r="139" spans="1:4" x14ac:dyDescent="0.25">
      <c r="A139" t="s">
        <v>676</v>
      </c>
      <c r="C139" t="str">
        <f>S2PQ_relational[[#This Row],[PIGUID]]&amp;S2PQ_relational[[#This Row],[PQGUID]]</f>
        <v>1WWaLLWpbdbRkrYQrpAheA</v>
      </c>
      <c r="D139" t="e">
        <f>IF(INDEX(S2PQ[[S2PQGUID]:[Answer]],MATCH(S2PQ_relational[[#This Row],[PQGUID]],S2PQ[S2PQGUID],0),5)="no",S2PQ_relational[[#This Row],[PIGUID]]&amp;"NO","-")</f>
        <v>#N/A</v>
      </c>
    </row>
    <row r="140" spans="1:4" x14ac:dyDescent="0.25">
      <c r="A140" t="s">
        <v>465</v>
      </c>
      <c r="C140" t="str">
        <f>S2PQ_relational[[#This Row],[PIGUID]]&amp;S2PQ_relational[[#This Row],[PQGUID]]</f>
        <v>7aUlOywhjzxAWEsbUXrmz2</v>
      </c>
      <c r="D140" t="e">
        <f>IF(INDEX(S2PQ[[S2PQGUID]:[Answer]],MATCH(S2PQ_relational[[#This Row],[PQGUID]],S2PQ[S2PQGUID],0),5)="no",S2PQ_relational[[#This Row],[PIGUID]]&amp;"NO","-")</f>
        <v>#N/A</v>
      </c>
    </row>
    <row r="141" spans="1:4" x14ac:dyDescent="0.25">
      <c r="A141" t="s">
        <v>268</v>
      </c>
      <c r="C141" t="str">
        <f>S2PQ_relational[[#This Row],[PIGUID]]&amp;S2PQ_relational[[#This Row],[PQGUID]]</f>
        <v>2FULGeBZj6LWC8nczRT4rt</v>
      </c>
      <c r="D141" t="e">
        <f>IF(INDEX(S2PQ[[S2PQGUID]:[Answer]],MATCH(S2PQ_relational[[#This Row],[PQGUID]],S2PQ[S2PQGUID],0),5)="no",S2PQ_relational[[#This Row],[PIGUID]]&amp;"NO","-")</f>
        <v>#N/A</v>
      </c>
    </row>
    <row r="142" spans="1:4" x14ac:dyDescent="0.25">
      <c r="A142" t="s">
        <v>389</v>
      </c>
      <c r="C142" t="str">
        <f>S2PQ_relational[[#This Row],[PIGUID]]&amp;S2PQ_relational[[#This Row],[PQGUID]]</f>
        <v>1JT3rh2ZAKh85BfXXhPzg9</v>
      </c>
      <c r="D142" t="e">
        <f>IF(INDEX(S2PQ[[S2PQGUID]:[Answer]],MATCH(S2PQ_relational[[#This Row],[PQGUID]],S2PQ[S2PQGUID],0),5)="no",S2PQ_relational[[#This Row],[PIGUID]]&amp;"NO","-")</f>
        <v>#N/A</v>
      </c>
    </row>
    <row r="143" spans="1:4" x14ac:dyDescent="0.25">
      <c r="A143" t="s">
        <v>415</v>
      </c>
      <c r="C143" t="str">
        <f>S2PQ_relational[[#This Row],[PIGUID]]&amp;S2PQ_relational[[#This Row],[PQGUID]]</f>
        <v>5fY0dHHsLorXcZmofemIZE</v>
      </c>
      <c r="D143" t="e">
        <f>IF(INDEX(S2PQ[[S2PQGUID]:[Answer]],MATCH(S2PQ_relational[[#This Row],[PQGUID]],S2PQ[S2PQGUID],0),5)="no",S2PQ_relational[[#This Row],[PIGUID]]&amp;"NO","-")</f>
        <v>#N/A</v>
      </c>
    </row>
    <row r="144" spans="1:4" x14ac:dyDescent="0.25">
      <c r="A144" t="s">
        <v>408</v>
      </c>
      <c r="C144" t="str">
        <f>S2PQ_relational[[#This Row],[PIGUID]]&amp;S2PQ_relational[[#This Row],[PQGUID]]</f>
        <v>yYfmpzUcjVrVUpET9puir</v>
      </c>
      <c r="D144" t="e">
        <f>IF(INDEX(S2PQ[[S2PQGUID]:[Answer]],MATCH(S2PQ_relational[[#This Row],[PQGUID]],S2PQ[S2PQGUID],0),5)="no",S2PQ_relational[[#This Row],[PIGUID]]&amp;"NO","-")</f>
        <v>#N/A</v>
      </c>
    </row>
    <row r="145" spans="1:4" x14ac:dyDescent="0.25">
      <c r="A145" t="s">
        <v>428</v>
      </c>
      <c r="C145" t="str">
        <f>S2PQ_relational[[#This Row],[PIGUID]]&amp;S2PQ_relational[[#This Row],[PQGUID]]</f>
        <v>5upjI0ZtTQomHG812FtHPb</v>
      </c>
      <c r="D145" t="e">
        <f>IF(INDEX(S2PQ[[S2PQGUID]:[Answer]],MATCH(S2PQ_relational[[#This Row],[PQGUID]],S2PQ[S2PQGUID],0),5)="no",S2PQ_relational[[#This Row],[PIGUID]]&amp;"NO","-")</f>
        <v>#N/A</v>
      </c>
    </row>
    <row r="146" spans="1:4" x14ac:dyDescent="0.25">
      <c r="A146" t="s">
        <v>187</v>
      </c>
      <c r="C146" t="str">
        <f>S2PQ_relational[[#This Row],[PIGUID]]&amp;S2PQ_relational[[#This Row],[PQGUID]]</f>
        <v>1WNmWLNaDCwYc8SL3uiN9E</v>
      </c>
      <c r="D146" t="e">
        <f>IF(INDEX(S2PQ[[S2PQGUID]:[Answer]],MATCH(S2PQ_relational[[#This Row],[PQGUID]],S2PQ[S2PQGUID],0),5)="no",S2PQ_relational[[#This Row],[PIGUID]]&amp;"NO","-")</f>
        <v>#N/A</v>
      </c>
    </row>
    <row r="147" spans="1:4" x14ac:dyDescent="0.25">
      <c r="A147" t="s">
        <v>1001</v>
      </c>
      <c r="C147" t="str">
        <f>S2PQ_relational[[#This Row],[PIGUID]]&amp;S2PQ_relational[[#This Row],[PQGUID]]</f>
        <v>2McEDjMY5O8UuMcNOk9zQM</v>
      </c>
      <c r="D147" t="e">
        <f>IF(INDEX(S2PQ[[S2PQGUID]:[Answer]],MATCH(S2PQ_relational[[#This Row],[PQGUID]],S2PQ[S2PQGUID],0),5)="no",S2PQ_relational[[#This Row],[PIGUID]]&amp;"NO","-")</f>
        <v>#N/A</v>
      </c>
    </row>
    <row r="148" spans="1:4" x14ac:dyDescent="0.25">
      <c r="A148" t="s">
        <v>1025</v>
      </c>
      <c r="C148" t="str">
        <f>S2PQ_relational[[#This Row],[PIGUID]]&amp;S2PQ_relational[[#This Row],[PQGUID]]</f>
        <v>1TP3w7BRfsPkt2XC54xK4A</v>
      </c>
      <c r="D148" t="e">
        <f>IF(INDEX(S2PQ[[S2PQGUID]:[Answer]],MATCH(S2PQ_relational[[#This Row],[PQGUID]],S2PQ[S2PQGUID],0),5)="no",S2PQ_relational[[#This Row],[PIGUID]]&amp;"NO","-")</f>
        <v>#N/A</v>
      </c>
    </row>
    <row r="149" spans="1:4" x14ac:dyDescent="0.25">
      <c r="A149" t="s">
        <v>860</v>
      </c>
      <c r="C149" t="str">
        <f>S2PQ_relational[[#This Row],[PIGUID]]&amp;S2PQ_relational[[#This Row],[PQGUID]]</f>
        <v>4agXkAzY9YwTUW33bP1hNJ</v>
      </c>
      <c r="D149" t="e">
        <f>IF(INDEX(S2PQ[[S2PQGUID]:[Answer]],MATCH(S2PQ_relational[[#This Row],[PQGUID]],S2PQ[S2PQGUID],0),5)="no",S2PQ_relational[[#This Row],[PIGUID]]&amp;"NO","-")</f>
        <v>#N/A</v>
      </c>
    </row>
    <row r="150" spans="1:4" x14ac:dyDescent="0.25">
      <c r="A150" t="s">
        <v>828</v>
      </c>
      <c r="C150" t="str">
        <f>S2PQ_relational[[#This Row],[PIGUID]]&amp;S2PQ_relational[[#This Row],[PQGUID]]</f>
        <v>6VOo64jUoweuU3XSURPZgn</v>
      </c>
      <c r="D150" t="e">
        <f>IF(INDEX(S2PQ[[S2PQGUID]:[Answer]],MATCH(S2PQ_relational[[#This Row],[PQGUID]],S2PQ[S2PQGUID],0),5)="no",S2PQ_relational[[#This Row],[PIGUID]]&amp;"NO","-")</f>
        <v>#N/A</v>
      </c>
    </row>
    <row r="151" spans="1:4" x14ac:dyDescent="0.25">
      <c r="A151" t="s">
        <v>80</v>
      </c>
      <c r="C151" t="str">
        <f>S2PQ_relational[[#This Row],[PIGUID]]&amp;S2PQ_relational[[#This Row],[PQGUID]]</f>
        <v>5JXZdBMfmVkAfoCajirt54</v>
      </c>
      <c r="D151" t="e">
        <f>IF(INDEX(S2PQ[[S2PQGUID]:[Answer]],MATCH(S2PQ_relational[[#This Row],[PQGUID]],S2PQ[S2PQGUID],0),5)="no",S2PQ_relational[[#This Row],[PIGUID]]&amp;"NO","-")</f>
        <v>#N/A</v>
      </c>
    </row>
    <row r="152" spans="1:4" x14ac:dyDescent="0.25">
      <c r="A152" t="s">
        <v>854</v>
      </c>
      <c r="C152" t="str">
        <f>S2PQ_relational[[#This Row],[PIGUID]]&amp;S2PQ_relational[[#This Row],[PQGUID]]</f>
        <v>3l3MCwCl6O40VUIw5hu2C5</v>
      </c>
      <c r="D152" t="e">
        <f>IF(INDEX(S2PQ[[S2PQGUID]:[Answer]],MATCH(S2PQ_relational[[#This Row],[PQGUID]],S2PQ[S2PQGUID],0),5)="no",S2PQ_relational[[#This Row],[PIGUID]]&amp;"NO","-")</f>
        <v>#N/A</v>
      </c>
    </row>
    <row r="153" spans="1:4" x14ac:dyDescent="0.25">
      <c r="A153" t="s">
        <v>841</v>
      </c>
      <c r="C153" t="str">
        <f>S2PQ_relational[[#This Row],[PIGUID]]&amp;S2PQ_relational[[#This Row],[PQGUID]]</f>
        <v>5diEk8rTKZJDmgUOAr0Yrb</v>
      </c>
      <c r="D153" t="e">
        <f>IF(INDEX(S2PQ[[S2PQGUID]:[Answer]],MATCH(S2PQ_relational[[#This Row],[PQGUID]],S2PQ[S2PQGUID],0),5)="no",S2PQ_relational[[#This Row],[PIGUID]]&amp;"NO","-")</f>
        <v>#N/A</v>
      </c>
    </row>
    <row r="154" spans="1:4" x14ac:dyDescent="0.25">
      <c r="A154" t="s">
        <v>782</v>
      </c>
      <c r="C154" t="str">
        <f>S2PQ_relational[[#This Row],[PIGUID]]&amp;S2PQ_relational[[#This Row],[PQGUID]]</f>
        <v>1H3e5KHzGFy38mmKqXhq4W</v>
      </c>
      <c r="D154" t="e">
        <f>IF(INDEX(S2PQ[[S2PQGUID]:[Answer]],MATCH(S2PQ_relational[[#This Row],[PQGUID]],S2PQ[S2PQGUID],0),5)="no",S2PQ_relational[[#This Row],[PIGUID]]&amp;"NO","-")</f>
        <v>#N/A</v>
      </c>
    </row>
    <row r="155" spans="1:4" x14ac:dyDescent="0.25">
      <c r="A155" t="s">
        <v>794</v>
      </c>
      <c r="C155" t="str">
        <f>S2PQ_relational[[#This Row],[PIGUID]]&amp;S2PQ_relational[[#This Row],[PQGUID]]</f>
        <v>348sOu65XPBKalocIo2KJD</v>
      </c>
      <c r="D155" t="e">
        <f>IF(INDEX(S2PQ[[S2PQGUID]:[Answer]],MATCH(S2PQ_relational[[#This Row],[PQGUID]],S2PQ[S2PQGUID],0),5)="no",S2PQ_relational[[#This Row],[PIGUID]]&amp;"NO","-")</f>
        <v>#N/A</v>
      </c>
    </row>
    <row r="156" spans="1:4" x14ac:dyDescent="0.25">
      <c r="A156" t="s">
        <v>67</v>
      </c>
      <c r="C156" t="str">
        <f>S2PQ_relational[[#This Row],[PIGUID]]&amp;S2PQ_relational[[#This Row],[PQGUID]]</f>
        <v>2S4QgEIMvlaGVW97plBT6D</v>
      </c>
      <c r="D156" t="e">
        <f>IF(INDEX(S2PQ[[S2PQGUID]:[Answer]],MATCH(S2PQ_relational[[#This Row],[PQGUID]],S2PQ[S2PQGUID],0),5)="no",S2PQ_relational[[#This Row],[PIGUID]]&amp;"NO","-")</f>
        <v>#N/A</v>
      </c>
    </row>
    <row r="157" spans="1:4" x14ac:dyDescent="0.25">
      <c r="A157" t="s">
        <v>74</v>
      </c>
      <c r="C157" t="str">
        <f>S2PQ_relational[[#This Row],[PIGUID]]&amp;S2PQ_relational[[#This Row],[PQGUID]]</f>
        <v>7u1GYXAF1eveuvMCIJeAUr</v>
      </c>
      <c r="D157" t="e">
        <f>IF(INDEX(S2PQ[[S2PQGUID]:[Answer]],MATCH(S2PQ_relational[[#This Row],[PQGUID]],S2PQ[S2PQGUID],0),5)="no",S2PQ_relational[[#This Row],[PIGUID]]&amp;"NO","-")</f>
        <v>#N/A</v>
      </c>
    </row>
    <row r="158" spans="1:4" x14ac:dyDescent="0.25">
      <c r="A158" t="s">
        <v>103</v>
      </c>
      <c r="C158" t="str">
        <f>S2PQ_relational[[#This Row],[PIGUID]]&amp;S2PQ_relational[[#This Row],[PQGUID]]</f>
        <v>4umDfDJkEjqGqjJDMoV29Q</v>
      </c>
      <c r="D158" t="e">
        <f>IF(INDEX(S2PQ[[S2PQGUID]:[Answer]],MATCH(S2PQ_relational[[#This Row],[PQGUID]],S2PQ[S2PQGUID],0),5)="no",S2PQ_relational[[#This Row],[PIGUID]]&amp;"NO","-")</f>
        <v>#N/A</v>
      </c>
    </row>
    <row r="159" spans="1:4" x14ac:dyDescent="0.25">
      <c r="A159" t="s">
        <v>42</v>
      </c>
      <c r="C159" t="str">
        <f>S2PQ_relational[[#This Row],[PIGUID]]&amp;S2PQ_relational[[#This Row],[PQGUID]]</f>
        <v>47LLsY1Etev0B76kN1bdxj</v>
      </c>
      <c r="D159" t="e">
        <f>IF(INDEX(S2PQ[[S2PQGUID]:[Answer]],MATCH(S2PQ_relational[[#This Row],[PQGUID]],S2PQ[S2PQGUID],0),5)="no",S2PQ_relational[[#This Row],[PIGUID]]&amp;"NO","-")</f>
        <v>#N/A</v>
      </c>
    </row>
    <row r="160" spans="1:4" x14ac:dyDescent="0.25">
      <c r="A160" t="s">
        <v>872</v>
      </c>
      <c r="C160" t="str">
        <f>S2PQ_relational[[#This Row],[PIGUID]]&amp;S2PQ_relational[[#This Row],[PQGUID]]</f>
        <v>xCeE9TmgxqthWUyITEaOA</v>
      </c>
      <c r="D160" t="e">
        <f>IF(INDEX(S2PQ[[S2PQGUID]:[Answer]],MATCH(S2PQ_relational[[#This Row],[PQGUID]],S2PQ[S2PQGUID],0),5)="no",S2PQ_relational[[#This Row],[PIGUID]]&amp;"NO","-")</f>
        <v>#N/A</v>
      </c>
    </row>
    <row r="161" spans="1:4" x14ac:dyDescent="0.25">
      <c r="A161" t="s">
        <v>885</v>
      </c>
      <c r="C161" t="str">
        <f>S2PQ_relational[[#This Row],[PIGUID]]&amp;S2PQ_relational[[#This Row],[PQGUID]]</f>
        <v>5QDg6vHd5OmlvaYlMMO3t2</v>
      </c>
      <c r="D161" t="e">
        <f>IF(INDEX(S2PQ[[S2PQGUID]:[Answer]],MATCH(S2PQ_relational[[#This Row],[PQGUID]],S2PQ[S2PQGUID],0),5)="no",S2PQ_relational[[#This Row],[PIGUID]]&amp;"NO","-")</f>
        <v>#N/A</v>
      </c>
    </row>
    <row r="162" spans="1:4" x14ac:dyDescent="0.25">
      <c r="A162" t="s">
        <v>878</v>
      </c>
      <c r="C162" t="str">
        <f>S2PQ_relational[[#This Row],[PIGUID]]&amp;S2PQ_relational[[#This Row],[PQGUID]]</f>
        <v>7MMjRlEcJiQ7j2bvm8liSY</v>
      </c>
      <c r="D162" t="e">
        <f>IF(INDEX(S2PQ[[S2PQGUID]:[Answer]],MATCH(S2PQ_relational[[#This Row],[PQGUID]],S2PQ[S2PQGUID],0),5)="no",S2PQ_relational[[#This Row],[PIGUID]]&amp;"NO","-")</f>
        <v>#N/A</v>
      </c>
    </row>
    <row r="163" spans="1:4" x14ac:dyDescent="0.25">
      <c r="A163" t="s">
        <v>898</v>
      </c>
      <c r="C163" t="str">
        <f>S2PQ_relational[[#This Row],[PIGUID]]&amp;S2PQ_relational[[#This Row],[PQGUID]]</f>
        <v>5qAxE0dT8pqM9iBWKFZnM8</v>
      </c>
      <c r="D163" t="e">
        <f>IF(INDEX(S2PQ[[S2PQGUID]:[Answer]],MATCH(S2PQ_relational[[#This Row],[PQGUID]],S2PQ[S2PQGUID],0),5)="no",S2PQ_relational[[#This Row],[PIGUID]]&amp;"NO","-")</f>
        <v>#N/A</v>
      </c>
    </row>
    <row r="164" spans="1:4" x14ac:dyDescent="0.25">
      <c r="A164" t="s">
        <v>910</v>
      </c>
      <c r="C164" t="str">
        <f>S2PQ_relational[[#This Row],[PIGUID]]&amp;S2PQ_relational[[#This Row],[PQGUID]]</f>
        <v>6uPpFr9RXID01MDwZye96i</v>
      </c>
      <c r="D164" t="e">
        <f>IF(INDEX(S2PQ[[S2PQGUID]:[Answer]],MATCH(S2PQ_relational[[#This Row],[PQGUID]],S2PQ[S2PQGUID],0),5)="no",S2PQ_relational[[#This Row],[PIGUID]]&amp;"NO","-")</f>
        <v>#N/A</v>
      </c>
    </row>
    <row r="165" spans="1:4" x14ac:dyDescent="0.25">
      <c r="A165" t="s">
        <v>116</v>
      </c>
      <c r="C165" t="str">
        <f>S2PQ_relational[[#This Row],[PIGUID]]&amp;S2PQ_relational[[#This Row],[PQGUID]]</f>
        <v>6KbD6879hABZJ3an6pDIYW</v>
      </c>
      <c r="D165" t="e">
        <f>IF(INDEX(S2PQ[[S2PQGUID]:[Answer]],MATCH(S2PQ_relational[[#This Row],[PQGUID]],S2PQ[S2PQGUID],0),5)="no",S2PQ_relational[[#This Row],[PIGUID]]&amp;"NO","-")</f>
        <v>#N/A</v>
      </c>
    </row>
    <row r="166" spans="1:4" x14ac:dyDescent="0.25">
      <c r="A166" t="s">
        <v>892</v>
      </c>
      <c r="C166" t="str">
        <f>S2PQ_relational[[#This Row],[PIGUID]]&amp;S2PQ_relational[[#This Row],[PQGUID]]</f>
        <v>2GelZVKlxkI6G5X2UlQeWp</v>
      </c>
      <c r="D166" t="e">
        <f>IF(INDEX(S2PQ[[S2PQGUID]:[Answer]],MATCH(S2PQ_relational[[#This Row],[PQGUID]],S2PQ[S2PQGUID],0),5)="no",S2PQ_relational[[#This Row],[PIGUID]]&amp;"NO","-")</f>
        <v>#N/A</v>
      </c>
    </row>
    <row r="167" spans="1:4" x14ac:dyDescent="0.25">
      <c r="A167" t="s">
        <v>904</v>
      </c>
      <c r="C167" t="str">
        <f>S2PQ_relational[[#This Row],[PIGUID]]&amp;S2PQ_relational[[#This Row],[PQGUID]]</f>
        <v>65PtYG0YOafAcoZuv67qRK</v>
      </c>
      <c r="D167" t="e">
        <f>IF(INDEX(S2PQ[[S2PQGUID]:[Answer]],MATCH(S2PQ_relational[[#This Row],[PQGUID]],S2PQ[S2PQGUID],0),5)="no",S2PQ_relational[[#This Row],[PIGUID]]&amp;"NO","-")</f>
        <v>#N/A</v>
      </c>
    </row>
    <row r="168" spans="1:4" x14ac:dyDescent="0.25">
      <c r="A168" t="s">
        <v>547</v>
      </c>
      <c r="C168" t="str">
        <f>S2PQ_relational[[#This Row],[PIGUID]]&amp;S2PQ_relational[[#This Row],[PQGUID]]</f>
        <v>51dEJevgLccjgMv2X3yorp</v>
      </c>
      <c r="D168" t="e">
        <f>IF(INDEX(S2PQ[[S2PQGUID]:[Answer]],MATCH(S2PQ_relational[[#This Row],[PQGUID]],S2PQ[S2PQGUID],0),5)="no",S2PQ_relational[[#This Row],[PIGUID]]&amp;"NO","-")</f>
        <v>#N/A</v>
      </c>
    </row>
    <row r="169" spans="1:4" x14ac:dyDescent="0.25">
      <c r="A169" t="s">
        <v>95</v>
      </c>
      <c r="C169" t="str">
        <f>S2PQ_relational[[#This Row],[PIGUID]]&amp;S2PQ_relational[[#This Row],[PQGUID]]</f>
        <v>5mxAkMujWS06e0rBkNSLyE</v>
      </c>
      <c r="D169" t="e">
        <f>IF(INDEX(S2PQ[[S2PQGUID]:[Answer]],MATCH(S2PQ_relational[[#This Row],[PQGUID]],S2PQ[S2PQGUID],0),5)="no",S2PQ_relational[[#This Row],[PIGUID]]&amp;"NO","-")</f>
        <v>#N/A</v>
      </c>
    </row>
    <row r="170" spans="1:4" x14ac:dyDescent="0.25">
      <c r="A170" t="s">
        <v>495</v>
      </c>
      <c r="C170" t="str">
        <f>S2PQ_relational[[#This Row],[PIGUID]]&amp;S2PQ_relational[[#This Row],[PQGUID]]</f>
        <v>5XDFB6E14Zya6OHP12zx4G</v>
      </c>
      <c r="D170" t="e">
        <f>IF(INDEX(S2PQ[[S2PQGUID]:[Answer]],MATCH(S2PQ_relational[[#This Row],[PQGUID]],S2PQ[S2PQGUID],0),5)="no",S2PQ_relational[[#This Row],[PIGUID]]&amp;"NO","-")</f>
        <v>#N/A</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1617-1889-4648-8097-286CC3BEF46A}">
  <dimension ref="A1:I7"/>
  <sheetViews>
    <sheetView workbookViewId="0">
      <selection activeCell="G22" sqref="G22"/>
    </sheetView>
  </sheetViews>
  <sheetFormatPr defaultColWidth="9.140625" defaultRowHeight="15" x14ac:dyDescent="0.25"/>
  <cols>
    <col min="1" max="1" width="24.5703125" bestFit="1" customWidth="1"/>
  </cols>
  <sheetData>
    <row r="1" spans="1:9" x14ac:dyDescent="0.25">
      <c r="A1" t="s">
        <v>94</v>
      </c>
      <c r="C1" t="e">
        <f>IF(#REF!="","",INDEX(PIs[[Column1]:[SS]],MATCH(#REF!,PIs[SGUID],0),14))</f>
        <v>#REF!</v>
      </c>
      <c r="G1" t="e">
        <f>IF(#REF!="",INDEX(PIs[[Column1]:[SS]],MATCH(#REF!,PIs[GUID],0),2),"")</f>
        <v>#REF!</v>
      </c>
      <c r="H1" t="e">
        <f>IF(#REF!="",INDEX(PIs[[Column1]:[SS]],MATCH(#REF!,PIs[GUID],0),4),"")</f>
        <v>#REF!</v>
      </c>
      <c r="I1" t="e">
        <f>IF(#REF!="",INDEX(PIs[[Column1]:[SS]],MATCH(#REF!,PIs[GUID],0),6),"")</f>
        <v>#REF!</v>
      </c>
    </row>
    <row r="3" spans="1:9" x14ac:dyDescent="0.25">
      <c r="A3" t="s">
        <v>19</v>
      </c>
      <c r="B3" t="s">
        <v>2062</v>
      </c>
    </row>
    <row r="4" spans="1:9" x14ac:dyDescent="0.25">
      <c r="A4" t="s">
        <v>2063</v>
      </c>
      <c r="B4" t="s">
        <v>1061</v>
      </c>
    </row>
    <row r="5" spans="1:9" x14ac:dyDescent="0.25">
      <c r="A5" t="s">
        <v>48</v>
      </c>
      <c r="B5" t="s">
        <v>2064</v>
      </c>
    </row>
    <row r="6" spans="1:9" x14ac:dyDescent="0.25">
      <c r="A6" t="s">
        <v>293</v>
      </c>
      <c r="B6" t="s">
        <v>2065</v>
      </c>
    </row>
    <row r="7" spans="1:9" x14ac:dyDescent="0.25">
      <c r="A7" t="s">
        <v>73</v>
      </c>
      <c r="B7" t="s">
        <v>2066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42FC9-4134-4781-9542-DE95D6454577}">
  <dimension ref="A1:XFC15"/>
  <sheetViews>
    <sheetView showGridLines="0" tabSelected="1" view="pageLayout" zoomScaleNormal="100" workbookViewId="0">
      <selection activeCell="A5" sqref="A5"/>
    </sheetView>
  </sheetViews>
  <sheetFormatPr defaultColWidth="0" defaultRowHeight="15" customHeight="1" zeroHeight="1" x14ac:dyDescent="0.25"/>
  <cols>
    <col min="1" max="1" width="127.42578125" style="1" customWidth="1"/>
    <col min="2" max="2" width="1" style="1" hidden="1"/>
    <col min="3" max="255" width="11.42578125" style="1" hidden="1"/>
    <col min="256" max="259" width="1.5703125" style="1" hidden="1" customWidth="1"/>
    <col min="260" max="260" width="0.42578125" style="1" hidden="1" customWidth="1"/>
    <col min="261" max="16383" width="1.5703125" style="1" hidden="1"/>
    <col min="16384" max="16384" width="0.5703125" style="1" customWidth="1"/>
  </cols>
  <sheetData>
    <row r="1" spans="1:1" ht="86.85" customHeight="1" x14ac:dyDescent="0.25">
      <c r="A1" s="2"/>
    </row>
    <row r="2" spans="1:1" ht="80.25" customHeight="1" x14ac:dyDescent="0.4">
      <c r="A2" s="11" t="s">
        <v>2067</v>
      </c>
    </row>
    <row r="3" spans="1:1" ht="27" customHeight="1" x14ac:dyDescent="0.25">
      <c r="A3" s="3" t="s">
        <v>2068</v>
      </c>
    </row>
    <row r="4" spans="1:1" x14ac:dyDescent="0.25">
      <c r="A4" s="4"/>
    </row>
    <row r="5" spans="1:1" ht="90" x14ac:dyDescent="0.25">
      <c r="A5" s="5" t="s">
        <v>2387</v>
      </c>
    </row>
    <row r="6" spans="1:1" ht="18" x14ac:dyDescent="0.25">
      <c r="A6" s="6"/>
    </row>
    <row r="7" spans="1:1" ht="18" x14ac:dyDescent="0.25">
      <c r="A7" s="6"/>
    </row>
    <row r="8" spans="1:1" ht="18" x14ac:dyDescent="0.25">
      <c r="A8" s="7"/>
    </row>
    <row r="9" spans="1:1" x14ac:dyDescent="0.25">
      <c r="A9" s="8" t="s">
        <v>2069</v>
      </c>
    </row>
    <row r="10" spans="1:1" ht="29.1" customHeight="1" x14ac:dyDescent="0.25">
      <c r="A10" s="9" t="s">
        <v>2070</v>
      </c>
    </row>
    <row r="11" spans="1:1" ht="7.35" customHeight="1" x14ac:dyDescent="0.25"/>
    <row r="12" spans="1:1" ht="15" customHeight="1" x14ac:dyDescent="0.25"/>
    <row r="13" spans="1:1" ht="15" customHeight="1" x14ac:dyDescent="0.25"/>
    <row r="14" spans="1:1" ht="15" customHeight="1" x14ac:dyDescent="0.25"/>
    <row r="15" spans="1:1" ht="15" customHeight="1" x14ac:dyDescent="0.25"/>
  </sheetData>
  <sheetProtection algorithmName="SHA-512" hashValue="gVmdR4SmNF69fqVudUlgL4mv/q+RABTv2qJaY7wRlxdUxKjDSmHQbm11datT/GQt6BeY0SGomyLX/iE4tiHH8A==" saltValue="fm6FQ+1Rnr0RzkU1UgUURg==" spinCount="100000" sheet="1" formatCells="0" formatColumns="0" formatRows="0" insertColumns="0" insertRows="0" insertHyperlinks="0" sort="0" autoFilter="0" pivotTables="0"/>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B43F-1380-4981-BF62-FC71DF3149F6}">
  <dimension ref="A1:XFC38"/>
  <sheetViews>
    <sheetView showGridLines="0" view="pageLayout" topLeftCell="F1" zoomScaleNormal="100" workbookViewId="0">
      <selection activeCell="G22" sqref="G22"/>
    </sheetView>
  </sheetViews>
  <sheetFormatPr defaultColWidth="0" defaultRowHeight="12" zeroHeight="1" x14ac:dyDescent="0.2"/>
  <cols>
    <col min="1" max="2" width="9.28515625" style="38" hidden="1" customWidth="1"/>
    <col min="3" max="4" width="8.7109375" style="38" hidden="1" customWidth="1"/>
    <col min="5" max="5" width="9.28515625" style="38" hidden="1" customWidth="1"/>
    <col min="6" max="6" width="81.42578125" style="38" customWidth="1"/>
    <col min="7" max="7" width="54" style="38" customWidth="1"/>
    <col min="8" max="8" width="68.7109375" style="38" hidden="1"/>
    <col min="9" max="16383" width="8.7109375" style="38" hidden="1"/>
    <col min="16384" max="16384" width="2.42578125" style="38" hidden="1"/>
  </cols>
  <sheetData>
    <row r="1" spans="1:8" x14ac:dyDescent="0.2">
      <c r="F1" s="78" t="s">
        <v>2071</v>
      </c>
      <c r="G1" s="78"/>
    </row>
    <row r="2" spans="1:8" x14ac:dyDescent="0.2">
      <c r="F2" s="79" t="s">
        <v>2072</v>
      </c>
      <c r="G2" s="79"/>
    </row>
    <row r="3" spans="1:8" x14ac:dyDescent="0.2">
      <c r="F3" s="68"/>
      <c r="G3" s="59"/>
    </row>
    <row r="4" spans="1:8" ht="23.25" customHeight="1" x14ac:dyDescent="0.2">
      <c r="F4" s="79" t="s">
        <v>2073</v>
      </c>
      <c r="G4" s="79"/>
    </row>
    <row r="5" spans="1:8" x14ac:dyDescent="0.2">
      <c r="F5" s="68"/>
      <c r="G5" s="59"/>
    </row>
    <row r="6" spans="1:8" ht="84.75" customHeight="1" x14ac:dyDescent="0.2">
      <c r="A6" s="38" t="s">
        <v>1061</v>
      </c>
      <c r="F6" s="79" t="s">
        <v>2074</v>
      </c>
      <c r="G6" s="79"/>
    </row>
    <row r="7" spans="1:8" ht="14.25" hidden="1" x14ac:dyDescent="0.3">
      <c r="A7" s="38" t="s">
        <v>2075</v>
      </c>
      <c r="F7" s="40"/>
    </row>
    <row r="8" spans="1:8" hidden="1" x14ac:dyDescent="0.2">
      <c r="A8" s="38" t="s">
        <v>2076</v>
      </c>
      <c r="F8" s="39"/>
    </row>
    <row r="9" spans="1:8" x14ac:dyDescent="0.2"/>
    <row r="10" spans="1:8" x14ac:dyDescent="0.2">
      <c r="C10" s="38" t="s">
        <v>2077</v>
      </c>
      <c r="D10" s="38" t="s">
        <v>2078</v>
      </c>
      <c r="E10" s="38" t="s">
        <v>21</v>
      </c>
      <c r="F10" s="41" t="s">
        <v>2079</v>
      </c>
      <c r="G10" s="41" t="s">
        <v>2080</v>
      </c>
      <c r="H10" s="38" t="s">
        <v>2081</v>
      </c>
    </row>
    <row r="11" spans="1:8" x14ac:dyDescent="0.2">
      <c r="C11" s="38" t="s">
        <v>2061</v>
      </c>
      <c r="D11" s="38">
        <v>13</v>
      </c>
      <c r="E11" s="42"/>
      <c r="F11" s="60" t="s">
        <v>2082</v>
      </c>
      <c r="G11" s="71" t="s">
        <v>1061</v>
      </c>
      <c r="H11" s="57" t="str">
        <f>"This point is not applicable because ''"&amp;S2PQ[[#This Row],[Step 2 questions]]&amp;"'' was answered with ''No.'' This item was automatically set to ''N/A'' by the system."</f>
        <v>This point is not applicable because ''Has the producer used subcontractors and/or service providers during the certification cycle?'' was answered with ''No.'' This item was automatically set to ''N/A'' by the system.</v>
      </c>
    </row>
    <row r="12" spans="1:8" x14ac:dyDescent="0.2">
      <c r="C12" s="38" t="s">
        <v>2060</v>
      </c>
      <c r="D12" s="38">
        <v>16</v>
      </c>
      <c r="E12" s="42"/>
      <c r="F12" s="61" t="s">
        <v>2083</v>
      </c>
      <c r="G12" s="71" t="s">
        <v>1061</v>
      </c>
      <c r="H12" s="57" t="str">
        <f>"This point is not applicable because ''"&amp;S2PQ[[#This Row],[Step 2 questions]]&amp;"'' was answered with ''No.'' This item was automatically set to ''N/A'' by the system."</f>
        <v>This point is not applicable because ''Has the producer been registered for parallel ownership?'' was answered with ''No.'' This item was automatically set to ''N/A'' by the system.</v>
      </c>
    </row>
    <row r="13" spans="1:8" ht="24" x14ac:dyDescent="0.2">
      <c r="C13" s="38" t="s">
        <v>2059</v>
      </c>
      <c r="D13" s="38">
        <v>19</v>
      </c>
      <c r="E13" s="42"/>
      <c r="F13" s="61" t="s">
        <v>2084</v>
      </c>
      <c r="G13" s="71" t="s">
        <v>1061</v>
      </c>
      <c r="H13" s="57" t="str">
        <f>"This point is not applicable because ''"&amp;S2PQ[[#This Row],[Step 2 questions]]&amp;"'' was answered with ''No.'' This item was automatically set to ''N/A'' by the system."</f>
        <v>This point is not applicable because ''Has in-house propagation material been produced during the certification cycle (with or without treatment with any plant protection products)?'' was answered with ''No.'' This item was automatically set to ''N/A'' by the system.</v>
      </c>
    </row>
    <row r="14" spans="1:8" ht="24" x14ac:dyDescent="0.2">
      <c r="C14" s="38" t="s">
        <v>2058</v>
      </c>
      <c r="D14" s="38">
        <v>22</v>
      </c>
      <c r="E14" s="42"/>
      <c r="F14" s="61" t="s">
        <v>2085</v>
      </c>
      <c r="G14" s="71" t="s">
        <v>1061</v>
      </c>
      <c r="H14" s="57" t="str">
        <f>"This point is not applicable because ''"&amp;S2PQ[[#This Row],[Step 2 questions]]&amp;"'' was answered with ''No.'' This item was automatically set to ''N/A'' by the system."</f>
        <v>This point is not applicable because ''Have genetically modified organisms (GMOs) been included in the scope of the operation during the certification cycle?'' was answered with ''No.'' This item was automatically set to ''N/A'' by the system.</v>
      </c>
    </row>
    <row r="15" spans="1:8" x14ac:dyDescent="0.2">
      <c r="C15" s="38" t="s">
        <v>2053</v>
      </c>
      <c r="D15" s="38">
        <v>25</v>
      </c>
      <c r="E15" s="42"/>
      <c r="F15" s="61" t="s">
        <v>2086</v>
      </c>
      <c r="G15" s="71" t="s">
        <v>1061</v>
      </c>
      <c r="H15" s="57" t="str">
        <f>"This point is not applicable because ''"&amp;S2PQ[[#This Row],[Step 2 questions]]&amp;"'' was answered with ''No.'' This item was automatically set to ''N/A'' by the system."</f>
        <v>This point is not applicable because ''Has soil been used for cultivation purposes during the certification cycle?'' was answered with ''No.'' This item was automatically set to ''N/A'' by the system.</v>
      </c>
    </row>
    <row r="16" spans="1:8" x14ac:dyDescent="0.2">
      <c r="C16" s="38" t="s">
        <v>2057</v>
      </c>
      <c r="D16" s="38">
        <v>28</v>
      </c>
      <c r="E16" s="42"/>
      <c r="F16" s="61" t="s">
        <v>2087</v>
      </c>
      <c r="G16" s="71" t="s">
        <v>1061</v>
      </c>
      <c r="H16" s="57" t="str">
        <f>"This point is not applicable because ''"&amp;S2PQ[[#This Row],[Step 2 questions]]&amp;"'' was answered with ''No.'' This item was automatically set to ''N/A'' by the system."</f>
        <v>This point is not applicable because ''Has the producer used soil fumigation during the certification cycle?'' was answered with ''No.'' This item was automatically set to ''N/A'' by the system.</v>
      </c>
    </row>
    <row r="17" spans="3:8" ht="24" x14ac:dyDescent="0.2">
      <c r="C17" s="38" t="s">
        <v>2056</v>
      </c>
      <c r="D17" s="38">
        <v>31</v>
      </c>
      <c r="E17" s="42"/>
      <c r="F17" s="61" t="s">
        <v>2088</v>
      </c>
      <c r="G17" s="71" t="s">
        <v>1061</v>
      </c>
      <c r="H17" s="57" t="str">
        <f>"This point is not applicable because ''"&amp;S2PQ[[#This Row],[Step 2 questions]]&amp;"'' was answered with ''No.'' This item was automatically set to ''N/A'' by the system."</f>
        <v>This point is not applicable because ''Have substrates (peat or other media) been used for cultivation purposes during the certification cycle?'' was answered with ''No.'' This item was automatically set to ''N/A'' by the system.</v>
      </c>
    </row>
    <row r="18" spans="3:8" x14ac:dyDescent="0.2">
      <c r="C18" s="38" t="s">
        <v>2048</v>
      </c>
      <c r="D18" s="38">
        <v>34</v>
      </c>
      <c r="E18" s="42"/>
      <c r="F18" s="61" t="s">
        <v>2089</v>
      </c>
      <c r="G18" s="71" t="s">
        <v>1061</v>
      </c>
      <c r="H18" s="57" t="str">
        <f>"This point is not applicable because ''"&amp;S2PQ[[#This Row],[Step 2 questions]]&amp;"'' was answered with ''No.'' This item was automatically set to ''N/A'' by the system."</f>
        <v>This point is not applicable because ''Has the producer applied fertilizers (organic and/or inorganic) during the certification cycle?'' was answered with ''No.'' This item was automatically set to ''N/A'' by the system.</v>
      </c>
    </row>
    <row r="19" spans="3:8" ht="24" x14ac:dyDescent="0.2">
      <c r="C19" s="38" t="s">
        <v>2055</v>
      </c>
      <c r="D19" s="38">
        <v>37</v>
      </c>
      <c r="E19" s="42"/>
      <c r="F19" s="61" t="s">
        <v>2090</v>
      </c>
      <c r="G19" s="71" t="s">
        <v>1061</v>
      </c>
      <c r="H19" s="57" t="str">
        <f>"This point is not applicable because ''"&amp;S2PQ[[#This Row],[Step 2 questions]]&amp;"'' was answered with ''No.'' This item was automatically set to ''N/A'' by the system."</f>
        <v>This point is not applicable because ''Have any fertilizers (organic and/or inorganic) and/or biostimulants been stored on site during the certification cycle?'' was answered with ''No.'' This item was automatically set to ''N/A'' by the system.</v>
      </c>
    </row>
    <row r="20" spans="3:8" x14ac:dyDescent="0.2">
      <c r="C20" s="38" t="s">
        <v>2049</v>
      </c>
      <c r="D20" s="38">
        <v>40</v>
      </c>
      <c r="E20" s="42"/>
      <c r="F20" s="61" t="s">
        <v>2091</v>
      </c>
      <c r="G20" s="71" t="s">
        <v>1061</v>
      </c>
      <c r="H20" s="57" t="str">
        <f>"This point is not applicable because ''"&amp;S2PQ[[#This Row],[Step 2 questions]]&amp;"'' was answered with ''No.'' This item was automatically set to ''N/A'' by the system."</f>
        <v>This point is not applicable because ''Has the producer applied organic fertilizer on site during the certification cycle?'' was answered with ''No.'' This item was automatically set to ''N/A'' by the system.</v>
      </c>
    </row>
    <row r="21" spans="3:8" x14ac:dyDescent="0.2">
      <c r="C21" s="38" t="s">
        <v>2051</v>
      </c>
      <c r="D21" s="38">
        <v>45</v>
      </c>
      <c r="E21" s="42"/>
      <c r="F21" s="61" t="s">
        <v>2092</v>
      </c>
      <c r="G21" s="71" t="s">
        <v>1061</v>
      </c>
      <c r="H21" s="57" t="str">
        <f>"This point is not applicable because ''"&amp;S2PQ[[#This Row],[Step 2 questions]]&amp;"'' was answered with ''No.'' This item was automatically set to ''N/A'' by the system."</f>
        <v>This point is not applicable because ''Have crops been irrigated during the certification cycle? '' was answered with ''No.'' This item was automatically set to ''N/A'' by the system.</v>
      </c>
    </row>
    <row r="22" spans="3:8" ht="24" x14ac:dyDescent="0.2">
      <c r="C22" s="38" t="s">
        <v>2050</v>
      </c>
      <c r="D22" s="38">
        <v>48</v>
      </c>
      <c r="E22" s="42"/>
      <c r="F22" s="61" t="s">
        <v>2093</v>
      </c>
      <c r="G22" s="71" t="s">
        <v>1061</v>
      </c>
      <c r="H22" s="57" t="str">
        <f>"This point is not applicable because ''"&amp;S2PQ[[#This Row],[Step 2 questions]]&amp;"'' was answered with ''No.'' This item was automatically set to ''N/A'' by the system."</f>
        <v>This point is not applicable because ''Are plant protection products (obtained from chemical synthesis) used on the registered crops (either at pre- or postharvest)?'' was answered with ''No.'' This item was automatically set to ''N/A'' by the system.</v>
      </c>
    </row>
    <row r="23" spans="3:8" x14ac:dyDescent="0.2">
      <c r="C23" s="38" t="s">
        <v>2052</v>
      </c>
      <c r="D23" s="38">
        <v>51</v>
      </c>
      <c r="E23" s="42"/>
      <c r="F23" s="61" t="s">
        <v>2094</v>
      </c>
      <c r="G23" s="71" t="s">
        <v>1061</v>
      </c>
      <c r="H23" s="57" t="str">
        <f>"This point is not applicable because ''"&amp;S2PQ[[#This Row],[Step 2 questions]]&amp;"'' was answered with ''No.'' This item was automatically set to ''N/A'' by the system."</f>
        <v>This point is not applicable because ''Are plant protection products and/or any other treatment products stored on site?'' was answered with ''No.'' This item was automatically set to ''N/A'' by the system.</v>
      </c>
    </row>
    <row r="24" spans="3:8" ht="24" x14ac:dyDescent="0.2">
      <c r="C24" s="38" t="s">
        <v>2054</v>
      </c>
      <c r="D24" s="38">
        <v>54</v>
      </c>
      <c r="E24" s="42"/>
      <c r="F24" s="60" t="s">
        <v>2095</v>
      </c>
      <c r="G24" s="71" t="s">
        <v>1061</v>
      </c>
      <c r="H24" s="57" t="str">
        <f>"This point is not applicable because ''"&amp;S2PQ[[#This Row],[Step 2 questions]]&amp;"'' was answered with ''No.'' This item was automatically set to ''N/A'' by the system."</f>
        <v>This point is not applicable because ''Does the farm include open field areas, green areas, or room to implement living fences/hedges? '' was answered with ''No.'' This item was automatically set to ''N/A'' by the system.</v>
      </c>
    </row>
    <row r="25" spans="3:8" x14ac:dyDescent="0.2"/>
    <row r="26" spans="3:8" ht="83.25" customHeight="1" x14ac:dyDescent="0.2">
      <c r="F26" s="80" t="s">
        <v>2096</v>
      </c>
      <c r="G26" s="80"/>
    </row>
    <row r="27" spans="3:8" ht="9.75" customHeight="1" x14ac:dyDescent="0.2">
      <c r="F27" s="72"/>
      <c r="G27" s="72"/>
    </row>
    <row r="28" spans="3:8" x14ac:dyDescent="0.2">
      <c r="F28" s="62" t="s">
        <v>2097</v>
      </c>
      <c r="G28" s="62" t="s">
        <v>2098</v>
      </c>
    </row>
    <row r="29" spans="3:8" x14ac:dyDescent="0.2">
      <c r="F29" s="63" t="s">
        <v>2099</v>
      </c>
      <c r="G29" s="75" t="s">
        <v>2100</v>
      </c>
    </row>
    <row r="30" spans="3:8" x14ac:dyDescent="0.2">
      <c r="F30" s="67" t="s">
        <v>2101</v>
      </c>
      <c r="G30" s="76"/>
    </row>
    <row r="31" spans="3:8" ht="24" x14ac:dyDescent="0.2">
      <c r="F31" s="75" t="s">
        <v>2102</v>
      </c>
      <c r="G31" s="66" t="s">
        <v>2103</v>
      </c>
    </row>
    <row r="32" spans="3:8" ht="24" x14ac:dyDescent="0.2">
      <c r="F32" s="76"/>
      <c r="G32" s="67" t="s">
        <v>2104</v>
      </c>
    </row>
    <row r="33" spans="6:7" ht="24" x14ac:dyDescent="0.2">
      <c r="F33" s="64" t="s">
        <v>2105</v>
      </c>
      <c r="G33" s="64" t="s">
        <v>2106</v>
      </c>
    </row>
    <row r="34" spans="6:7" ht="24" x14ac:dyDescent="0.2">
      <c r="F34" s="77" t="s">
        <v>2107</v>
      </c>
      <c r="G34" s="66" t="s">
        <v>2103</v>
      </c>
    </row>
    <row r="35" spans="6:7" ht="24" x14ac:dyDescent="0.2">
      <c r="F35" s="77"/>
      <c r="G35" s="67" t="s">
        <v>2108</v>
      </c>
    </row>
    <row r="36" spans="6:7" ht="24" x14ac:dyDescent="0.2">
      <c r="F36" s="64" t="s">
        <v>2109</v>
      </c>
      <c r="G36" s="64" t="s">
        <v>2110</v>
      </c>
    </row>
    <row r="37" spans="6:7" x14ac:dyDescent="0.2"/>
    <row r="38" spans="6:7" x14ac:dyDescent="0.2"/>
  </sheetData>
  <sheetProtection algorithmName="SHA-512" hashValue="9sueYux/+49vDkXdILL1j0JJmuYuDEU4fUjNnPdRdAIgycWvtrBmFtHIMJoOJTA05PNyoEcEwpcx2Sq4i/6Sng==" saltValue="x3ootS4DK480PQxcMmCm+w==" spinCount="100000" sheet="1" formatCells="0" formatColumns="0" formatRows="0" insertColumns="0" insertRows="0" insertHyperlinks="0" sort="0" autoFilter="0" pivotTables="0"/>
  <mergeCells count="8">
    <mergeCell ref="F31:F32"/>
    <mergeCell ref="F34:F35"/>
    <mergeCell ref="F1:G1"/>
    <mergeCell ref="F2:G2"/>
    <mergeCell ref="F4:G4"/>
    <mergeCell ref="F6:G6"/>
    <mergeCell ref="F26:G26"/>
    <mergeCell ref="G29:G30"/>
  </mergeCells>
  <dataValidations count="1">
    <dataValidation type="list" allowBlank="1" showInputMessage="1" showErrorMessage="1" sqref="G11:G24" xr:uid="{73A84A08-A936-464A-A8D4-AFEFE9AB0638}">
      <formula1>$A$6:$A$8</formula1>
    </dataValidation>
  </dataValidations>
  <pageMargins left="0.31496062992125984" right="0.31496062992125984" top="0.86614173228346458" bottom="0.55118110236220474" header="0.15748031496062992" footer="7.874015748031496E-2"/>
  <pageSetup paperSize="9" orientation="landscape" horizontalDpi="1200" verticalDpi="1200" r:id="rId1"/>
  <headerFooter>
    <oddHeader>&amp;R&amp;G</oddHeader>
    <oddFooter>&amp;L&amp;"Arial,Standard"&amp;8Code ref.: IFA Smart checklist for FO; v6.0_Sep22; English version
&amp;A
Page &amp;P of &amp;N&amp;R&amp;"Arial,Standard"&amp;8© GLOBALG.A.P. c/o FoodPLUS GmbH
Spichernstr. 55, 50672 Cologne, Germany 
&amp;K00A039www.globalgap.org</oddFooter>
  </headerFooter>
  <legacyDrawingHF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C02CB-4293-48EC-8EF3-63A543F0D32F}">
  <dimension ref="A1:XFC38"/>
  <sheetViews>
    <sheetView showGridLines="0" view="pageLayout" zoomScaleNormal="100" zoomScaleSheetLayoutView="110" workbookViewId="0">
      <selection activeCell="A8" sqref="A8"/>
    </sheetView>
  </sheetViews>
  <sheetFormatPr defaultColWidth="0" defaultRowHeight="0" customHeight="1" zeroHeight="1" x14ac:dyDescent="0.25"/>
  <cols>
    <col min="1" max="1" width="43.42578125" style="37" customWidth="1"/>
    <col min="2" max="4" width="4.5703125" style="15" customWidth="1"/>
    <col min="5" max="5" width="77.85546875" style="15" customWidth="1"/>
    <col min="6" max="6" width="0.5703125" style="15" hidden="1" customWidth="1"/>
    <col min="7" max="8" width="11.5703125" style="15" hidden="1" customWidth="1"/>
    <col min="9" max="9" width="0" style="15" hidden="1" customWidth="1"/>
    <col min="10" max="10" width="0.5703125" style="15" hidden="1" customWidth="1"/>
    <col min="11" max="49" width="0" style="15" hidden="1" customWidth="1"/>
    <col min="50" max="238" width="11.5703125" style="15" hidden="1" customWidth="1"/>
    <col min="239" max="239" width="17.42578125" style="15" hidden="1" customWidth="1"/>
    <col min="240" max="240" width="7.5703125" style="15" hidden="1" customWidth="1"/>
    <col min="241" max="241" width="14.42578125" style="15" hidden="1" customWidth="1"/>
    <col min="242" max="242" width="16.42578125" style="15" hidden="1" customWidth="1"/>
    <col min="243" max="251" width="11.5703125" style="15" hidden="1" customWidth="1"/>
    <col min="252" max="252" width="0" style="15" hidden="1" customWidth="1"/>
    <col min="253" max="253" width="0.5703125" style="15" hidden="1" customWidth="1"/>
    <col min="254" max="255" width="11.5703125" style="15" hidden="1" customWidth="1"/>
    <col min="256" max="256" width="0" style="15" hidden="1" customWidth="1"/>
    <col min="257" max="257" width="0.5703125" style="15" hidden="1" customWidth="1"/>
    <col min="258" max="16383" width="10.42578125" style="15" hidden="1"/>
    <col min="16384" max="16384" width="3.42578125" style="15" hidden="1" customWidth="1"/>
  </cols>
  <sheetData>
    <row r="1" spans="1:8" ht="24" customHeight="1" x14ac:dyDescent="0.25">
      <c r="A1" s="12" t="s">
        <v>2111</v>
      </c>
      <c r="B1" s="13"/>
      <c r="C1" s="13"/>
      <c r="D1" s="13"/>
      <c r="E1" s="13"/>
      <c r="F1" s="14"/>
      <c r="G1" s="14"/>
      <c r="H1" s="14"/>
    </row>
    <row r="2" spans="1:8" ht="19.5" customHeight="1" thickBot="1" x14ac:dyDescent="0.3">
      <c r="A2" s="13" t="s">
        <v>2112</v>
      </c>
      <c r="B2" s="13"/>
      <c r="C2" s="14"/>
      <c r="D2" s="14"/>
      <c r="E2" s="14"/>
      <c r="F2" s="14"/>
      <c r="G2" s="14"/>
      <c r="H2" s="14"/>
    </row>
    <row r="3" spans="1:8" s="18" customFormat="1" ht="25.35" customHeight="1" thickTop="1" thickBot="1" x14ac:dyDescent="0.3">
      <c r="A3" s="16" t="s">
        <v>2113</v>
      </c>
      <c r="B3" s="17"/>
      <c r="C3" s="13"/>
      <c r="D3" s="13"/>
      <c r="E3" s="13"/>
      <c r="F3" s="13"/>
      <c r="G3" s="13"/>
      <c r="H3" s="13"/>
    </row>
    <row r="4" spans="1:8" s="18" customFormat="1" ht="25.35" customHeight="1" thickTop="1" thickBot="1" x14ac:dyDescent="0.3">
      <c r="A4" s="16" t="s">
        <v>2114</v>
      </c>
      <c r="B4" s="17"/>
      <c r="C4" s="13"/>
      <c r="D4" s="13"/>
      <c r="E4" s="13"/>
      <c r="F4" s="13"/>
      <c r="G4" s="13"/>
      <c r="H4" s="13"/>
    </row>
    <row r="5" spans="1:8" s="18" customFormat="1" ht="25.35" customHeight="1" thickTop="1" thickBot="1" x14ac:dyDescent="0.3">
      <c r="A5" s="73" t="s">
        <v>2388</v>
      </c>
      <c r="B5" s="17"/>
      <c r="C5" s="13"/>
      <c r="D5" s="13"/>
      <c r="E5" s="13"/>
      <c r="F5" s="13"/>
      <c r="G5" s="13"/>
      <c r="H5" s="13"/>
    </row>
    <row r="6" spans="1:8" s="18" customFormat="1" ht="25.35" customHeight="1" thickTop="1" thickBot="1" x14ac:dyDescent="0.3">
      <c r="A6" s="73" t="s">
        <v>2389</v>
      </c>
      <c r="B6" s="17"/>
      <c r="C6" s="13"/>
      <c r="D6" s="13"/>
      <c r="E6" s="13"/>
      <c r="F6" s="13"/>
      <c r="G6" s="13"/>
      <c r="H6" s="13"/>
    </row>
    <row r="7" spans="1:8" s="18" customFormat="1" ht="25.35" customHeight="1" thickTop="1" thickBot="1" x14ac:dyDescent="0.3">
      <c r="A7" s="73" t="s">
        <v>2390</v>
      </c>
      <c r="B7" s="17"/>
      <c r="C7" s="13"/>
      <c r="D7" s="13"/>
      <c r="E7" s="13"/>
      <c r="F7" s="13"/>
      <c r="G7" s="13"/>
      <c r="H7" s="13"/>
    </row>
    <row r="8" spans="1:8" s="18" customFormat="1" ht="25.35" customHeight="1" thickTop="1" thickBot="1" x14ac:dyDescent="0.3">
      <c r="A8" s="16" t="s">
        <v>2115</v>
      </c>
      <c r="B8" s="17"/>
      <c r="C8" s="13"/>
      <c r="D8" s="13"/>
      <c r="E8" s="13"/>
      <c r="F8" s="13"/>
      <c r="G8" s="13"/>
      <c r="H8" s="13"/>
    </row>
    <row r="9" spans="1:8" ht="25.35" customHeight="1" thickTop="1" thickBot="1" x14ac:dyDescent="0.3">
      <c r="A9" s="19" t="s">
        <v>2116</v>
      </c>
      <c r="B9" s="14"/>
      <c r="C9" s="14"/>
      <c r="D9" s="14"/>
      <c r="E9" s="14"/>
      <c r="F9" s="14"/>
      <c r="G9" s="14"/>
      <c r="H9" s="14"/>
    </row>
    <row r="10" spans="1:8" ht="25.35" customHeight="1" thickTop="1" thickBot="1" x14ac:dyDescent="0.3">
      <c r="A10" s="16" t="s">
        <v>2117</v>
      </c>
      <c r="B10" s="17"/>
      <c r="C10" s="14"/>
      <c r="D10" s="14"/>
      <c r="E10" s="14"/>
      <c r="F10" s="14"/>
      <c r="G10" s="14"/>
      <c r="H10" s="14"/>
    </row>
    <row r="11" spans="1:8" ht="25.35" customHeight="1" thickTop="1" thickBot="1" x14ac:dyDescent="0.3">
      <c r="A11" s="16" t="s">
        <v>2118</v>
      </c>
      <c r="B11" s="17"/>
      <c r="C11" s="14"/>
      <c r="D11" s="14"/>
      <c r="E11" s="14"/>
      <c r="F11" s="14"/>
      <c r="G11" s="14"/>
      <c r="H11" s="14"/>
    </row>
    <row r="12" spans="1:8" ht="25.35" customHeight="1" thickTop="1" thickBot="1" x14ac:dyDescent="0.3">
      <c r="A12" s="16" t="s">
        <v>2119</v>
      </c>
      <c r="B12" s="17"/>
      <c r="C12" s="14"/>
      <c r="D12" s="14"/>
      <c r="E12" s="14"/>
      <c r="F12" s="14"/>
      <c r="G12" s="14"/>
      <c r="H12" s="14"/>
    </row>
    <row r="13" spans="1:8" ht="25.35" customHeight="1" thickTop="1" thickBot="1" x14ac:dyDescent="0.3">
      <c r="A13" s="14"/>
      <c r="B13" s="20" t="s">
        <v>2120</v>
      </c>
      <c r="C13" s="20" t="s">
        <v>2121</v>
      </c>
      <c r="D13" s="21"/>
      <c r="E13" s="14"/>
      <c r="F13" s="14"/>
      <c r="G13" s="14"/>
      <c r="H13" s="14"/>
    </row>
    <row r="14" spans="1:8" ht="25.35" customHeight="1" thickTop="1" thickBot="1" x14ac:dyDescent="0.3">
      <c r="A14" s="16" t="s">
        <v>2122</v>
      </c>
      <c r="B14" s="17"/>
      <c r="C14" s="17"/>
      <c r="D14" s="13"/>
      <c r="E14" s="13"/>
      <c r="F14" s="13"/>
      <c r="G14" s="13"/>
      <c r="H14" s="13"/>
    </row>
    <row r="15" spans="1:8" ht="25.35" customHeight="1" thickTop="1" thickBot="1" x14ac:dyDescent="0.3">
      <c r="A15" s="22" t="s">
        <v>2391</v>
      </c>
      <c r="B15" s="17"/>
      <c r="C15" s="17"/>
      <c r="D15" s="13"/>
      <c r="E15" s="13"/>
      <c r="F15" s="13"/>
      <c r="G15" s="13"/>
      <c r="H15" s="13"/>
    </row>
    <row r="16" spans="1:8" ht="25.35" customHeight="1" thickTop="1" thickBot="1" x14ac:dyDescent="0.3">
      <c r="A16" s="22" t="s">
        <v>2123</v>
      </c>
      <c r="B16" s="81"/>
      <c r="C16" s="81"/>
      <c r="D16" s="81"/>
      <c r="E16" s="81"/>
      <c r="F16" s="13"/>
      <c r="G16" s="13"/>
      <c r="H16" s="13"/>
    </row>
    <row r="17" spans="1:8" ht="35.1" customHeight="1" thickTop="1" thickBot="1" x14ac:dyDescent="0.3">
      <c r="A17" s="16" t="s">
        <v>2124</v>
      </c>
      <c r="B17" s="17"/>
      <c r="C17" s="17"/>
      <c r="D17" s="13"/>
      <c r="E17" s="13"/>
      <c r="F17" s="13"/>
      <c r="G17" s="13"/>
      <c r="H17" s="13"/>
    </row>
    <row r="18" spans="1:8" ht="25.35" customHeight="1" thickTop="1" thickBot="1" x14ac:dyDescent="0.3">
      <c r="A18" s="22" t="s">
        <v>2125</v>
      </c>
      <c r="B18" s="82"/>
      <c r="C18" s="82"/>
      <c r="D18" s="82"/>
      <c r="E18" s="82"/>
      <c r="F18" s="82"/>
      <c r="G18" s="82"/>
      <c r="H18" s="82"/>
    </row>
    <row r="19" spans="1:8" ht="25.35" customHeight="1" thickTop="1" thickBot="1" x14ac:dyDescent="0.3">
      <c r="A19" s="16" t="s">
        <v>2126</v>
      </c>
      <c r="B19" s="23"/>
      <c r="C19" s="23"/>
      <c r="D19" s="24"/>
      <c r="E19" s="24"/>
      <c r="F19" s="13"/>
      <c r="G19" s="13"/>
      <c r="H19" s="13"/>
    </row>
    <row r="20" spans="1:8" ht="25.35" customHeight="1" thickTop="1" thickBot="1" x14ac:dyDescent="0.3">
      <c r="A20" s="22" t="s">
        <v>2127</v>
      </c>
      <c r="B20" s="81"/>
      <c r="C20" s="81"/>
      <c r="D20" s="81"/>
      <c r="E20" s="81"/>
      <c r="F20" s="13"/>
      <c r="G20" s="13"/>
      <c r="H20" s="13"/>
    </row>
    <row r="21" spans="1:8" s="26" customFormat="1" ht="24.75" customHeight="1" thickTop="1" thickBot="1" x14ac:dyDescent="0.3">
      <c r="A21" s="16" t="s">
        <v>2128</v>
      </c>
      <c r="B21" s="23"/>
      <c r="C21" s="17"/>
      <c r="D21" s="13"/>
      <c r="E21" s="13"/>
      <c r="F21" s="25"/>
      <c r="G21" s="25"/>
      <c r="H21" s="25"/>
    </row>
    <row r="22" spans="1:8" s="26" customFormat="1" ht="25.35" customHeight="1" thickTop="1" thickBot="1" x14ac:dyDescent="0.3">
      <c r="A22" s="22" t="s">
        <v>2129</v>
      </c>
      <c r="B22" s="81"/>
      <c r="C22" s="81"/>
      <c r="D22" s="81"/>
      <c r="E22" s="81"/>
      <c r="F22" s="25"/>
      <c r="G22" s="25"/>
      <c r="H22" s="25"/>
    </row>
    <row r="23" spans="1:8" s="26" customFormat="1" ht="25.35" customHeight="1" thickTop="1" thickBot="1" x14ac:dyDescent="0.3">
      <c r="A23" s="16" t="s">
        <v>2130</v>
      </c>
      <c r="B23" s="23"/>
      <c r="C23" s="17"/>
      <c r="D23" s="13"/>
      <c r="E23" s="13"/>
      <c r="F23" s="25"/>
      <c r="G23" s="25"/>
      <c r="H23" s="25"/>
    </row>
    <row r="24" spans="1:8" ht="25.35" customHeight="1" thickTop="1" thickBot="1" x14ac:dyDescent="0.3">
      <c r="A24" s="22" t="s">
        <v>2129</v>
      </c>
      <c r="B24" s="81"/>
      <c r="C24" s="81"/>
      <c r="D24" s="81"/>
      <c r="E24" s="81"/>
      <c r="F24" s="13"/>
      <c r="G24" s="13"/>
      <c r="H24" s="13"/>
    </row>
    <row r="25" spans="1:8" s="28" customFormat="1" ht="24" customHeight="1" thickTop="1" thickBot="1" x14ac:dyDescent="0.3">
      <c r="A25" s="16" t="s">
        <v>2131</v>
      </c>
      <c r="B25" s="81"/>
      <c r="C25" s="81"/>
      <c r="D25" s="81"/>
      <c r="E25" s="81"/>
      <c r="F25" s="27"/>
      <c r="G25" s="27"/>
      <c r="H25" s="27"/>
    </row>
    <row r="26" spans="1:8" ht="24" customHeight="1" thickTop="1" thickBot="1" x14ac:dyDescent="0.3">
      <c r="A26" s="16" t="s">
        <v>2132</v>
      </c>
      <c r="B26" s="81"/>
      <c r="C26" s="81"/>
      <c r="D26" s="81"/>
      <c r="E26" s="81"/>
      <c r="F26" s="13"/>
      <c r="G26" s="13"/>
      <c r="H26" s="13"/>
    </row>
    <row r="27" spans="1:8" ht="24" customHeight="1" thickTop="1" thickBot="1" x14ac:dyDescent="0.3">
      <c r="A27" s="16" t="s">
        <v>2133</v>
      </c>
      <c r="B27" s="81"/>
      <c r="C27" s="81"/>
      <c r="D27" s="81"/>
      <c r="E27" s="81"/>
      <c r="F27" s="13"/>
      <c r="G27" s="13"/>
      <c r="H27" s="13"/>
    </row>
    <row r="28" spans="1:8" ht="24" customHeight="1" thickTop="1" thickBot="1" x14ac:dyDescent="0.3">
      <c r="A28" s="16" t="s">
        <v>2134</v>
      </c>
      <c r="B28" s="81"/>
      <c r="C28" s="81"/>
      <c r="D28" s="81"/>
      <c r="E28" s="81"/>
      <c r="F28" s="58"/>
      <c r="G28" s="13"/>
      <c r="H28" s="13"/>
    </row>
    <row r="29" spans="1:8" s="31" customFormat="1" ht="15.75" customHeight="1" thickTop="1" thickBot="1" x14ac:dyDescent="0.3">
      <c r="A29" s="29"/>
      <c r="B29" s="30"/>
      <c r="C29" s="30"/>
      <c r="D29" s="30"/>
      <c r="E29" s="30"/>
      <c r="F29" s="30"/>
      <c r="G29" s="30"/>
      <c r="H29" s="30"/>
    </row>
    <row r="30" spans="1:8" ht="21" customHeight="1" thickTop="1" thickBot="1" x14ac:dyDescent="0.3">
      <c r="A30" s="19" t="s">
        <v>2135</v>
      </c>
      <c r="B30" s="81"/>
      <c r="C30" s="81"/>
      <c r="D30" s="81"/>
      <c r="E30" s="81"/>
      <c r="F30" s="13"/>
      <c r="G30" s="13"/>
      <c r="H30" s="13"/>
    </row>
    <row r="31" spans="1:8" ht="21" customHeight="1" thickTop="1" thickBot="1" x14ac:dyDescent="0.3">
      <c r="A31" s="13" t="s">
        <v>2136</v>
      </c>
      <c r="B31" s="81"/>
      <c r="C31" s="81"/>
      <c r="D31" s="81"/>
      <c r="E31" s="81"/>
      <c r="F31" s="13"/>
      <c r="G31" s="13"/>
      <c r="H31" s="13"/>
    </row>
    <row r="32" spans="1:8" s="33" customFormat="1" ht="21" customHeight="1" thickTop="1" thickBot="1" x14ac:dyDescent="0.3">
      <c r="A32" s="19" t="s">
        <v>2137</v>
      </c>
      <c r="B32" s="81"/>
      <c r="C32" s="81"/>
      <c r="D32" s="81"/>
      <c r="E32" s="81"/>
      <c r="F32" s="32"/>
      <c r="G32" s="32"/>
      <c r="H32" s="32"/>
    </row>
    <row r="33" spans="1:8" s="33" customFormat="1" ht="15" thickTop="1" x14ac:dyDescent="0.25">
      <c r="A33" s="16"/>
      <c r="B33" s="13"/>
      <c r="C33" s="13"/>
      <c r="D33" s="13"/>
      <c r="E33" s="13"/>
      <c r="F33" s="32"/>
      <c r="G33" s="32"/>
      <c r="H33" s="32"/>
    </row>
    <row r="34" spans="1:8" s="33" customFormat="1" ht="27.75" customHeight="1" x14ac:dyDescent="0.25">
      <c r="A34" s="16"/>
      <c r="B34" s="14"/>
      <c r="C34" s="14"/>
      <c r="D34" s="14"/>
      <c r="E34" s="14"/>
      <c r="F34" s="34"/>
      <c r="G34" s="34"/>
      <c r="H34" s="34"/>
    </row>
    <row r="35" spans="1:8" s="36" customFormat="1" ht="14.25" customHeight="1" x14ac:dyDescent="0.25">
      <c r="A35" s="35"/>
      <c r="B35" s="33"/>
      <c r="C35" s="33"/>
      <c r="D35" s="33"/>
      <c r="E35" s="33"/>
    </row>
    <row r="36" spans="1:8" s="36" customFormat="1" ht="12" customHeight="1" x14ac:dyDescent="0.25">
      <c r="A36" s="35"/>
      <c r="B36" s="33"/>
      <c r="C36" s="33"/>
      <c r="D36" s="33"/>
      <c r="E36" s="33"/>
    </row>
    <row r="37" spans="1:8" ht="15" customHeight="1" x14ac:dyDescent="0.25"/>
    <row r="38" spans="1:8" ht="15" customHeight="1" x14ac:dyDescent="0.25"/>
  </sheetData>
  <sheetProtection algorithmName="SHA-512" hashValue="KLSg0U8kTYAnOp8YoICej2gZvpWrRmoOuLI2NL+q+ZGhQTh7jD3nzPrH+GWv6I0cXoZc1Rt7LbYR4qiE8qh1nA==" saltValue="h75jl3tIk/mq9522A7YU6w==" spinCount="100000" sheet="1" formatCells="0" formatColumns="0" formatRows="0" insertColumns="0" insertRows="0" insertHyperlinks="0" sort="0" autoFilter="0" pivotTables="0"/>
  <mergeCells count="12">
    <mergeCell ref="B32:E32"/>
    <mergeCell ref="B16:E16"/>
    <mergeCell ref="B18:H18"/>
    <mergeCell ref="B20:E20"/>
    <mergeCell ref="B22:E22"/>
    <mergeCell ref="B24:E24"/>
    <mergeCell ref="B25:E25"/>
    <mergeCell ref="B26:E26"/>
    <mergeCell ref="B27:E27"/>
    <mergeCell ref="B28:E28"/>
    <mergeCell ref="B30:E30"/>
    <mergeCell ref="B31:E31"/>
  </mergeCells>
  <pageMargins left="0.31496062992125984" right="0.31496062992125984" top="0.86614173228346458" bottom="0.55118110236220474" header="0.15748031496062992" footer="7.874015748031496E-2"/>
  <pageSetup paperSize="9" orientation="landscape" r:id="rId1"/>
  <headerFooter>
    <oddHeader>&amp;R&amp;G</oddHeader>
    <oddFooter>&amp;L&amp;"Arial,Standard"&amp;8Code ref.: IFA Smart checklist for FO; v6.0_Sep22; English version
&amp;A
Page &amp;P of &amp;N&amp;R&amp;"Arial,Standard"&amp;8© GLOBALG.A.P. c/o FoodPLUS GmbH
Spichernstr. 55, 50672 Cologne, Germany 
&amp;K00A039www.globalgap.org</oddFooter>
  </headerFooter>
  <rowBreaks count="2" manualBreakCount="2">
    <brk id="12" max="16383" man="1"/>
    <brk id="29"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4A2B-8B35-4E29-BD8E-8E1CDD71C9CE}">
  <dimension ref="A1:T219"/>
  <sheetViews>
    <sheetView view="pageLayout" topLeftCell="J1" zoomScaleNormal="85" workbookViewId="0">
      <selection activeCell="J221" sqref="J221"/>
    </sheetView>
  </sheetViews>
  <sheetFormatPr defaultColWidth="0" defaultRowHeight="11.25" x14ac:dyDescent="0.25"/>
  <cols>
    <col min="1" max="1" width="8.7109375" style="10" hidden="1" customWidth="1"/>
    <col min="2" max="2" width="11.7109375" style="10" hidden="1" customWidth="1"/>
    <col min="3" max="4" width="9.140625" style="10" hidden="1" customWidth="1"/>
    <col min="5" max="9" width="9.28515625" style="10" hidden="1" customWidth="1"/>
    <col min="10" max="10" width="11.85546875" style="10" customWidth="1"/>
    <col min="11" max="11" width="38.85546875" style="10" customWidth="1"/>
    <col min="12" max="12" width="39.42578125" style="10" customWidth="1"/>
    <col min="13" max="13" width="6.140625" style="10" customWidth="1"/>
    <col min="14" max="14" width="3.85546875" style="70" customWidth="1"/>
    <col min="15" max="15" width="3.28515625" style="70" customWidth="1"/>
    <col min="16" max="16" width="7.7109375" style="10" customWidth="1"/>
    <col min="17" max="17" width="14.140625" style="10" customWidth="1"/>
    <col min="18" max="18" width="12.5703125" style="70" customWidth="1"/>
    <col min="19" max="20" width="0.85546875" style="10" hidden="1" customWidth="1"/>
    <col min="21" max="16384" width="9.28515625" style="10" hidden="1"/>
  </cols>
  <sheetData>
    <row r="1" spans="1:18" s="65" customFormat="1" ht="33.75" x14ac:dyDescent="0.25">
      <c r="A1" s="65" t="s">
        <v>2138</v>
      </c>
      <c r="B1" s="65" t="s">
        <v>32</v>
      </c>
      <c r="C1" s="65" t="s">
        <v>36</v>
      </c>
      <c r="D1" s="65" t="s">
        <v>39</v>
      </c>
      <c r="E1" s="65" t="s">
        <v>2044</v>
      </c>
      <c r="F1" s="65" t="s">
        <v>2139</v>
      </c>
      <c r="G1" s="65" t="s">
        <v>2140</v>
      </c>
      <c r="H1" s="65" t="s">
        <v>2141</v>
      </c>
      <c r="I1" s="65" t="s">
        <v>40</v>
      </c>
      <c r="J1" s="45" t="s">
        <v>2142</v>
      </c>
      <c r="K1" s="45" t="s">
        <v>2143</v>
      </c>
      <c r="L1" s="45" t="s">
        <v>2144</v>
      </c>
      <c r="M1" s="45" t="s">
        <v>2062</v>
      </c>
      <c r="N1" s="45" t="s">
        <v>2120</v>
      </c>
      <c r="O1" s="45" t="s">
        <v>2121</v>
      </c>
      <c r="P1" s="45" t="s">
        <v>2145</v>
      </c>
      <c r="Q1" s="45" t="s">
        <v>2146</v>
      </c>
      <c r="R1" s="45" t="s">
        <v>2081</v>
      </c>
    </row>
    <row r="2" spans="1:18" s="43" customFormat="1" ht="33.75" x14ac:dyDescent="0.25">
      <c r="B2" s="44" t="s">
        <v>49</v>
      </c>
      <c r="C2" s="44"/>
      <c r="D2" s="43">
        <f>IF(Checklist48[[#This Row],[SGUID]]="",IF(Checklist48[[#This Row],[SSGUID]]="",0,1),1)</f>
        <v>1</v>
      </c>
      <c r="E2" s="44"/>
      <c r="F2" s="44" t="str">
        <f>_xlfn.IFNA(Checklist48[[#This Row],[RelatedPQ]],"NA")</f>
        <v/>
      </c>
      <c r="G2" s="44" t="str">
        <f>IF(Checklist48[[#This Row],[PIGUID]]="","",INDEX(S2PQ_relational[],MATCH(Checklist48[[#This Row],[PIGUID&amp;NO]],S2PQ_relational[PIGUID &amp; "NO"],0),2))</f>
        <v/>
      </c>
      <c r="H2" s="44" t="str">
        <f>Checklist48[[#This Row],[PIGUID]]&amp;"NO"</f>
        <v>NO</v>
      </c>
      <c r="I2" s="44" t="str">
        <f>IF(Checklist48[[#This Row],[PIGUID]]="","",INDEX(PIs[NA Exempt],MATCH(Checklist48[[#This Row],[PIGUID]],PIs[GUID],0),1))</f>
        <v/>
      </c>
      <c r="J2"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01 MANAGEMENT </v>
      </c>
      <c r="K2" s="44" t="str">
        <f>IF(Checklist48[[#This Row],[SGUID]]="",IF(Checklist48[[#This Row],[SSGUID]]="",IF(Checklist48[[#This Row],[PIGUID]]="","",INDEX(PIs[[Column1]:[SS]],MATCH(Checklist48[[#This Row],[PIGUID]],PIs[GUID],0),4)),INDEX(PIs[[Column1]:[Ssbody]],MATCH(Checklist48[[#This Row],[SSGUID]],PIs[SSGUID],0),19)),INDEX(PIs[[Column1]:[SS]],MATCH(Checklist48[[#This Row],[SGUID]],PIs[SGUID],0),15))</f>
        <v>-</v>
      </c>
      <c r="L2" s="44" t="str">
        <f>IF(Checklist48[[#This Row],[SGUID]]="",IF(Checklist48[[#This Row],[SSGUID]]="",INDEX(PIs[[Column1]:[SS]],MATCH(Checklist48[[#This Row],[PIGUID]],PIs[GUID],0),6),""),"")</f>
        <v/>
      </c>
      <c r="M2" s="44" t="str">
        <f>IF(Checklist48[[#This Row],[SSGUID]]="",IF(Checklist48[[#This Row],[PIGUID]]="","",INDEX(PIs[[Column1]:[SS]],MATCH(Checklist48[[#This Row],[PIGUID]],PIs[GUID],0),8)),"")</f>
        <v/>
      </c>
      <c r="N2" s="69"/>
      <c r="O2" s="69"/>
      <c r="P2" s="44" t="str">
        <f>IF(Checklist48[[#This Row],[ifna]]="NA","",IF(Checklist48[[#This Row],[RelatedPQ]]=0,"",IF(Checklist48[[#This Row],[RelatedPQ]]="","",IF((INDEX(S2PQ_relational[],MATCH(Checklist48[[#This Row],[PIGUID&amp;NO]],S2PQ_relational[PIGUID &amp; "NO"],0),1))=Checklist48[[#This Row],[PIGUID]],"Not applicable",""))))</f>
        <v/>
      </c>
      <c r="Q2" s="44" t="str">
        <f>IF(Checklist48[[#This Row],[N/A]]="Not Applicable",INDEX(S2PQ[[Step 2 questions]:[Justification]],MATCH(Checklist48[[#This Row],[RelatedPQ]],S2PQ[S2PQGUID],0),3),"")</f>
        <v/>
      </c>
      <c r="R2" s="69"/>
    </row>
    <row r="3" spans="1:18" s="43" customFormat="1" ht="33.75" x14ac:dyDescent="0.25">
      <c r="B3" s="44"/>
      <c r="C3" s="44" t="s">
        <v>136</v>
      </c>
      <c r="D3" s="43">
        <f>IF(Checklist48[[#This Row],[SGUID]]="",IF(Checklist48[[#This Row],[SSGUID]]="",0,1),1)</f>
        <v>1</v>
      </c>
      <c r="E3" s="44"/>
      <c r="F3" s="44" t="str">
        <f>_xlfn.IFNA(Checklist48[[#This Row],[RelatedPQ]],"NA")</f>
        <v/>
      </c>
      <c r="G3" s="44" t="str">
        <f>IF(Checklist48[[#This Row],[PIGUID]]="","",INDEX(S2PQ_relational[],MATCH(Checklist48[[#This Row],[PIGUID&amp;NO]],S2PQ_relational[PIGUID &amp; "NO"],0),2))</f>
        <v/>
      </c>
      <c r="H3" s="44" t="str">
        <f>Checklist48[[#This Row],[PIGUID]]&amp;"NO"</f>
        <v>NO</v>
      </c>
      <c r="I3" s="44" t="str">
        <f>IF(Checklist48[[#This Row],[PIGUID]]="","",INDEX(PIs[NA Exempt],MATCH(Checklist48[[#This Row],[PIGUID]],PIs[GUID],0),1))</f>
        <v/>
      </c>
      <c r="J3" s="44" t="str">
        <f>IF(Checklist48[[#This Row],[SGUID]]="",IF(Checklist48[[#This Row],[SSGUID]]="",IF(Checklist48[[#This Row],[PIGUID]]="","",INDEX(PIs[[Column1]:[SS]],MATCH(Checklist48[[#This Row],[PIGUID]],PIs[GUID],0),2)),INDEX(PIs[[Column1]:[SS]],MATCH(Checklist48[[#This Row],[SSGUID]],PIs[SSGUID],0),18)),INDEX(PIs[[Column1]:[SS]],MATCH(Checklist48[[#This Row],[SGUID]],PIs[SGUID],0),14))</f>
        <v>FO 01.01 Site history</v>
      </c>
      <c r="K3" s="44" t="str">
        <f>IF(Checklist48[[#This Row],[SGUID]]="",IF(Checklist48[[#This Row],[SSGUID]]="",IF(Checklist48[[#This Row],[PIGUID]]="","",INDEX(PIs[[Column1]:[SS]],MATCH(Checklist48[[#This Row],[PIGUID]],PIs[GUID],0),4)),INDEX(PIs[[Column1]:[Ssbody]],MATCH(Checklist48[[#This Row],[SSGUID]],PIs[SSGUID],0),19)),INDEX(PIs[[Column1]:[SS]],MATCH(Checklist48[[#This Row],[SGUID]],PIs[SGUID],0),15))</f>
        <v>-</v>
      </c>
      <c r="L3" s="44" t="str">
        <f>IF(Checklist48[[#This Row],[SGUID]]="",IF(Checklist48[[#This Row],[SSGUID]]="",INDEX(PIs[[Column1]:[SS]],MATCH(Checklist48[[#This Row],[PIGUID]],PIs[GUID],0),6),""),"")</f>
        <v/>
      </c>
      <c r="M3" s="44" t="str">
        <f>IF(Checklist48[[#This Row],[SSGUID]]="",IF(Checklist48[[#This Row],[PIGUID]]="","",INDEX(PIs[[Column1]:[SS]],MATCH(Checklist48[[#This Row],[PIGUID]],PIs[GUID],0),8)),"")</f>
        <v/>
      </c>
      <c r="N3" s="69"/>
      <c r="O3" s="69"/>
      <c r="P3" s="44" t="str">
        <f>IF(Checklist48[[#This Row],[ifna]]="NA","",IF(Checklist48[[#This Row],[RelatedPQ]]=0,"",IF(Checklist48[[#This Row],[RelatedPQ]]="","",IF((INDEX(S2PQ_relational[],MATCH(Checklist48[[#This Row],[PIGUID&amp;NO]],S2PQ_relational[PIGUID &amp; "NO"],0),1))=Checklist48[[#This Row],[PIGUID]],"Not applicable",""))))</f>
        <v/>
      </c>
      <c r="Q3" s="44" t="str">
        <f>IF(Checklist48[[#This Row],[N/A]]="Not Applicable",INDEX(S2PQ[[Step 2 questions]:[Justification]],MATCH(Checklist48[[#This Row],[RelatedPQ]],S2PQ[S2PQGUID],0),3),"")</f>
        <v/>
      </c>
      <c r="R3" s="69"/>
    </row>
    <row r="4" spans="1:18" s="43" customFormat="1" ht="101.25" x14ac:dyDescent="0.25">
      <c r="B4" s="44"/>
      <c r="C4" s="44"/>
      <c r="D4" s="43">
        <f>IF(Checklist48[[#This Row],[SGUID]]="",IF(Checklist48[[#This Row],[SSGUID]]="",0,1),1)</f>
        <v>0</v>
      </c>
      <c r="E4" s="44" t="s">
        <v>130</v>
      </c>
      <c r="F4" s="44" t="str">
        <f>_xlfn.IFNA(Checklist48[[#This Row],[RelatedPQ]],"NA")</f>
        <v>NA</v>
      </c>
      <c r="G4" s="44" t="e">
        <f>IF(Checklist48[[#This Row],[PIGUID]]="","",INDEX(S2PQ_relational[],MATCH(Checklist48[[#This Row],[PIGUID&amp;NO]],S2PQ_relational[PIGUID &amp; "NO"],0),2))</f>
        <v>#N/A</v>
      </c>
      <c r="H4" s="44" t="str">
        <f>Checklist48[[#This Row],[PIGUID]]&amp;"NO"</f>
        <v>4ehRyfZGJ8yRKC06TlByyANO</v>
      </c>
      <c r="I4" s="44" t="b">
        <f>IF(Checklist48[[#This Row],[PIGUID]]="","",INDEX(PIs[NA Exempt],MATCH(Checklist48[[#This Row],[PIGUID]],PIs[GUID],0),1))</f>
        <v>0</v>
      </c>
      <c r="J4" s="44" t="str">
        <f>IF(Checklist48[[#This Row],[SGUID]]="",IF(Checklist48[[#This Row],[SSGUID]]="",IF(Checklist48[[#This Row],[PIGUID]]="","",INDEX(PIs[[Column1]:[SS]],MATCH(Checklist48[[#This Row],[PIGUID]],PIs[GUID],0),2)),INDEX(PIs[[Column1]:[SS]],MATCH(Checklist48[[#This Row],[SSGUID]],PIs[SSGUID],0),18)),INDEX(PIs[[Column1]:[SS]],MATCH(Checklist48[[#This Row],[SGUID]],PIs[SGUID],0),14))</f>
        <v>FO 01.01.01</v>
      </c>
      <c r="K4"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has a system for identifying sites and facilities used for production.</v>
      </c>
      <c r="L4" s="44" t="str">
        <f>IF(Checklist48[[#This Row],[SGUID]]="",IF(Checklist48[[#This Row],[SSGUID]]="",INDEX(PIs[[Column1]:[SS]],MATCH(Checklist48[[#This Row],[PIGUID]],PIs[GUID],0),6),""),"")</f>
        <v>The producer shall have a system to identify:
- All fields, greenhouses, and other production areas
- All water sources, storage and handling facilities, agrochemical storages, buildings, and any features that may pose a workers’ health and safety, or environmental risk
Identification may be on a map or through the use of signs at each site.</v>
      </c>
      <c r="M4" s="44" t="str">
        <f>IF(Checklist48[[#This Row],[SSGUID]]="",IF(Checklist48[[#This Row],[PIGUID]]="","",INDEX(PIs[[Column1]:[SS]],MATCH(Checklist48[[#This Row],[PIGUID]],PIs[GUID],0),8)),"")</f>
        <v>Major Must</v>
      </c>
      <c r="N4" s="69"/>
      <c r="O4" s="69"/>
      <c r="P4" s="44" t="str">
        <f>IF(Checklist48[[#This Row],[ifna]]="NA","",IF(Checklist48[[#This Row],[RelatedPQ]]=0,"",IF(Checklist48[[#This Row],[RelatedPQ]]="","",IF((INDEX(S2PQ_relational[],MATCH(Checklist48[[#This Row],[PIGUID&amp;NO]],S2PQ_relational[PIGUID &amp; "NO"],0),1))=Checklist48[[#This Row],[PIGUID]],"Not applicable",""))))</f>
        <v/>
      </c>
      <c r="Q4" s="44" t="str">
        <f>IF(Checklist48[[#This Row],[N/A]]="Not Applicable",INDEX(S2PQ[[Step 2 questions]:[Justification]],MATCH(Checklist48[[#This Row],[RelatedPQ]],S2PQ[S2PQGUID],0),3),"")</f>
        <v/>
      </c>
      <c r="R4" s="69"/>
    </row>
    <row r="5" spans="1:18" s="43" customFormat="1" ht="33.75" x14ac:dyDescent="0.25">
      <c r="B5" s="44"/>
      <c r="C5" s="44"/>
      <c r="D5" s="43">
        <f>IF(Checklist48[[#This Row],[SGUID]]="",IF(Checklist48[[#This Row],[SSGUID]]="",0,1),1)</f>
        <v>0</v>
      </c>
      <c r="E5" s="44" t="s">
        <v>143</v>
      </c>
      <c r="F5" s="44" t="str">
        <f>_xlfn.IFNA(Checklist48[[#This Row],[RelatedPQ]],"NA")</f>
        <v>NA</v>
      </c>
      <c r="G5" s="44" t="e">
        <f>IF(Checklist48[[#This Row],[PIGUID]]="","",INDEX(S2PQ_relational[],MATCH(Checklist48[[#This Row],[PIGUID&amp;NO]],S2PQ_relational[PIGUID &amp; "NO"],0),2))</f>
        <v>#N/A</v>
      </c>
      <c r="H5" s="44" t="str">
        <f>Checklist48[[#This Row],[PIGUID]]&amp;"NO"</f>
        <v>70ituY5kK8xZxfD3tPVp7oNO</v>
      </c>
      <c r="I5" s="44" t="b">
        <f>IF(Checklist48[[#This Row],[PIGUID]]="","",INDEX(PIs[NA Exempt],MATCH(Checklist48[[#This Row],[PIGUID]],PIs[GUID],0),1))</f>
        <v>0</v>
      </c>
      <c r="J5" s="44" t="str">
        <f>IF(Checklist48[[#This Row],[SGUID]]="",IF(Checklist48[[#This Row],[SSGUID]]="",IF(Checklist48[[#This Row],[PIGUID]]="","",INDEX(PIs[[Column1]:[SS]],MATCH(Checklist48[[#This Row],[PIGUID]],PIs[GUID],0),2)),INDEX(PIs[[Column1]:[SS]],MATCH(Checklist48[[#This Row],[SSGUID]],PIs[SSGUID],0),18)),INDEX(PIs[[Column1]:[SS]],MATCH(Checklist48[[#This Row],[SGUID]],PIs[SGUID],0),14))</f>
        <v>FO 01.01.02</v>
      </c>
      <c r="K5" s="44" t="str">
        <f>IF(Checklist48[[#This Row],[SGUID]]="",IF(Checklist48[[#This Row],[SSGUID]]="",IF(Checklist48[[#This Row],[PIGUID]]="","",INDEX(PIs[[Column1]:[SS]],MATCH(Checklist48[[#This Row],[PIGUID]],PIs[GUID],0),4)),INDEX(PIs[[Column1]:[Ssbody]],MATCH(Checklist48[[#This Row],[SSGUID]],PIs[SSGUID],0),19)),INDEX(PIs[[Column1]:[SS]],MATCH(Checklist48[[#This Row],[SGUID]],PIs[SGUID],0),15))</f>
        <v>A recording system is established for each production unit to provide a record of the production activities undertaken.</v>
      </c>
      <c r="L5" s="44" t="str">
        <f>IF(Checklist48[[#This Row],[SGUID]]="",IF(Checklist48[[#This Row],[SSGUID]]="",INDEX(PIs[[Column1]:[SS]],MATCH(Checklist48[[#This Row],[PIGUID]],PIs[GUID],0),6),""),"")</f>
        <v>Current records shall provide a history of GLOBALG.A.P. certified production in all production units. This shall be done either digitally or on paper.</v>
      </c>
      <c r="M5" s="44" t="str">
        <f>IF(Checklist48[[#This Row],[SSGUID]]="",IF(Checklist48[[#This Row],[PIGUID]]="","",INDEX(PIs[[Column1]:[SS]],MATCH(Checklist48[[#This Row],[PIGUID]],PIs[GUID],0),8)),"")</f>
        <v>Major Must</v>
      </c>
      <c r="N5" s="69"/>
      <c r="O5" s="69"/>
      <c r="P5" s="44" t="str">
        <f>IF(Checklist48[[#This Row],[ifna]]="NA","",IF(Checklist48[[#This Row],[RelatedPQ]]=0,"",IF(Checklist48[[#This Row],[RelatedPQ]]="","",IF((INDEX(S2PQ_relational[],MATCH(Checklist48[[#This Row],[PIGUID&amp;NO]],S2PQ_relational[PIGUID &amp; "NO"],0),1))=Checklist48[[#This Row],[PIGUID]],"Not applicable",""))))</f>
        <v/>
      </c>
      <c r="Q5" s="44" t="str">
        <f>IF(Checklist48[[#This Row],[N/A]]="Not Applicable",INDEX(S2PQ[[Step 2 questions]:[Justification]],MATCH(Checklist48[[#This Row],[RelatedPQ]],S2PQ[S2PQGUID],0),3),"")</f>
        <v/>
      </c>
      <c r="R5" s="69"/>
    </row>
    <row r="6" spans="1:18" s="43" customFormat="1" ht="146.25" x14ac:dyDescent="0.25">
      <c r="B6" s="44"/>
      <c r="C6" s="44"/>
      <c r="D6" s="43">
        <f>IF(Checklist48[[#This Row],[SGUID]]="",IF(Checklist48[[#This Row],[SSGUID]]="",0,1),1)</f>
        <v>0</v>
      </c>
      <c r="E6" s="44" t="s">
        <v>872</v>
      </c>
      <c r="F6" s="44" t="str">
        <f>_xlfn.IFNA(Checklist48[[#This Row],[RelatedPQ]],"NA")</f>
        <v>NA</v>
      </c>
      <c r="G6" s="44" t="e">
        <f>IF(Checklist48[[#This Row],[PIGUID]]="","",INDEX(S2PQ_relational[],MATCH(Checklist48[[#This Row],[PIGUID&amp;NO]],S2PQ_relational[PIGUID &amp; "NO"],0),2))</f>
        <v>#N/A</v>
      </c>
      <c r="H6" s="44" t="str">
        <f>Checklist48[[#This Row],[PIGUID]]&amp;"NO"</f>
        <v>xCeE9TmgxqthWUyITEaOANO</v>
      </c>
      <c r="I6" s="44" t="b">
        <f>IF(Checklist48[[#This Row],[PIGUID]]="","",INDEX(PIs[NA Exempt],MATCH(Checklist48[[#This Row],[PIGUID]],PIs[GUID],0),1))</f>
        <v>0</v>
      </c>
      <c r="J6" s="44" t="str">
        <f>IF(Checklist48[[#This Row],[SGUID]]="",IF(Checklist48[[#This Row],[SSGUID]]="",IF(Checklist48[[#This Row],[PIGUID]]="","",INDEX(PIs[[Column1]:[SS]],MATCH(Checklist48[[#This Row],[PIGUID]],PIs[GUID],0),2)),INDEX(PIs[[Column1]:[SS]],MATCH(Checklist48[[#This Row],[SSGUID]],PIs[SSGUID],0),18)),INDEX(PIs[[Column1]:[SS]],MATCH(Checklist48[[#This Row],[SGUID]],PIs[SGUID],0),14))</f>
        <v>FO 01.01.03</v>
      </c>
      <c r="K6" s="44" t="str">
        <f>IF(Checklist48[[#This Row],[SGUID]]="",IF(Checklist48[[#This Row],[SSGUID]]="",IF(Checklist48[[#This Row],[PIGUID]]="","",INDEX(PIs[[Column1]:[SS]],MATCH(Checklist48[[#This Row],[PIGUID]],PIs[GUID],0),4)),INDEX(PIs[[Column1]:[Ssbody]],MATCH(Checklist48[[#This Row],[SSGUID]],PIs[SSGUID],0),19)),INDEX(PIs[[Column1]:[SS]],MATCH(Checklist48[[#This Row],[SGUID]],PIs[SGUID],0),15))</f>
        <v>Records for auditing purposes are up-to-date. Records are kept for a minimum period of two years, unless a longer period is required.</v>
      </c>
      <c r="L6" s="44" t="str">
        <f>IF(Checklist48[[#This Row],[SGUID]]="",IF(Checklist48[[#This Row],[SSGUID]]="",INDEX(PIs[[Column1]:[SS]],MATCH(Checklist48[[#This Row],[PIGUID]],PIs[GUID],0),6),""),"")</f>
        <v>Electronic records shall be valid and if they are used, the producer shall be responsible for maintaining back-ups of the information.
For the initial certification body (CB) audit, the producer shall keep records from at least three months prior to the date of the CB audit or from the day of registration, whichever is longer. New applicants shall have full records for each area covered by the registration with all of the activities related to GLOBALG.A.P. documentation required for this area. Where an individual record is missing, a non-compliance or non-conformance shall be issued for the principle dealing with those records.</v>
      </c>
      <c r="M6" s="44" t="str">
        <f>IF(Checklist48[[#This Row],[SSGUID]]="",IF(Checklist48[[#This Row],[PIGUID]]="","",INDEX(PIs[[Column1]:[SS]],MATCH(Checklist48[[#This Row],[PIGUID]],PIs[GUID],0),8)),"")</f>
        <v>Major Must</v>
      </c>
      <c r="N6" s="69"/>
      <c r="O6" s="69"/>
      <c r="P6" s="44" t="str">
        <f>IF(Checklist48[[#This Row],[ifna]]="NA","",IF(Checklist48[[#This Row],[RelatedPQ]]=0,"",IF(Checklist48[[#This Row],[RelatedPQ]]="","",IF((INDEX(S2PQ_relational[],MATCH(Checklist48[[#This Row],[PIGUID&amp;NO]],S2PQ_relational[PIGUID &amp; "NO"],0),1))=Checklist48[[#This Row],[PIGUID]],"Not applicable",""))))</f>
        <v/>
      </c>
      <c r="Q6" s="44" t="str">
        <f>IF(Checklist48[[#This Row],[N/A]]="Not Applicable",INDEX(S2PQ[[Step 2 questions]:[Justification]],MATCH(Checklist48[[#This Row],[RelatedPQ]],S2PQ[S2PQGUID],0),3),"")</f>
        <v/>
      </c>
      <c r="R6" s="69"/>
    </row>
    <row r="7" spans="1:18" s="43" customFormat="1" ht="33.75" x14ac:dyDescent="0.25">
      <c r="B7" s="44"/>
      <c r="C7" s="44" t="s">
        <v>675</v>
      </c>
      <c r="D7" s="43">
        <f>IF(Checklist48[[#This Row],[SGUID]]="",IF(Checklist48[[#This Row],[SSGUID]]="",0,1),1)</f>
        <v>1</v>
      </c>
      <c r="E7" s="44"/>
      <c r="F7" s="44" t="str">
        <f>_xlfn.IFNA(Checklist48[[#This Row],[RelatedPQ]],"NA")</f>
        <v/>
      </c>
      <c r="G7" s="44" t="str">
        <f>IF(Checklist48[[#This Row],[PIGUID]]="","",INDEX(S2PQ_relational[],MATCH(Checklist48[[#This Row],[PIGUID&amp;NO]],S2PQ_relational[PIGUID &amp; "NO"],0),2))</f>
        <v/>
      </c>
      <c r="H7" s="44" t="str">
        <f>Checklist48[[#This Row],[PIGUID]]&amp;"NO"</f>
        <v>NO</v>
      </c>
      <c r="I7" s="44" t="str">
        <f>IF(Checklist48[[#This Row],[PIGUID]]="","",INDEX(PIs[NA Exempt],MATCH(Checklist48[[#This Row],[PIGUID]],PIs[GUID],0),1))</f>
        <v/>
      </c>
      <c r="J7" s="44" t="str">
        <f>IF(Checklist48[[#This Row],[SGUID]]="",IF(Checklist48[[#This Row],[SSGUID]]="",IF(Checklist48[[#This Row],[PIGUID]]="","",INDEX(PIs[[Column1]:[SS]],MATCH(Checklist48[[#This Row],[PIGUID]],PIs[GUID],0),2)),INDEX(PIs[[Column1]:[SS]],MATCH(Checklist48[[#This Row],[SSGUID]],PIs[SSGUID],0),18)),INDEX(PIs[[Column1]:[SS]],MATCH(Checklist48[[#This Row],[SGUID]],PIs[SGUID],0),14))</f>
        <v>FO 01.02 Outsourced activities</v>
      </c>
      <c r="K7" s="44" t="str">
        <f>IF(Checklist48[[#This Row],[SGUID]]="",IF(Checklist48[[#This Row],[SSGUID]]="",IF(Checklist48[[#This Row],[PIGUID]]="","",INDEX(PIs[[Column1]:[SS]],MATCH(Checklist48[[#This Row],[PIGUID]],PIs[GUID],0),4)),INDEX(PIs[[Column1]:[Ssbody]],MATCH(Checklist48[[#This Row],[SSGUID]],PIs[SSGUID],0),19)),INDEX(PIs[[Column1]:[SS]],MATCH(Checklist48[[#This Row],[SGUID]],PIs[SGUID],0),15))</f>
        <v>-</v>
      </c>
      <c r="L7" s="44" t="str">
        <f>IF(Checklist48[[#This Row],[SGUID]]="",IF(Checklist48[[#This Row],[SSGUID]]="",INDEX(PIs[[Column1]:[SS]],MATCH(Checklist48[[#This Row],[PIGUID]],PIs[GUID],0),6),""),"")</f>
        <v/>
      </c>
      <c r="M7" s="44" t="str">
        <f>IF(Checklist48[[#This Row],[SSGUID]]="",IF(Checklist48[[#This Row],[PIGUID]]="","",INDEX(PIs[[Column1]:[SS]],MATCH(Checklist48[[#This Row],[PIGUID]],PIs[GUID],0),8)),"")</f>
        <v/>
      </c>
      <c r="N7" s="69"/>
      <c r="O7" s="69"/>
      <c r="P7" s="44" t="str">
        <f>IF(Checklist48[[#This Row],[ifna]]="NA","",IF(Checklist48[[#This Row],[RelatedPQ]]=0,"",IF(Checklist48[[#This Row],[RelatedPQ]]="","",IF((INDEX(S2PQ_relational[],MATCH(Checklist48[[#This Row],[PIGUID&amp;NO]],S2PQ_relational[PIGUID &amp; "NO"],0),1))=Checklist48[[#This Row],[PIGUID]],"Not applicable",""))))</f>
        <v/>
      </c>
      <c r="Q7" s="44" t="str">
        <f>IF(Checklist48[[#This Row],[N/A]]="Not Applicable",INDEX(S2PQ[[Step 2 questions]:[Justification]],MATCH(Checklist48[[#This Row],[RelatedPQ]],S2PQ[S2PQGUID],0),3),"")</f>
        <v/>
      </c>
      <c r="R7" s="69"/>
    </row>
    <row r="8" spans="1:18" s="43" customFormat="1" ht="326.25" x14ac:dyDescent="0.25">
      <c r="B8" s="44"/>
      <c r="C8" s="44"/>
      <c r="D8" s="43">
        <f>IF(Checklist48[[#This Row],[SGUID]]="",IF(Checklist48[[#This Row],[SSGUID]]="",0,1),1)</f>
        <v>0</v>
      </c>
      <c r="E8" s="44" t="s">
        <v>669</v>
      </c>
      <c r="F8" s="44" t="str">
        <f>_xlfn.IFNA(Checklist48[[#This Row],[RelatedPQ]],"NA")</f>
        <v>NA</v>
      </c>
      <c r="G8" s="44" t="e">
        <f>IF(Checklist48[[#This Row],[PIGUID]]="","",INDEX(S2PQ_relational[],MATCH(Checklist48[[#This Row],[PIGUID&amp;NO]],S2PQ_relational[PIGUID &amp; "NO"],0),2))</f>
        <v>#N/A</v>
      </c>
      <c r="H8" s="44" t="str">
        <f>Checklist48[[#This Row],[PIGUID]]&amp;"NO"</f>
        <v>1zHtqaoTLae9BewoD4j16zNO</v>
      </c>
      <c r="I8" s="44" t="b">
        <f>IF(Checklist48[[#This Row],[PIGUID]]="","",INDEX(PIs[NA Exempt],MATCH(Checklist48[[#This Row],[PIGUID]],PIs[GUID],0),1))</f>
        <v>0</v>
      </c>
      <c r="J8" s="44" t="str">
        <f>IF(Checklist48[[#This Row],[SGUID]]="",IF(Checklist48[[#This Row],[SSGUID]]="",IF(Checklist48[[#This Row],[PIGUID]]="","",INDEX(PIs[[Column1]:[SS]],MATCH(Checklist48[[#This Row],[PIGUID]],PIs[GUID],0),2)),INDEX(PIs[[Column1]:[SS]],MATCH(Checklist48[[#This Row],[SSGUID]],PIs[SSGUID],0),18)),INDEX(PIs[[Column1]:[SS]],MATCH(Checklist48[[#This Row],[SGUID]],PIs[SGUID],0),14))</f>
        <v>FO 01.02.01</v>
      </c>
      <c r="K8"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ensures that outsourced activities comply with the principles and criteria of the standard which are relevant to the services provided.</v>
      </c>
      <c r="L8" s="44" t="str">
        <f>IF(Checklist48[[#This Row],[SGUID]]="",IF(Checklist48[[#This Row],[SSGUID]]="",INDEX(PIs[[Column1]:[SS]],MATCH(Checklist48[[#This Row],[PIGUID]],PIs[GUID],0),6),""),"")</f>
        <v>Outsourced processes and/or the use of subcontractors are identified and controlled.
The producer shall oversee the activities undertaken by the subcontractors to ensure compliance with the relevant principles and criteria in the standard. This applies to each activity and season in which at least one subcontractor is used.
Evidence of compliance with relevant principles and criteria shall be collected by means of an assessment and shall be available during the certification body (CB) audit.
If such an assessment is undertaken by a producer, evidence of compliance with the relevant principles and criteria shall be available. The subcontractor shall agree to such assessment by a producer where relevant to the standard.
A GLOBALG.A.P. approved CB may assess the subcontractor and may issue a letter of conformance with the following information:
- Date of assessment
- Name of the CB
- CB auditor name
- Details of the subcontractor
- List of the assessed principles and criteria
Certificates issued to subcontractors for standards that are not officially approved by the GLOBALG.A.P. Secretariat are not valid evidence of compliance with the standard.</v>
      </c>
      <c r="M8" s="44" t="str">
        <f>IF(Checklist48[[#This Row],[SSGUID]]="",IF(Checklist48[[#This Row],[PIGUID]]="","",INDEX(PIs[[Column1]:[SS]],MATCH(Checklist48[[#This Row],[PIGUID]],PIs[GUID],0),8)),"")</f>
        <v>Major Must</v>
      </c>
      <c r="N8" s="69"/>
      <c r="O8" s="69"/>
      <c r="P8" s="44" t="str">
        <f>IF(Checklist48[[#This Row],[ifna]]="NA","",IF(Checklist48[[#This Row],[RelatedPQ]]=0,"",IF(Checklist48[[#This Row],[RelatedPQ]]="","",IF((INDEX(S2PQ_relational[],MATCH(Checklist48[[#This Row],[PIGUID&amp;NO]],S2PQ_relational[PIGUID &amp; "NO"],0),1))=Checklist48[[#This Row],[PIGUID]],"Not applicable",""))))</f>
        <v/>
      </c>
      <c r="Q8" s="44" t="str">
        <f>IF(Checklist48[[#This Row],[N/A]]="Not Applicable",INDEX(S2PQ[[Step 2 questions]:[Justification]],MATCH(Checklist48[[#This Row],[RelatedPQ]],S2PQ[S2PQGUID],0),3),"")</f>
        <v/>
      </c>
      <c r="R8" s="69"/>
    </row>
    <row r="9" spans="1:18" s="43" customFormat="1" ht="33.75" x14ac:dyDescent="0.25">
      <c r="B9" s="44"/>
      <c r="C9" s="44" t="s">
        <v>50</v>
      </c>
      <c r="D9" s="43">
        <f>IF(Checklist48[[#This Row],[SGUID]]="",IF(Checklist48[[#This Row],[SSGUID]]="",0,1),1)</f>
        <v>1</v>
      </c>
      <c r="E9" s="44"/>
      <c r="F9" s="44" t="str">
        <f>_xlfn.IFNA(Checklist48[[#This Row],[RelatedPQ]],"NA")</f>
        <v/>
      </c>
      <c r="G9" s="44" t="str">
        <f>IF(Checklist48[[#This Row],[PIGUID]]="","",INDEX(S2PQ_relational[],MATCH(Checklist48[[#This Row],[PIGUID&amp;NO]],S2PQ_relational[PIGUID &amp; "NO"],0),2))</f>
        <v/>
      </c>
      <c r="H9" s="44" t="str">
        <f>Checklist48[[#This Row],[PIGUID]]&amp;"NO"</f>
        <v>NO</v>
      </c>
      <c r="I9" s="44" t="str">
        <f>IF(Checklist48[[#This Row],[PIGUID]]="","",INDEX(PIs[NA Exempt],MATCH(Checklist48[[#This Row],[PIGUID]],PIs[GUID],0),1))</f>
        <v/>
      </c>
      <c r="J9" s="44" t="str">
        <f>IF(Checklist48[[#This Row],[SGUID]]="",IF(Checklist48[[#This Row],[SSGUID]]="",IF(Checklist48[[#This Row],[PIGUID]]="","",INDEX(PIs[[Column1]:[SS]],MATCH(Checklist48[[#This Row],[PIGUID]],PIs[GUID],0),2)),INDEX(PIs[[Column1]:[SS]],MATCH(Checklist48[[#This Row],[SSGUID]],PIs[SSGUID],0),18)),INDEX(PIs[[Column1]:[SS]],MATCH(Checklist48[[#This Row],[SGUID]],PIs[SGUID],0),14))</f>
        <v>FO 01.03 Internal documentation</v>
      </c>
      <c r="K9" s="44" t="str">
        <f>IF(Checklist48[[#This Row],[SGUID]]="",IF(Checklist48[[#This Row],[SSGUID]]="",IF(Checklist48[[#This Row],[PIGUID]]="","",INDEX(PIs[[Column1]:[SS]],MATCH(Checklist48[[#This Row],[PIGUID]],PIs[GUID],0),4)),INDEX(PIs[[Column1]:[Ssbody]],MATCH(Checklist48[[#This Row],[SSGUID]],PIs[SSGUID],0),19)),INDEX(PIs[[Column1]:[SS]],MATCH(Checklist48[[#This Row],[SGUID]],PIs[SGUID],0),15))</f>
        <v>-</v>
      </c>
      <c r="L9" s="44" t="str">
        <f>IF(Checklist48[[#This Row],[SGUID]]="",IF(Checklist48[[#This Row],[SSGUID]]="",INDEX(PIs[[Column1]:[SS]],MATCH(Checklist48[[#This Row],[PIGUID]],PIs[GUID],0),6),""),"")</f>
        <v/>
      </c>
      <c r="M9" s="44" t="str">
        <f>IF(Checklist48[[#This Row],[SSGUID]]="",IF(Checklist48[[#This Row],[PIGUID]]="","",INDEX(PIs[[Column1]:[SS]],MATCH(Checklist48[[#This Row],[PIGUID]],PIs[GUID],0),8)),"")</f>
        <v/>
      </c>
      <c r="N9" s="69"/>
      <c r="O9" s="69"/>
      <c r="P9" s="44" t="str">
        <f>IF(Checklist48[[#This Row],[ifna]]="NA","",IF(Checklist48[[#This Row],[RelatedPQ]]=0,"",IF(Checklist48[[#This Row],[RelatedPQ]]="","",IF((INDEX(S2PQ_relational[],MATCH(Checklist48[[#This Row],[PIGUID&amp;NO]],S2PQ_relational[PIGUID &amp; "NO"],0),1))=Checklist48[[#This Row],[PIGUID]],"Not applicable",""))))</f>
        <v/>
      </c>
      <c r="Q9" s="44" t="str">
        <f>IF(Checklist48[[#This Row],[N/A]]="Not Applicable",INDEX(S2PQ[[Step 2 questions]:[Justification]],MATCH(Checklist48[[#This Row],[RelatedPQ]],S2PQ[S2PQGUID],0),3),"")</f>
        <v/>
      </c>
      <c r="R9" s="69"/>
    </row>
    <row r="10" spans="1:18" s="43" customFormat="1" ht="270" x14ac:dyDescent="0.25">
      <c r="B10" s="44"/>
      <c r="C10" s="44"/>
      <c r="D10" s="43">
        <f>IF(Checklist48[[#This Row],[SGUID]]="",IF(Checklist48[[#This Row],[SSGUID]]="",0,1),1)</f>
        <v>0</v>
      </c>
      <c r="E10" s="44" t="s">
        <v>42</v>
      </c>
      <c r="F10" s="44" t="str">
        <f>_xlfn.IFNA(Checklist48[[#This Row],[RelatedPQ]],"NA")</f>
        <v>NA</v>
      </c>
      <c r="G10" s="44" t="e">
        <f>IF(Checklist48[[#This Row],[PIGUID]]="","",INDEX(S2PQ_relational[],MATCH(Checklist48[[#This Row],[PIGUID&amp;NO]],S2PQ_relational[PIGUID &amp; "NO"],0),2))</f>
        <v>#N/A</v>
      </c>
      <c r="H10" s="44" t="str">
        <f>Checklist48[[#This Row],[PIGUID]]&amp;"NO"</f>
        <v>47LLsY1Etev0B76kN1bdxjNO</v>
      </c>
      <c r="I10" s="44" t="b">
        <f>IF(Checklist48[[#This Row],[PIGUID]]="","",INDEX(PIs[NA Exempt],MATCH(Checklist48[[#This Row],[PIGUID]],PIs[GUID],0),1))</f>
        <v>0</v>
      </c>
      <c r="J10" s="44" t="str">
        <f>IF(Checklist48[[#This Row],[SGUID]]="",IF(Checklist48[[#This Row],[SSGUID]]="",IF(Checklist48[[#This Row],[PIGUID]]="","",INDEX(PIs[[Column1]:[SS]],MATCH(Checklist48[[#This Row],[PIGUID]],PIs[GUID],0),2)),INDEX(PIs[[Column1]:[SS]],MATCH(Checklist48[[#This Row],[SSGUID]],PIs[SSGUID],0),18)),INDEX(PIs[[Column1]:[SS]],MATCH(Checklist48[[#This Row],[SGUID]],PIs[SGUID],0),14))</f>
        <v>FO 01.03.01</v>
      </c>
      <c r="K10"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completes a minimum of one self-assessment/internal audit annually to the standard.</v>
      </c>
      <c r="L10" s="44" t="str">
        <f>IF(Checklist48[[#This Row],[SGUID]]="",IF(Checklist48[[#This Row],[SSGUID]]="",INDEX(PIs[[Column1]:[SS]],MATCH(Checklist48[[#This Row],[PIGUID]],PIs[GUID],0),6),""),"")</f>
        <v xml:space="preserve">The self-assessment/internal audit shall evaluate compliance, review implementation, and support identification of improvement opportunities. 
A documented self-assessment for individual producers or an internal farm and quality management system (QMS) audit for multisite producers with QMS and producer groups shall:
- Occur at least once a year and before the certification body (CB) audit
- Be completed by the producer, assigned worker, or consultant, and/or as part of a QMS
- Include all applicable topics covered by the standard/scope, even those addressed using subcontractors (including harvest and postharvest handling)
- Assess all applicable sites and products
Self-assessments shall contain comments regarding the evidence observed for all not applicable and non-compliant Major Must and Minor Must principles and criteria. For internal farm audits, comments shall follow “GLOBALG.A.P. general regulations – Rules for producer groups and multisite producers with QMS.”
</v>
      </c>
      <c r="M10" s="44" t="str">
        <f>IF(Checklist48[[#This Row],[SSGUID]]="",IF(Checklist48[[#This Row],[PIGUID]]="","",INDEX(PIs[[Column1]:[SS]],MATCH(Checklist48[[#This Row],[PIGUID]],PIs[GUID],0),8)),"")</f>
        <v>Major Must</v>
      </c>
      <c r="N10" s="69"/>
      <c r="O10" s="69"/>
      <c r="P10" s="44" t="str">
        <f>IF(Checklist48[[#This Row],[ifna]]="NA","",IF(Checklist48[[#This Row],[RelatedPQ]]=0,"",IF(Checklist48[[#This Row],[RelatedPQ]]="","",IF((INDEX(S2PQ_relational[],MATCH(Checklist48[[#This Row],[PIGUID&amp;NO]],S2PQ_relational[PIGUID &amp; "NO"],0),1))=Checklist48[[#This Row],[PIGUID]],"Not applicable",""))))</f>
        <v/>
      </c>
      <c r="Q10" s="44" t="str">
        <f>IF(Checklist48[[#This Row],[N/A]]="Not Applicable",INDEX(S2PQ[[Step 2 questions]:[Justification]],MATCH(Checklist48[[#This Row],[RelatedPQ]],S2PQ[S2PQGUID],0),3),"")</f>
        <v/>
      </c>
      <c r="R10" s="69"/>
    </row>
    <row r="11" spans="1:18" s="43" customFormat="1" ht="67.5" x14ac:dyDescent="0.25">
      <c r="B11" s="44"/>
      <c r="C11" s="44"/>
      <c r="D11" s="43">
        <f>IF(Checklist48[[#This Row],[SGUID]]="",IF(Checklist48[[#This Row],[SSGUID]]="",0,1),1)</f>
        <v>0</v>
      </c>
      <c r="E11" s="44" t="s">
        <v>103</v>
      </c>
      <c r="F11" s="44" t="str">
        <f>_xlfn.IFNA(Checklist48[[#This Row],[RelatedPQ]],"NA")</f>
        <v>NA</v>
      </c>
      <c r="G11" s="44" t="e">
        <f>IF(Checklist48[[#This Row],[PIGUID]]="","",INDEX(S2PQ_relational[],MATCH(Checklist48[[#This Row],[PIGUID&amp;NO]],S2PQ_relational[PIGUID &amp; "NO"],0),2))</f>
        <v>#N/A</v>
      </c>
      <c r="H11" s="44" t="str">
        <f>Checklist48[[#This Row],[PIGUID]]&amp;"NO"</f>
        <v>4umDfDJkEjqGqjJDMoV29QNO</v>
      </c>
      <c r="I11" s="44" t="b">
        <f>IF(Checklist48[[#This Row],[PIGUID]]="","",INDEX(PIs[NA Exempt],MATCH(Checklist48[[#This Row],[PIGUID]],PIs[GUID],0),1))</f>
        <v>0</v>
      </c>
      <c r="J11" s="44" t="str">
        <f>IF(Checklist48[[#This Row],[SGUID]]="",IF(Checklist48[[#This Row],[SSGUID]]="",IF(Checklist48[[#This Row],[PIGUID]]="","",INDEX(PIs[[Column1]:[SS]],MATCH(Checklist48[[#This Row],[PIGUID]],PIs[GUID],0),2)),INDEX(PIs[[Column1]:[SS]],MATCH(Checklist48[[#This Row],[SSGUID]],PIs[SSGUID],0),18)),INDEX(PIs[[Column1]:[SS]],MATCH(Checklist48[[#This Row],[SGUID]],PIs[SGUID],0),14))</f>
        <v>FO 01.03.02</v>
      </c>
      <c r="K11" s="44" t="str">
        <f>IF(Checklist48[[#This Row],[SGUID]]="",IF(Checklist48[[#This Row],[SSGUID]]="",IF(Checklist48[[#This Row],[PIGUID]]="","",INDEX(PIs[[Column1]:[SS]],MATCH(Checklist48[[#This Row],[PIGUID]],PIs[GUID],0),4)),INDEX(PIs[[Column1]:[Ssbody]],MATCH(Checklist48[[#This Row],[SSGUID]],PIs[SSGUID],0),19)),INDEX(PIs[[Column1]:[SS]],MATCH(Checklist48[[#This Row],[SGUID]],PIs[SGUID],0),15))</f>
        <v>Effective corrective actions are taken to address non-conformances detected during the self-assessments/internal audits.</v>
      </c>
      <c r="L11" s="44" t="str">
        <f>IF(Checklist48[[#This Row],[SGUID]]="",IF(Checklist48[[#This Row],[SSGUID]]="",INDEX(PIs[[Column1]:[SS]],MATCH(Checklist48[[#This Row],[PIGUID]],PIs[GUID],0),6),""),"")</f>
        <v>Corrective actions shall be documented. Any necessary changes shall be implemented.
Compliance with all applicable Major Musts and at least 95% of applicable Minor Musts is required.
“N/A” only if no non-conformances are detected during self-assessments/internal audits.</v>
      </c>
      <c r="M11" s="44" t="str">
        <f>IF(Checklist48[[#This Row],[SSGUID]]="",IF(Checklist48[[#This Row],[PIGUID]]="","",INDEX(PIs[[Column1]:[SS]],MATCH(Checklist48[[#This Row],[PIGUID]],PIs[GUID],0),8)),"")</f>
        <v>Major Must</v>
      </c>
      <c r="N11" s="69"/>
      <c r="O11" s="69"/>
      <c r="P11" s="44" t="str">
        <f>IF(Checklist48[[#This Row],[ifna]]="NA","",IF(Checklist48[[#This Row],[RelatedPQ]]=0,"",IF(Checklist48[[#This Row],[RelatedPQ]]="","",IF((INDEX(S2PQ_relational[],MATCH(Checklist48[[#This Row],[PIGUID&amp;NO]],S2PQ_relational[PIGUID &amp; "NO"],0),1))=Checklist48[[#This Row],[PIGUID]],"Not applicable",""))))</f>
        <v/>
      </c>
      <c r="Q11" s="44" t="str">
        <f>IF(Checklist48[[#This Row],[N/A]]="Not Applicable",INDEX(S2PQ[[Step 2 questions]:[Justification]],MATCH(Checklist48[[#This Row],[RelatedPQ]],S2PQ[S2PQGUID],0),3),"")</f>
        <v/>
      </c>
      <c r="R11" s="69"/>
    </row>
    <row r="12" spans="1:18" s="43" customFormat="1" ht="157.5" x14ac:dyDescent="0.25">
      <c r="B12" s="44"/>
      <c r="C12" s="44"/>
      <c r="D12" s="43">
        <f>IF(Checklist48[[#This Row],[SGUID]]="",IF(Checklist48[[#This Row],[SSGUID]]="",0,1),1)</f>
        <v>0</v>
      </c>
      <c r="E12" s="44" t="s">
        <v>74</v>
      </c>
      <c r="F12" s="44" t="str">
        <f>_xlfn.IFNA(Checklist48[[#This Row],[RelatedPQ]],"NA")</f>
        <v>NA</v>
      </c>
      <c r="G12" s="44" t="e">
        <f>IF(Checklist48[[#This Row],[PIGUID]]="","",INDEX(S2PQ_relational[],MATCH(Checklist48[[#This Row],[PIGUID&amp;NO]],S2PQ_relational[PIGUID &amp; "NO"],0),2))</f>
        <v>#N/A</v>
      </c>
      <c r="H12" s="44" t="str">
        <f>Checklist48[[#This Row],[PIGUID]]&amp;"NO"</f>
        <v>7u1GYXAF1eveuvMCIJeAUrNO</v>
      </c>
      <c r="I12" s="44" t="b">
        <f>IF(Checklist48[[#This Row],[PIGUID]]="","",INDEX(PIs[NA Exempt],MATCH(Checklist48[[#This Row],[PIGUID]],PIs[GUID],0),1))</f>
        <v>0</v>
      </c>
      <c r="J12" s="44" t="str">
        <f>IF(Checklist48[[#This Row],[SGUID]]="",IF(Checklist48[[#This Row],[SSGUID]]="",IF(Checklist48[[#This Row],[PIGUID]]="","",INDEX(PIs[[Column1]:[SS]],MATCH(Checklist48[[#This Row],[PIGUID]],PIs[GUID],0),2)),INDEX(PIs[[Column1]:[SS]],MATCH(Checklist48[[#This Row],[SSGUID]],PIs[SSGUID],0),18)),INDEX(PIs[[Column1]:[SS]],MATCH(Checklist48[[#This Row],[SGUID]],PIs[SGUID],0),14))</f>
        <v>FO 01.03.03</v>
      </c>
      <c r="K12" s="44" t="str">
        <f>IF(Checklist48[[#This Row],[SGUID]]="",IF(Checklist48[[#This Row],[SSGUID]]="",IF(Checklist48[[#This Row],[PIGUID]]="","",INDEX(PIs[[Column1]:[SS]],MATCH(Checklist48[[#This Row],[PIGUID]],PIs[GUID],0),4)),INDEX(PIs[[Column1]:[Ssbody]],MATCH(Checklist48[[#This Row],[SSGUID]],PIs[SSGUID],0),19)),INDEX(PIs[[Column1]:[SS]],MATCH(Checklist48[[#This Row],[SGUID]],PIs[SGUID],0),15))</f>
        <v>A continuous improvement plan is documented.</v>
      </c>
      <c r="L12" s="44" t="str">
        <f>IF(Checklist48[[#This Row],[SGUID]]="",IF(Checklist48[[#This Row],[SSGUID]]="",INDEX(PIs[[Column1]:[SS]],MATCH(Checklist48[[#This Row],[PIGUID]],PIs[GUID],0),6),""),"")</f>
        <v>The producer shall evaluate the farming operation and identify improvements to be undertaken as assessed by the standard. These improvements shall be included in a longer-term plan covering up to three years.
The continuous improvement plan shall consist of relevant self-defined targets and describe how progress toward each target will be monitored. The plan may include:
- Description of improvement objective
- Current status, with date of initial target establishment
- Planned activity
- Target outcome with estimated date of achievement</v>
      </c>
      <c r="M12" s="44" t="str">
        <f>IF(Checklist48[[#This Row],[SSGUID]]="",IF(Checklist48[[#This Row],[PIGUID]]="","",INDEX(PIs[[Column1]:[SS]],MATCH(Checklist48[[#This Row],[PIGUID]],PIs[GUID],0),8)),"")</f>
        <v>Major Must</v>
      </c>
      <c r="N12" s="69"/>
      <c r="O12" s="69"/>
      <c r="P12" s="44" t="str">
        <f>IF(Checklist48[[#This Row],[ifna]]="NA","",IF(Checklist48[[#This Row],[RelatedPQ]]=0,"",IF(Checklist48[[#This Row],[RelatedPQ]]="","",IF((INDEX(S2PQ_relational[],MATCH(Checklist48[[#This Row],[PIGUID&amp;NO]],S2PQ_relational[PIGUID &amp; "NO"],0),1))=Checklist48[[#This Row],[PIGUID]],"Not applicable",""))))</f>
        <v/>
      </c>
      <c r="Q12" s="44" t="str">
        <f>IF(Checklist48[[#This Row],[N/A]]="Not Applicable",INDEX(S2PQ[[Step 2 questions]:[Justification]],MATCH(Checklist48[[#This Row],[RelatedPQ]],S2PQ[S2PQGUID],0),3),"")</f>
        <v/>
      </c>
      <c r="R12" s="69"/>
    </row>
    <row r="13" spans="1:18" s="43" customFormat="1" ht="168.75" x14ac:dyDescent="0.25">
      <c r="B13" s="44"/>
      <c r="C13" s="44"/>
      <c r="D13" s="43">
        <f>IF(Checklist48[[#This Row],[SGUID]]="",IF(Checklist48[[#This Row],[SSGUID]]="",0,1),1)</f>
        <v>0</v>
      </c>
      <c r="E13" s="44" t="s">
        <v>67</v>
      </c>
      <c r="F13" s="44" t="str">
        <f>_xlfn.IFNA(Checklist48[[#This Row],[RelatedPQ]],"NA")</f>
        <v>NA</v>
      </c>
      <c r="G13" s="44" t="e">
        <f>IF(Checklist48[[#This Row],[PIGUID]]="","",INDEX(S2PQ_relational[],MATCH(Checklist48[[#This Row],[PIGUID&amp;NO]],S2PQ_relational[PIGUID &amp; "NO"],0),2))</f>
        <v>#N/A</v>
      </c>
      <c r="H13" s="44" t="str">
        <f>Checklist48[[#This Row],[PIGUID]]&amp;"NO"</f>
        <v>2S4QgEIMvlaGVW97plBT6DNO</v>
      </c>
      <c r="I13" s="44" t="b">
        <f>IF(Checklist48[[#This Row],[PIGUID]]="","",INDEX(PIs[NA Exempt],MATCH(Checklist48[[#This Row],[PIGUID]],PIs[GUID],0),1))</f>
        <v>0</v>
      </c>
      <c r="J13" s="44" t="str">
        <f>IF(Checklist48[[#This Row],[SGUID]]="",IF(Checklist48[[#This Row],[SSGUID]]="",IF(Checklist48[[#This Row],[PIGUID]]="","",INDEX(PIs[[Column1]:[SS]],MATCH(Checklist48[[#This Row],[PIGUID]],PIs[GUID],0),2)),INDEX(PIs[[Column1]:[SS]],MATCH(Checklist48[[#This Row],[SSGUID]],PIs[SSGUID],0),18)),INDEX(PIs[[Column1]:[SS]],MATCH(Checklist48[[#This Row],[SGUID]],PIs[SGUID],0),14))</f>
        <v>FO 01.03.04</v>
      </c>
      <c r="K13" s="44" t="str">
        <f>IF(Checklist48[[#This Row],[SGUID]]="",IF(Checklist48[[#This Row],[SSGUID]]="",IF(Checklist48[[#This Row],[PIGUID]]="","",INDEX(PIs[[Column1]:[SS]],MATCH(Checklist48[[#This Row],[PIGUID]],PIs[GUID],0),4)),INDEX(PIs[[Column1]:[Ssbody]],MATCH(Checklist48[[#This Row],[SSGUID]],PIs[SSGUID],0),19)),INDEX(PIs[[Column1]:[SS]],MATCH(Checklist48[[#This Row],[SGUID]],PIs[SGUID],0),15))</f>
        <v>There is evidence that a continuous improvement plan is implemented.</v>
      </c>
      <c r="L13" s="44" t="str">
        <f>IF(Checklist48[[#This Row],[SGUID]]="",IF(Checklist48[[#This Row],[SSGUID]]="",INDEX(PIs[[Column1]:[SS]],MATCH(Checklist48[[#This Row],[PIGUID]],PIs[GUID],0),6),""),"")</f>
        <v>The implementation of identified points in the continuous improvement plan shall be supported by evidence.
Evidence may include new procedures or policies, data sharing (to quantify changes), training, etc.
The continuous improvement plan shall be supported by documented evidence. The evidence kept on file may include:
- Actual outcome of efforts, with date of evaluation
- Comments on why the effort was successful or not successful
- If one or more of the goals are not reached, justification and description of further action
- Sharing of relevant data with the GLOBALG.A.P. Secretariat</v>
      </c>
      <c r="M13" s="44" t="str">
        <f>IF(Checklist48[[#This Row],[SSGUID]]="",IF(Checklist48[[#This Row],[PIGUID]]="","",INDEX(PIs[[Column1]:[SS]],MATCH(Checklist48[[#This Row],[PIGUID]],PIs[GUID],0),8)),"")</f>
        <v>Minor Must</v>
      </c>
      <c r="N13" s="69"/>
      <c r="O13" s="69"/>
      <c r="P13" s="44" t="str">
        <f>IF(Checklist48[[#This Row],[ifna]]="NA","",IF(Checklist48[[#This Row],[RelatedPQ]]=0,"",IF(Checklist48[[#This Row],[RelatedPQ]]="","",IF((INDEX(S2PQ_relational[],MATCH(Checklist48[[#This Row],[PIGUID&amp;NO]],S2PQ_relational[PIGUID &amp; "NO"],0),1))=Checklist48[[#This Row],[PIGUID]],"Not applicable",""))))</f>
        <v/>
      </c>
      <c r="Q13" s="44" t="str">
        <f>IF(Checklist48[[#This Row],[N/A]]="Not Applicable",INDEX(S2PQ[[Step 2 questions]:[Justification]],MATCH(Checklist48[[#This Row],[RelatedPQ]],S2PQ[S2PQGUID],0),3),"")</f>
        <v/>
      </c>
      <c r="R13" s="69"/>
    </row>
    <row r="14" spans="1:18" s="43" customFormat="1" ht="45" x14ac:dyDescent="0.25">
      <c r="B14" s="44"/>
      <c r="C14" s="44" t="s">
        <v>254</v>
      </c>
      <c r="D14" s="43">
        <f>IF(Checklist48[[#This Row],[SGUID]]="",IF(Checklist48[[#This Row],[SSGUID]]="",0,1),1)</f>
        <v>1</v>
      </c>
      <c r="E14" s="44"/>
      <c r="F14" s="44" t="str">
        <f>_xlfn.IFNA(Checklist48[[#This Row],[RelatedPQ]],"NA")</f>
        <v/>
      </c>
      <c r="G14" s="44" t="str">
        <f>IF(Checklist48[[#This Row],[PIGUID]]="","",INDEX(S2PQ_relational[],MATCH(Checklist48[[#This Row],[PIGUID&amp;NO]],S2PQ_relational[PIGUID &amp; "NO"],0),2))</f>
        <v/>
      </c>
      <c r="H14" s="44" t="str">
        <f>Checklist48[[#This Row],[PIGUID]]&amp;"NO"</f>
        <v>NO</v>
      </c>
      <c r="I14" s="44" t="str">
        <f>IF(Checklist48[[#This Row],[PIGUID]]="","",INDEX(PIs[NA Exempt],MATCH(Checklist48[[#This Row],[PIGUID]],PIs[GUID],0),1))</f>
        <v/>
      </c>
      <c r="J14" s="44" t="str">
        <f>IF(Checklist48[[#This Row],[SGUID]]="",IF(Checklist48[[#This Row],[SSGUID]]="",IF(Checklist48[[#This Row],[PIGUID]]="","",INDEX(PIs[[Column1]:[SS]],MATCH(Checklist48[[#This Row],[PIGUID]],PIs[GUID],0),2)),INDEX(PIs[[Column1]:[SS]],MATCH(Checklist48[[#This Row],[SSGUID]],PIs[SSGUID],0),18)),INDEX(PIs[[Column1]:[SS]],MATCH(Checklist48[[#This Row],[SGUID]],PIs[SGUID],0),14))</f>
        <v>FO 01.04 Training and assigning responsibilities</v>
      </c>
      <c r="K14" s="44" t="str">
        <f>IF(Checklist48[[#This Row],[SGUID]]="",IF(Checklist48[[#This Row],[SSGUID]]="",IF(Checklist48[[#This Row],[PIGUID]]="","",INDEX(PIs[[Column1]:[SS]],MATCH(Checklist48[[#This Row],[PIGUID]],PIs[GUID],0),4)),INDEX(PIs[[Column1]:[Ssbody]],MATCH(Checklist48[[#This Row],[SSGUID]],PIs[SSGUID],0),19)),INDEX(PIs[[Column1]:[SS]],MATCH(Checklist48[[#This Row],[SGUID]],PIs[SGUID],0),15))</f>
        <v>-</v>
      </c>
      <c r="L14" s="44" t="str">
        <f>IF(Checklist48[[#This Row],[SGUID]]="",IF(Checklist48[[#This Row],[SSGUID]]="",INDEX(PIs[[Column1]:[SS]],MATCH(Checklist48[[#This Row],[PIGUID]],PIs[GUID],0),6),""),"")</f>
        <v/>
      </c>
      <c r="M14" s="44" t="str">
        <f>IF(Checklist48[[#This Row],[SSGUID]]="",IF(Checklist48[[#This Row],[PIGUID]]="","",INDEX(PIs[[Column1]:[SS]],MATCH(Checklist48[[#This Row],[PIGUID]],PIs[GUID],0),8)),"")</f>
        <v/>
      </c>
      <c r="N14" s="69"/>
      <c r="O14" s="69"/>
      <c r="P14" s="44" t="str">
        <f>IF(Checklist48[[#This Row],[ifna]]="NA","",IF(Checklist48[[#This Row],[RelatedPQ]]=0,"",IF(Checklist48[[#This Row],[RelatedPQ]]="","",IF((INDEX(S2PQ_relational[],MATCH(Checklist48[[#This Row],[PIGUID&amp;NO]],S2PQ_relational[PIGUID &amp; "NO"],0),1))=Checklist48[[#This Row],[PIGUID]],"Not applicable",""))))</f>
        <v/>
      </c>
      <c r="Q14" s="44" t="str">
        <f>IF(Checklist48[[#This Row],[N/A]]="Not Applicable",INDEX(S2PQ[[Step 2 questions]:[Justification]],MATCH(Checklist48[[#This Row],[RelatedPQ]],S2PQ[S2PQGUID],0),3),"")</f>
        <v/>
      </c>
      <c r="R14" s="69"/>
    </row>
    <row r="15" spans="1:18" s="43" customFormat="1" ht="67.5" x14ac:dyDescent="0.25">
      <c r="B15" s="44"/>
      <c r="C15" s="44"/>
      <c r="D15" s="43">
        <f>IF(Checklist48[[#This Row],[SGUID]]="",IF(Checklist48[[#This Row],[SSGUID]]="",0,1),1)</f>
        <v>0</v>
      </c>
      <c r="E15" s="44" t="s">
        <v>248</v>
      </c>
      <c r="F15" s="44" t="str">
        <f>_xlfn.IFNA(Checklist48[[#This Row],[RelatedPQ]],"NA")</f>
        <v>NA</v>
      </c>
      <c r="G15" s="44" t="e">
        <f>IF(Checklist48[[#This Row],[PIGUID]]="","",INDEX(S2PQ_relational[],MATCH(Checklist48[[#This Row],[PIGUID&amp;NO]],S2PQ_relational[PIGUID &amp; "NO"],0),2))</f>
        <v>#N/A</v>
      </c>
      <c r="H15" s="44" t="str">
        <f>Checklist48[[#This Row],[PIGUID]]&amp;"NO"</f>
        <v>2E31HogXiNAaKumLlYx7hANO</v>
      </c>
      <c r="I15" s="44" t="b">
        <f>IF(Checklist48[[#This Row],[PIGUID]]="","",INDEX(PIs[NA Exempt],MATCH(Checklist48[[#This Row],[PIGUID]],PIs[GUID],0),1))</f>
        <v>0</v>
      </c>
      <c r="J15" s="44" t="str">
        <f>IF(Checklist48[[#This Row],[SGUID]]="",IF(Checklist48[[#This Row],[SSGUID]]="",IF(Checklist48[[#This Row],[PIGUID]]="","",INDEX(PIs[[Column1]:[SS]],MATCH(Checklist48[[#This Row],[PIGUID]],PIs[GUID],0),2)),INDEX(PIs[[Column1]:[SS]],MATCH(Checklist48[[#This Row],[SSGUID]],PIs[SSGUID],0),18)),INDEX(PIs[[Column1]:[SS]],MATCH(Checklist48[[#This Row],[SGUID]],PIs[SGUID],0),14))</f>
        <v>FO 01.04.01</v>
      </c>
      <c r="K15" s="44" t="str">
        <f>IF(Checklist48[[#This Row],[SGUID]]="",IF(Checklist48[[#This Row],[SSGUID]]="",IF(Checklist48[[#This Row],[PIGUID]]="","",INDEX(PIs[[Column1]:[SS]],MATCH(Checklist48[[#This Row],[PIGUID]],PIs[GUID],0),4)),INDEX(PIs[[Column1]:[Ssbody]],MATCH(Checklist48[[#This Row],[SSGUID]],PIs[SSGUID],0),19)),INDEX(PIs[[Column1]:[SS]],MATCH(Checklist48[[#This Row],[SGUID]],PIs[SGUID],0),15))</f>
        <v>Records of all training activities are kept.</v>
      </c>
      <c r="L15" s="44" t="str">
        <f>IF(Checklist48[[#This Row],[SGUID]]="",IF(Checklist48[[#This Row],[SSGUID]]="",INDEX(PIs[[Column1]:[SS]],MATCH(Checklist48[[#This Row],[PIGUID]],PIs[GUID],0),6),""),"")</f>
        <v>Training records shall include:
- Topic(s) covered
- Names of trainer(s) or training provider(s)
- Names of trainee(s) (e.g., attendance list(s))
- Date of training
- Evidence of attendance (e.g., trainee signature)</v>
      </c>
      <c r="M15" s="44" t="str">
        <f>IF(Checklist48[[#This Row],[SSGUID]]="",IF(Checklist48[[#This Row],[PIGUID]]="","",INDEX(PIs[[Column1]:[SS]],MATCH(Checklist48[[#This Row],[PIGUID]],PIs[GUID],0),8)),"")</f>
        <v>Minor Must</v>
      </c>
      <c r="N15" s="69"/>
      <c r="O15" s="69"/>
      <c r="P15" s="44" t="str">
        <f>IF(Checklist48[[#This Row],[ifna]]="NA","",IF(Checklist48[[#This Row],[RelatedPQ]]=0,"",IF(Checklist48[[#This Row],[RelatedPQ]]="","",IF((INDEX(S2PQ_relational[],MATCH(Checklist48[[#This Row],[PIGUID&amp;NO]],S2PQ_relational[PIGUID &amp; "NO"],0),1))=Checklist48[[#This Row],[PIGUID]],"Not applicable",""))))</f>
        <v/>
      </c>
      <c r="Q15" s="44" t="str">
        <f>IF(Checklist48[[#This Row],[N/A]]="Not Applicable",INDEX(S2PQ[[Step 2 questions]:[Justification]],MATCH(Checklist48[[#This Row],[RelatedPQ]],S2PQ[S2PQGUID],0),3),"")</f>
        <v/>
      </c>
      <c r="R15" s="69"/>
    </row>
    <row r="16" spans="1:18" s="43" customFormat="1" ht="236.25" x14ac:dyDescent="0.25">
      <c r="B16" s="44"/>
      <c r="C16" s="44"/>
      <c r="D16" s="43">
        <f>IF(Checklist48[[#This Row],[SGUID]]="",IF(Checklist48[[#This Row],[SSGUID]]="",0,1),1)</f>
        <v>0</v>
      </c>
      <c r="E16" s="44" t="s">
        <v>495</v>
      </c>
      <c r="F16" s="44" t="str">
        <f>_xlfn.IFNA(Checklist48[[#This Row],[RelatedPQ]],"NA")</f>
        <v>NA</v>
      </c>
      <c r="G16" s="44" t="e">
        <f>IF(Checklist48[[#This Row],[PIGUID]]="","",INDEX(S2PQ_relational[],MATCH(Checklist48[[#This Row],[PIGUID&amp;NO]],S2PQ_relational[PIGUID &amp; "NO"],0),2))</f>
        <v>#N/A</v>
      </c>
      <c r="H16" s="44" t="str">
        <f>Checklist48[[#This Row],[PIGUID]]&amp;"NO"</f>
        <v>5XDFB6E14Zya6OHP12zx4GNO</v>
      </c>
      <c r="I16" s="44" t="b">
        <f>IF(Checklist48[[#This Row],[PIGUID]]="","",INDEX(PIs[NA Exempt],MATCH(Checklist48[[#This Row],[PIGUID]],PIs[GUID],0),1))</f>
        <v>0</v>
      </c>
      <c r="J16" s="44" t="str">
        <f>IF(Checklist48[[#This Row],[SGUID]]="",IF(Checklist48[[#This Row],[SSGUID]]="",IF(Checklist48[[#This Row],[PIGUID]]="","",INDEX(PIs[[Column1]:[SS]],MATCH(Checklist48[[#This Row],[PIGUID]],PIs[GUID],0),2)),INDEX(PIs[[Column1]:[SS]],MATCH(Checklist48[[#This Row],[SSGUID]],PIs[SSGUID],0),18)),INDEX(PIs[[Column1]:[SS]],MATCH(Checklist48[[#This Row],[SGUID]],PIs[SGUID],0),14))</f>
        <v>FO 01.04.02</v>
      </c>
      <c r="K16" s="44" t="str">
        <f>IF(Checklist48[[#This Row],[SGUID]]="",IF(Checklist48[[#This Row],[SSGUID]]="",IF(Checklist48[[#This Row],[PIGUID]]="","",INDEX(PIs[[Column1]:[SS]],MATCH(Checklist48[[#This Row],[PIGUID]],PIs[GUID],0),4)),INDEX(PIs[[Column1]:[Ssbody]],MATCH(Checklist48[[#This Row],[SSGUID]],PIs[SSGUID],0),19)),INDEX(PIs[[Column1]:[SS]],MATCH(Checklist48[[#This Row],[SGUID]],PIs[SGUID],0),15))</f>
        <v>Individuals responsible for technical decision-making on inputs can demonstrate competence.</v>
      </c>
      <c r="L16" s="44" t="str">
        <f>IF(Checklist48[[#This Row],[SGUID]]="",IF(Checklist48[[#This Row],[SSGUID]]="",INDEX(PIs[[Column1]:[SS]],MATCH(Checklist48[[#This Row],[PIGUID]],PIs[GUID],0),6),""),"")</f>
        <v>Individuals responsible for technical decisions such as:
- Determining quantity and type of fertilizer (organic or inorganic)
- Choosing plant protection products (PPPs)
- Making decisions on PPP applications (at propagation, preharvest, and/or postharvest)
shall be able to demonstrate sufficient technical competence.
If the individual responsible for technical decisions is the producer, a designated worker, or a technical expert, their experience shall be complemented by current technical knowledge (access to technical literature, specific training attendance, active PPP applicator license, etc.).
If the individual responsible for technical decisions is an external qualified adviser, technical competence shall be demonstrated by official qualifications or specific training attendance certificates.</v>
      </c>
      <c r="M16" s="44" t="str">
        <f>IF(Checklist48[[#This Row],[SSGUID]]="",IF(Checklist48[[#This Row],[PIGUID]]="","",INDEX(PIs[[Column1]:[SS]],MATCH(Checklist48[[#This Row],[PIGUID]],PIs[GUID],0),8)),"")</f>
        <v>Major Must</v>
      </c>
      <c r="N16" s="69"/>
      <c r="O16" s="69"/>
      <c r="P16" s="44" t="str">
        <f>IF(Checklist48[[#This Row],[ifna]]="NA","",IF(Checklist48[[#This Row],[RelatedPQ]]=0,"",IF(Checklist48[[#This Row],[RelatedPQ]]="","",IF((INDEX(S2PQ_relational[],MATCH(Checklist48[[#This Row],[PIGUID&amp;NO]],S2PQ_relational[PIGUID &amp; "NO"],0),1))=Checklist48[[#This Row],[PIGUID]],"Not applicable",""))))</f>
        <v/>
      </c>
      <c r="Q16" s="44" t="str">
        <f>IF(Checklist48[[#This Row],[N/A]]="Not Applicable",INDEX(S2PQ[[Step 2 questions]:[Justification]],MATCH(Checklist48[[#This Row],[RelatedPQ]],S2PQ[S2PQGUID],0),3),"")</f>
        <v/>
      </c>
      <c r="R16" s="69"/>
    </row>
    <row r="17" spans="2:18" s="43" customFormat="1" ht="33.75" x14ac:dyDescent="0.25">
      <c r="B17" s="44"/>
      <c r="C17" s="44" t="s">
        <v>800</v>
      </c>
      <c r="D17" s="43">
        <f>IF(Checklist48[[#This Row],[SGUID]]="",IF(Checklist48[[#This Row],[SSGUID]]="",0,1),1)</f>
        <v>1</v>
      </c>
      <c r="E17" s="44"/>
      <c r="F17" s="44" t="str">
        <f>_xlfn.IFNA(Checklist48[[#This Row],[RelatedPQ]],"NA")</f>
        <v/>
      </c>
      <c r="G17" s="44" t="str">
        <f>IF(Checklist48[[#This Row],[PIGUID]]="","",INDEX(S2PQ_relational[],MATCH(Checklist48[[#This Row],[PIGUID&amp;NO]],S2PQ_relational[PIGUID &amp; "NO"],0),2))</f>
        <v/>
      </c>
      <c r="H17" s="44" t="str">
        <f>Checklist48[[#This Row],[PIGUID]]&amp;"NO"</f>
        <v>NO</v>
      </c>
      <c r="I17" s="44" t="str">
        <f>IF(Checklist48[[#This Row],[PIGUID]]="","",INDEX(PIs[NA Exempt],MATCH(Checklist48[[#This Row],[PIGUID]],PIs[GUID],0),1))</f>
        <v/>
      </c>
      <c r="J17" s="44" t="str">
        <f>IF(Checklist48[[#This Row],[SGUID]]="",IF(Checklist48[[#This Row],[SSGUID]]="",IF(Checklist48[[#This Row],[PIGUID]]="","",INDEX(PIs[[Column1]:[SS]],MATCH(Checklist48[[#This Row],[PIGUID]],PIs[GUID],0),2)),INDEX(PIs[[Column1]:[SS]],MATCH(Checklist48[[#This Row],[SSGUID]],PIs[SSGUID],0),18)),INDEX(PIs[[Column1]:[SS]],MATCH(Checklist48[[#This Row],[SGUID]],PIs[SGUID],0),14))</f>
        <v>FO 01.05 Customer requirements</v>
      </c>
      <c r="K17" s="44" t="str">
        <f>IF(Checklist48[[#This Row],[SGUID]]="",IF(Checklist48[[#This Row],[SSGUID]]="",IF(Checklist48[[#This Row],[PIGUID]]="","",INDEX(PIs[[Column1]:[SS]],MATCH(Checklist48[[#This Row],[PIGUID]],PIs[GUID],0),4)),INDEX(PIs[[Column1]:[Ssbody]],MATCH(Checklist48[[#This Row],[SSGUID]],PIs[SSGUID],0),19)),INDEX(PIs[[Column1]:[SS]],MATCH(Checklist48[[#This Row],[SGUID]],PIs[SGUID],0),15))</f>
        <v>-</v>
      </c>
      <c r="L17" s="44" t="str">
        <f>IF(Checklist48[[#This Row],[SGUID]]="",IF(Checklist48[[#This Row],[SSGUID]]="",INDEX(PIs[[Column1]:[SS]],MATCH(Checklist48[[#This Row],[PIGUID]],PIs[GUID],0),6),""),"")</f>
        <v/>
      </c>
      <c r="M17" s="44" t="str">
        <f>IF(Checklist48[[#This Row],[SSGUID]]="",IF(Checklist48[[#This Row],[PIGUID]]="","",INDEX(PIs[[Column1]:[SS]],MATCH(Checklist48[[#This Row],[PIGUID]],PIs[GUID],0),8)),"")</f>
        <v/>
      </c>
      <c r="N17" s="69"/>
      <c r="O17" s="69"/>
      <c r="P17" s="44" t="str">
        <f>IF(Checklist48[[#This Row],[ifna]]="NA","",IF(Checklist48[[#This Row],[RelatedPQ]]=0,"",IF(Checklist48[[#This Row],[RelatedPQ]]="","",IF((INDEX(S2PQ_relational[],MATCH(Checklist48[[#This Row],[PIGUID&amp;NO]],S2PQ_relational[PIGUID &amp; "NO"],0),1))=Checklist48[[#This Row],[PIGUID]],"Not applicable",""))))</f>
        <v/>
      </c>
      <c r="Q17" s="44" t="str">
        <f>IF(Checklist48[[#This Row],[N/A]]="Not Applicable",INDEX(S2PQ[[Step 2 questions]:[Justification]],MATCH(Checklist48[[#This Row],[RelatedPQ]],S2PQ[S2PQGUID],0),3),"")</f>
        <v/>
      </c>
      <c r="R17" s="69"/>
    </row>
    <row r="18" spans="2:18" s="43" customFormat="1" ht="56.25" x14ac:dyDescent="0.25">
      <c r="B18" s="44"/>
      <c r="C18" s="44"/>
      <c r="D18" s="43">
        <f>IF(Checklist48[[#This Row],[SGUID]]="",IF(Checklist48[[#This Row],[SSGUID]]="",0,1),1)</f>
        <v>0</v>
      </c>
      <c r="E18" s="44" t="s">
        <v>794</v>
      </c>
      <c r="F18" s="44" t="str">
        <f>_xlfn.IFNA(Checklist48[[#This Row],[RelatedPQ]],"NA")</f>
        <v>NA</v>
      </c>
      <c r="G18" s="44" t="e">
        <f>IF(Checklist48[[#This Row],[PIGUID]]="","",INDEX(S2PQ_relational[],MATCH(Checklist48[[#This Row],[PIGUID&amp;NO]],S2PQ_relational[PIGUID &amp; "NO"],0),2))</f>
        <v>#N/A</v>
      </c>
      <c r="H18" s="44" t="str">
        <f>Checklist48[[#This Row],[PIGUID]]&amp;"NO"</f>
        <v>348sOu65XPBKalocIo2KJDNO</v>
      </c>
      <c r="I18" s="44" t="b">
        <f>IF(Checklist48[[#This Row],[PIGUID]]="","",INDEX(PIs[NA Exempt],MATCH(Checklist48[[#This Row],[PIGUID]],PIs[GUID],0),1))</f>
        <v>0</v>
      </c>
      <c r="J18" s="44" t="str">
        <f>IF(Checklist48[[#This Row],[SGUID]]="",IF(Checklist48[[#This Row],[SSGUID]]="",IF(Checklist48[[#This Row],[PIGUID]]="","",INDEX(PIs[[Column1]:[SS]],MATCH(Checklist48[[#This Row],[PIGUID]],PIs[GUID],0),2)),INDEX(PIs[[Column1]:[SS]],MATCH(Checklist48[[#This Row],[SSGUID]],PIs[SSGUID],0),18)),INDEX(PIs[[Column1]:[SS]],MATCH(Checklist48[[#This Row],[SGUID]],PIs[SGUID],0),14))</f>
        <v>FO 01.05.01</v>
      </c>
      <c r="K18"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is aware of and complies with customer quality specifications, where these exist.</v>
      </c>
      <c r="L18" s="44" t="str">
        <f>IF(Checklist48[[#This Row],[SGUID]]="",IF(Checklist48[[#This Row],[SSGUID]]="",INDEX(PIs[[Column1]:[SS]],MATCH(Checklist48[[#This Row],[PIGUID]],PIs[GUID],0),6),""),"")</f>
        <v>There shall be documented correspondence between the customer and the producer demonstrating mutual agreement on quality specifications at any one time.
The producer shall prove that the agreed quality specifications are adhered to.</v>
      </c>
      <c r="M18" s="44" t="str">
        <f>IF(Checklist48[[#This Row],[SSGUID]]="",IF(Checklist48[[#This Row],[PIGUID]]="","",INDEX(PIs[[Column1]:[SS]],MATCH(Checklist48[[#This Row],[PIGUID]],PIs[GUID],0),8)),"")</f>
        <v>Minor Must</v>
      </c>
      <c r="N18" s="69"/>
      <c r="O18" s="69"/>
      <c r="P18" s="44" t="str">
        <f>IF(Checklist48[[#This Row],[ifna]]="NA","",IF(Checklist48[[#This Row],[RelatedPQ]]=0,"",IF(Checklist48[[#This Row],[RelatedPQ]]="","",IF((INDEX(S2PQ_relational[],MATCH(Checklist48[[#This Row],[PIGUID&amp;NO]],S2PQ_relational[PIGUID &amp; "NO"],0),1))=Checklist48[[#This Row],[PIGUID]],"Not applicable",""))))</f>
        <v/>
      </c>
      <c r="Q18" s="44" t="str">
        <f>IF(Checklist48[[#This Row],[N/A]]="Not Applicable",INDEX(S2PQ[[Step 2 questions]:[Justification]],MATCH(Checklist48[[#This Row],[RelatedPQ]],S2PQ[S2PQGUID],0),3),"")</f>
        <v/>
      </c>
      <c r="R18" s="69"/>
    </row>
    <row r="19" spans="2:18" s="43" customFormat="1" ht="33.75" x14ac:dyDescent="0.25">
      <c r="B19" s="44"/>
      <c r="C19" s="44" t="s">
        <v>884</v>
      </c>
      <c r="D19" s="43">
        <f>IF(Checklist48[[#This Row],[SGUID]]="",IF(Checklist48[[#This Row],[SSGUID]]="",0,1),1)</f>
        <v>1</v>
      </c>
      <c r="E19" s="44"/>
      <c r="F19" s="44" t="str">
        <f>_xlfn.IFNA(Checklist48[[#This Row],[RelatedPQ]],"NA")</f>
        <v/>
      </c>
      <c r="G19" s="44" t="str">
        <f>IF(Checklist48[[#This Row],[PIGUID]]="","",INDEX(S2PQ_relational[],MATCH(Checklist48[[#This Row],[PIGUID&amp;NO]],S2PQ_relational[PIGUID &amp; "NO"],0),2))</f>
        <v/>
      </c>
      <c r="H19" s="44" t="str">
        <f>Checklist48[[#This Row],[PIGUID]]&amp;"NO"</f>
        <v>NO</v>
      </c>
      <c r="I19" s="44" t="str">
        <f>IF(Checklist48[[#This Row],[PIGUID]]="","",INDEX(PIs[NA Exempt],MATCH(Checklist48[[#This Row],[PIGUID]],PIs[GUID],0),1))</f>
        <v/>
      </c>
      <c r="J19" s="44" t="str">
        <f>IF(Checklist48[[#This Row],[SGUID]]="",IF(Checklist48[[#This Row],[SSGUID]]="",IF(Checklist48[[#This Row],[PIGUID]]="","",INDEX(PIs[[Column1]:[SS]],MATCH(Checklist48[[#This Row],[PIGUID]],PIs[GUID],0),2)),INDEX(PIs[[Column1]:[SS]],MATCH(Checklist48[[#This Row],[SSGUID]],PIs[SSGUID],0),18)),INDEX(PIs[[Column1]:[SS]],MATCH(Checklist48[[#This Row],[SGUID]],PIs[SGUID],0),14))</f>
        <v>FO 01.06 Complaints</v>
      </c>
      <c r="K19" s="44" t="str">
        <f>IF(Checklist48[[#This Row],[SGUID]]="",IF(Checklist48[[#This Row],[SSGUID]]="",IF(Checklist48[[#This Row],[PIGUID]]="","",INDEX(PIs[[Column1]:[SS]],MATCH(Checklist48[[#This Row],[PIGUID]],PIs[GUID],0),4)),INDEX(PIs[[Column1]:[Ssbody]],MATCH(Checklist48[[#This Row],[SSGUID]],PIs[SSGUID],0),19)),INDEX(PIs[[Column1]:[SS]],MATCH(Checklist48[[#This Row],[SGUID]],PIs[SGUID],0),15))</f>
        <v>-</v>
      </c>
      <c r="L19" s="44" t="str">
        <f>IF(Checklist48[[#This Row],[SGUID]]="",IF(Checklist48[[#This Row],[SSGUID]]="",INDEX(PIs[[Column1]:[SS]],MATCH(Checklist48[[#This Row],[PIGUID]],PIs[GUID],0),6),""),"")</f>
        <v/>
      </c>
      <c r="M19" s="44" t="str">
        <f>IF(Checklist48[[#This Row],[SSGUID]]="",IF(Checklist48[[#This Row],[PIGUID]]="","",INDEX(PIs[[Column1]:[SS]],MATCH(Checklist48[[#This Row],[PIGUID]],PIs[GUID],0),8)),"")</f>
        <v/>
      </c>
      <c r="N19" s="69"/>
      <c r="O19" s="69"/>
      <c r="P19" s="44" t="str">
        <f>IF(Checklist48[[#This Row],[ifna]]="NA","",IF(Checklist48[[#This Row],[RelatedPQ]]=0,"",IF(Checklist48[[#This Row],[RelatedPQ]]="","",IF((INDEX(S2PQ_relational[],MATCH(Checklist48[[#This Row],[PIGUID&amp;NO]],S2PQ_relational[PIGUID &amp; "NO"],0),1))=Checklist48[[#This Row],[PIGUID]],"Not applicable",""))))</f>
        <v/>
      </c>
      <c r="Q19" s="44" t="str">
        <f>IF(Checklist48[[#This Row],[N/A]]="Not Applicable",INDEX(S2PQ[[Step 2 questions]:[Justification]],MATCH(Checklist48[[#This Row],[RelatedPQ]],S2PQ[S2PQGUID],0),3),"")</f>
        <v/>
      </c>
      <c r="R19" s="69"/>
    </row>
    <row r="20" spans="2:18" s="43" customFormat="1" ht="315" x14ac:dyDescent="0.25">
      <c r="B20" s="44"/>
      <c r="C20" s="44"/>
      <c r="D20" s="43">
        <f>IF(Checklist48[[#This Row],[SGUID]]="",IF(Checklist48[[#This Row],[SSGUID]]="",0,1),1)</f>
        <v>0</v>
      </c>
      <c r="E20" s="44" t="s">
        <v>898</v>
      </c>
      <c r="F20" s="44" t="str">
        <f>_xlfn.IFNA(Checklist48[[#This Row],[RelatedPQ]],"NA")</f>
        <v>NA</v>
      </c>
      <c r="G20" s="44" t="e">
        <f>IF(Checklist48[[#This Row],[PIGUID]]="","",INDEX(S2PQ_relational[],MATCH(Checklist48[[#This Row],[PIGUID&amp;NO]],S2PQ_relational[PIGUID &amp; "NO"],0),2))</f>
        <v>#N/A</v>
      </c>
      <c r="H20" s="44" t="str">
        <f>Checklist48[[#This Row],[PIGUID]]&amp;"NO"</f>
        <v>5qAxE0dT8pqM9iBWKFZnM8NO</v>
      </c>
      <c r="I20" s="44" t="b">
        <f>IF(Checklist48[[#This Row],[PIGUID]]="","",INDEX(PIs[NA Exempt],MATCH(Checklist48[[#This Row],[PIGUID]],PIs[GUID],0),1))</f>
        <v>0</v>
      </c>
      <c r="J20" s="44" t="str">
        <f>IF(Checklist48[[#This Row],[SGUID]]="",IF(Checklist48[[#This Row],[SSGUID]]="",IF(Checklist48[[#This Row],[PIGUID]]="","",INDEX(PIs[[Column1]:[SS]],MATCH(Checklist48[[#This Row],[PIGUID]],PIs[GUID],0),2)),INDEX(PIs[[Column1]:[SS]],MATCH(Checklist48[[#This Row],[SSGUID]],PIs[SSGUID],0),18)),INDEX(PIs[[Column1]:[SS]],MATCH(Checklist48[[#This Row],[SGUID]],PIs[SGUID],0),14))</f>
        <v>FO 01.06.01</v>
      </c>
      <c r="K20" s="44" t="str">
        <f>IF(Checklist48[[#This Row],[SGUID]]="",IF(Checklist48[[#This Row],[SSGUID]]="",IF(Checklist48[[#This Row],[PIGUID]]="","",INDEX(PIs[[Column1]:[SS]],MATCH(Checklist48[[#This Row],[PIGUID]],PIs[GUID],0),4)),INDEX(PIs[[Column1]:[Ssbody]],MATCH(Checklist48[[#This Row],[SSGUID]],PIs[SSGUID],0),19)),INDEX(PIs[[Column1]:[SS]],MATCH(Checklist48[[#This Row],[SGUID]],PIs[SGUID],0),15))</f>
        <v>A complaint procedure relating to both internal and external issues covered by the standard is available and implemented.</v>
      </c>
      <c r="L20" s="44" t="str">
        <f>IF(Checklist48[[#This Row],[SGUID]]="",IF(Checklist48[[#This Row],[SSGUID]]="",INDEX(PIs[[Column1]:[SS]],MATCH(Checklist48[[#This Row],[PIGUID]],PIs[GUID],0),6),""),"")</f>
        <v>A documented complaint procedure shall be available to facilitate the recording and follow-up of all received complaints relating to issues covered by the standard and to record actions taken with respect to such complaints.
If the producer is informed by a competent and/or local authority that they are under investigation and/or has received a sanction within the scope of the certification, the complaint procedure shall require the producer to notify the GLOBALG.A.P. Secretariat via the certification body (CB).
In case of complaints related to the standard (workers’ well-being, environmental protection, etc.) that can endanger the reputation and credibility of the GLOBALG.A.P. brand, the certificate holder shall inform the CB immediately.
In the case of producer groups, the producer group members do not need a complete complaint procedure, but only the parts that are relevant to them.
Workers shall be permitted to file complaints to their employer on topics covered under the standard, and such complaints shall be documented and addressed by the certificate holder.</v>
      </c>
      <c r="M20" s="44" t="str">
        <f>IF(Checklist48[[#This Row],[SSGUID]]="",IF(Checklist48[[#This Row],[PIGUID]]="","",INDEX(PIs[[Column1]:[SS]],MATCH(Checklist48[[#This Row],[PIGUID]],PIs[GUID],0),8)),"")</f>
        <v>Major Must</v>
      </c>
      <c r="N20" s="69"/>
      <c r="O20" s="69"/>
      <c r="P20" s="44" t="str">
        <f>IF(Checklist48[[#This Row],[ifna]]="NA","",IF(Checklist48[[#This Row],[RelatedPQ]]=0,"",IF(Checklist48[[#This Row],[RelatedPQ]]="","",IF((INDEX(S2PQ_relational[],MATCH(Checklist48[[#This Row],[PIGUID&amp;NO]],S2PQ_relational[PIGUID &amp; "NO"],0),1))=Checklist48[[#This Row],[PIGUID]],"Not applicable",""))))</f>
        <v/>
      </c>
      <c r="Q20" s="44" t="str">
        <f>IF(Checklist48[[#This Row],[N/A]]="Not Applicable",INDEX(S2PQ[[Step 2 questions]:[Justification]],MATCH(Checklist48[[#This Row],[RelatedPQ]],S2PQ[S2PQGUID],0),3),"")</f>
        <v/>
      </c>
      <c r="R20" s="69"/>
    </row>
    <row r="21" spans="2:18" s="43" customFormat="1" ht="191.25" x14ac:dyDescent="0.25">
      <c r="B21" s="44"/>
      <c r="C21" s="44"/>
      <c r="D21" s="43">
        <f>IF(Checklist48[[#This Row],[SGUID]]="",IF(Checklist48[[#This Row],[SSGUID]]="",0,1),1)</f>
        <v>0</v>
      </c>
      <c r="E21" s="44" t="s">
        <v>878</v>
      </c>
      <c r="F21" s="44" t="str">
        <f>_xlfn.IFNA(Checklist48[[#This Row],[RelatedPQ]],"NA")</f>
        <v>NA</v>
      </c>
      <c r="G21" s="44" t="e">
        <f>IF(Checklist48[[#This Row],[PIGUID]]="","",INDEX(S2PQ_relational[],MATCH(Checklist48[[#This Row],[PIGUID&amp;NO]],S2PQ_relational[PIGUID &amp; "NO"],0),2))</f>
        <v>#N/A</v>
      </c>
      <c r="H21" s="44" t="str">
        <f>Checklist48[[#This Row],[PIGUID]]&amp;"NO"</f>
        <v>7MMjRlEcJiQ7j2bvm8liSYNO</v>
      </c>
      <c r="I21" s="44" t="b">
        <f>IF(Checklist48[[#This Row],[PIGUID]]="","",INDEX(PIs[NA Exempt],MATCH(Checklist48[[#This Row],[PIGUID]],PIs[GUID],0),1))</f>
        <v>0</v>
      </c>
      <c r="J21" s="44" t="str">
        <f>IF(Checklist48[[#This Row],[SGUID]]="",IF(Checklist48[[#This Row],[SSGUID]]="",IF(Checklist48[[#This Row],[PIGUID]]="","",INDEX(PIs[[Column1]:[SS]],MATCH(Checklist48[[#This Row],[PIGUID]],PIs[GUID],0),2)),INDEX(PIs[[Column1]:[SS]],MATCH(Checklist48[[#This Row],[SSGUID]],PIs[SSGUID],0),18)),INDEX(PIs[[Column1]:[SS]],MATCH(Checklist48[[#This Row],[SGUID]],PIs[SGUID],0),14))</f>
        <v>FO 01.06.02</v>
      </c>
      <c r="K21" s="44" t="str">
        <f>IF(Checklist48[[#This Row],[SGUID]]="",IF(Checklist48[[#This Row],[SSGUID]]="",IF(Checklist48[[#This Row],[PIGUID]]="","",INDEX(PIs[[Column1]:[SS]],MATCH(Checklist48[[#This Row],[PIGUID]],PIs[GUID],0),4)),INDEX(PIs[[Column1]:[Ssbody]],MATCH(Checklist48[[#This Row],[SSGUID]],PIs[SSGUID],0),19)),INDEX(PIs[[Column1]:[SS]],MATCH(Checklist48[[#This Row],[SGUID]],PIs[SGUID],0),15))</f>
        <v>Workers are informed of their rights related to the standard, and there is a grievance mechanism available and implemented through which workers can file complaints confidentially and without fear of retaliation.</v>
      </c>
      <c r="L21" s="44" t="str">
        <f>IF(Checklist48[[#This Row],[SGUID]]="",IF(Checklist48[[#This Row],[SSGUID]]="",INDEX(PIs[[Column1]:[SS]],MATCH(Checklist48[[#This Row],[PIGUID]],PIs[GUID],0),6),""),"")</f>
        <v>Workers shall be informed (in the predominant workforce language) of the general topics covered by the standard, of legal rights granted by prevailing regulations, and of their ability to file complaints to their employer.
The producer shall have a mechanism to resolve the claims and complaints suitable to the size of the farm, type of workers, and working conditions.
The mechanism shall be confidential and simple to use, and a description (i.e., where to file, how to file, time expected to solve the issue) shall be available to the workers all the time that they are present on the farm. (The description can consist of pictograms or signs in the predominant workforce language describing the mechanism.)
Records of the filed complaints shall be kept and checked.</v>
      </c>
      <c r="M21" s="44" t="str">
        <f>IF(Checklist48[[#This Row],[SSGUID]]="",IF(Checklist48[[#This Row],[PIGUID]]="","",INDEX(PIs[[Column1]:[SS]],MATCH(Checklist48[[#This Row],[PIGUID]],PIs[GUID],0),8)),"")</f>
        <v>Major Must</v>
      </c>
      <c r="N21" s="69"/>
      <c r="O21" s="69"/>
      <c r="P21" s="44" t="str">
        <f>IF(Checklist48[[#This Row],[ifna]]="NA","",IF(Checklist48[[#This Row],[RelatedPQ]]=0,"",IF(Checklist48[[#This Row],[RelatedPQ]]="","",IF((INDEX(S2PQ_relational[],MATCH(Checklist48[[#This Row],[PIGUID&amp;NO]],S2PQ_relational[PIGUID &amp; "NO"],0),1))=Checklist48[[#This Row],[PIGUID]],"Not applicable",""))))</f>
        <v/>
      </c>
      <c r="Q21" s="44" t="str">
        <f>IF(Checklist48[[#This Row],[N/A]]="Not Applicable",INDEX(S2PQ[[Step 2 questions]:[Justification]],MATCH(Checklist48[[#This Row],[RelatedPQ]],S2PQ[S2PQGUID],0),3),"")</f>
        <v/>
      </c>
      <c r="R21" s="69"/>
    </row>
    <row r="22" spans="2:18" s="43" customFormat="1" ht="33.75" x14ac:dyDescent="0.25">
      <c r="B22" s="44"/>
      <c r="C22" s="44" t="s">
        <v>891</v>
      </c>
      <c r="D22" s="43">
        <f>IF(Checklist48[[#This Row],[SGUID]]="",IF(Checklist48[[#This Row],[SSGUID]]="",0,1),1)</f>
        <v>1</v>
      </c>
      <c r="E22" s="44"/>
      <c r="F22" s="44" t="str">
        <f>_xlfn.IFNA(Checklist48[[#This Row],[RelatedPQ]],"NA")</f>
        <v/>
      </c>
      <c r="G22" s="44" t="str">
        <f>IF(Checklist48[[#This Row],[PIGUID]]="","",INDEX(S2PQ_relational[],MATCH(Checklist48[[#This Row],[PIGUID&amp;NO]],S2PQ_relational[PIGUID &amp; "NO"],0),2))</f>
        <v/>
      </c>
      <c r="H22" s="44" t="str">
        <f>Checklist48[[#This Row],[PIGUID]]&amp;"NO"</f>
        <v>NO</v>
      </c>
      <c r="I22" s="44" t="str">
        <f>IF(Checklist48[[#This Row],[PIGUID]]="","",INDEX(PIs[NA Exempt],MATCH(Checklist48[[#This Row],[PIGUID]],PIs[GUID],0),1))</f>
        <v/>
      </c>
      <c r="J22" s="44" t="str">
        <f>IF(Checklist48[[#This Row],[SGUID]]="",IF(Checklist48[[#This Row],[SSGUID]]="",IF(Checklist48[[#This Row],[PIGUID]]="","",INDEX(PIs[[Column1]:[SS]],MATCH(Checklist48[[#This Row],[PIGUID]],PIs[GUID],0),2)),INDEX(PIs[[Column1]:[SS]],MATCH(Checklist48[[#This Row],[SSGUID]],PIs[SSGUID],0),18)),INDEX(PIs[[Column1]:[SS]],MATCH(Checklist48[[#This Row],[SGUID]],PIs[SGUID],0),14))</f>
        <v>FO 01.07 Non-conforming products</v>
      </c>
      <c r="K22" s="44" t="str">
        <f>IF(Checklist48[[#This Row],[SGUID]]="",IF(Checklist48[[#This Row],[SSGUID]]="",IF(Checklist48[[#This Row],[PIGUID]]="","",INDEX(PIs[[Column1]:[SS]],MATCH(Checklist48[[#This Row],[PIGUID]],PIs[GUID],0),4)),INDEX(PIs[[Column1]:[Ssbody]],MATCH(Checklist48[[#This Row],[SSGUID]],PIs[SSGUID],0),19)),INDEX(PIs[[Column1]:[SS]],MATCH(Checklist48[[#This Row],[SGUID]],PIs[SGUID],0),15))</f>
        <v>-</v>
      </c>
      <c r="L22" s="44" t="str">
        <f>IF(Checklist48[[#This Row],[SGUID]]="",IF(Checklist48[[#This Row],[SSGUID]]="",INDEX(PIs[[Column1]:[SS]],MATCH(Checklist48[[#This Row],[PIGUID]],PIs[GUID],0),6),""),"")</f>
        <v/>
      </c>
      <c r="M22" s="44" t="str">
        <f>IF(Checklist48[[#This Row],[SSGUID]]="",IF(Checklist48[[#This Row],[PIGUID]]="","",INDEX(PIs[[Column1]:[SS]],MATCH(Checklist48[[#This Row],[PIGUID]],PIs[GUID],0),8)),"")</f>
        <v/>
      </c>
      <c r="N22" s="69"/>
      <c r="O22" s="69"/>
      <c r="P22" s="44" t="str">
        <f>IF(Checklist48[[#This Row],[ifna]]="NA","",IF(Checklist48[[#This Row],[RelatedPQ]]=0,"",IF(Checklist48[[#This Row],[RelatedPQ]]="","",IF((INDEX(S2PQ_relational[],MATCH(Checklist48[[#This Row],[PIGUID&amp;NO]],S2PQ_relational[PIGUID &amp; "NO"],0),1))=Checklist48[[#This Row],[PIGUID]],"Not applicable",""))))</f>
        <v/>
      </c>
      <c r="Q22" s="44" t="str">
        <f>IF(Checklist48[[#This Row],[N/A]]="Not Applicable",INDEX(S2PQ[[Step 2 questions]:[Justification]],MATCH(Checklist48[[#This Row],[RelatedPQ]],S2PQ[S2PQGUID],0),3),"")</f>
        <v/>
      </c>
      <c r="R22" s="69"/>
    </row>
    <row r="23" spans="2:18" s="43" customFormat="1" ht="135" x14ac:dyDescent="0.25">
      <c r="B23" s="44"/>
      <c r="C23" s="44"/>
      <c r="D23" s="43">
        <f>IF(Checklist48[[#This Row],[SGUID]]="",IF(Checklist48[[#This Row],[SSGUID]]="",0,1),1)</f>
        <v>0</v>
      </c>
      <c r="E23" s="44" t="s">
        <v>885</v>
      </c>
      <c r="F23" s="44" t="str">
        <f>_xlfn.IFNA(Checklist48[[#This Row],[RelatedPQ]],"NA")</f>
        <v>NA</v>
      </c>
      <c r="G23" s="44" t="e">
        <f>IF(Checklist48[[#This Row],[PIGUID]]="","",INDEX(S2PQ_relational[],MATCH(Checklist48[[#This Row],[PIGUID&amp;NO]],S2PQ_relational[PIGUID &amp; "NO"],0),2))</f>
        <v>#N/A</v>
      </c>
      <c r="H23" s="44" t="str">
        <f>Checklist48[[#This Row],[PIGUID]]&amp;"NO"</f>
        <v>5QDg6vHd5OmlvaYlMMO3t2NO</v>
      </c>
      <c r="I23" s="44" t="b">
        <f>IF(Checklist48[[#This Row],[PIGUID]]="","",INDEX(PIs[NA Exempt],MATCH(Checklist48[[#This Row],[PIGUID]],PIs[GUID],0),1))</f>
        <v>0</v>
      </c>
      <c r="J23" s="44" t="str">
        <f>IF(Checklist48[[#This Row],[SGUID]]="",IF(Checklist48[[#This Row],[SSGUID]]="",IF(Checklist48[[#This Row],[PIGUID]]="","",INDEX(PIs[[Column1]:[SS]],MATCH(Checklist48[[#This Row],[PIGUID]],PIs[GUID],0),2)),INDEX(PIs[[Column1]:[SS]],MATCH(Checklist48[[#This Row],[SSGUID]],PIs[SSGUID],0),18)),INDEX(PIs[[Column1]:[SS]],MATCH(Checklist48[[#This Row],[SGUID]],PIs[SGUID],0),14))</f>
        <v>FO 01.07.01</v>
      </c>
      <c r="K23" s="44" t="str">
        <f>IF(Checklist48[[#This Row],[SGUID]]="",IF(Checklist48[[#This Row],[SSGUID]]="",IF(Checklist48[[#This Row],[PIGUID]]="","",INDEX(PIs[[Column1]:[SS]],MATCH(Checklist48[[#This Row],[PIGUID]],PIs[GUID],0),4)),INDEX(PIs[[Column1]:[Ssbody]],MATCH(Checklist48[[#This Row],[SSGUID]],PIs[SSGUID],0),19)),INDEX(PIs[[Column1]:[SS]],MATCH(Checklist48[[#This Row],[SGUID]],PIs[SGUID],0),15))</f>
        <v>Procedures are in place to manage and handle non-conforming products.</v>
      </c>
      <c r="L23" s="44" t="str">
        <f>IF(Checklist48[[#This Row],[SGUID]]="",IF(Checklist48[[#This Row],[SSGUID]]="",INDEX(PIs[[Column1]:[SS]],MATCH(Checklist48[[#This Row],[PIGUID]],PIs[GUID],0),6),""),"")</f>
        <v>The term “non-conforming product” refers to a product which does not meet requirements defined by the customer, by a regulation (e.g., phytosanitary), or by the producer themself. In the context of the standard, the term refers to a product identified as non-conforming while still under the control of the producer.
Non-conforming products shall be:
- Clearly identified and quarantined as appropriate
- Handled or disposed of according to the nature of the problem and/or specific customer requirements</v>
      </c>
      <c r="M23" s="44" t="str">
        <f>IF(Checklist48[[#This Row],[SSGUID]]="",IF(Checklist48[[#This Row],[PIGUID]]="","",INDEX(PIs[[Column1]:[SS]],MATCH(Checklist48[[#This Row],[PIGUID]],PIs[GUID],0),8)),"")</f>
        <v>Minor Must</v>
      </c>
      <c r="N23" s="69"/>
      <c r="O23" s="69"/>
      <c r="P23" s="44" t="str">
        <f>IF(Checklist48[[#This Row],[ifna]]="NA","",IF(Checklist48[[#This Row],[RelatedPQ]]=0,"",IF(Checklist48[[#This Row],[RelatedPQ]]="","",IF((INDEX(S2PQ_relational[],MATCH(Checklist48[[#This Row],[PIGUID&amp;NO]],S2PQ_relational[PIGUID &amp; "NO"],0),1))=Checklist48[[#This Row],[PIGUID]],"Not applicable",""))))</f>
        <v/>
      </c>
      <c r="Q23" s="44" t="str">
        <f>IF(Checklist48[[#This Row],[N/A]]="Not Applicable",INDEX(S2PQ[[Step 2 questions]:[Justification]],MATCH(Checklist48[[#This Row],[RelatedPQ]],S2PQ[S2PQGUID],0),3),"")</f>
        <v/>
      </c>
      <c r="R23" s="69"/>
    </row>
    <row r="24" spans="2:18" s="43" customFormat="1" ht="33.75" x14ac:dyDescent="0.25">
      <c r="B24" s="44"/>
      <c r="C24" s="44" t="s">
        <v>916</v>
      </c>
      <c r="D24" s="43">
        <f>IF(Checklist48[[#This Row],[SGUID]]="",IF(Checklist48[[#This Row],[SSGUID]]="",0,1),1)</f>
        <v>1</v>
      </c>
      <c r="E24" s="44"/>
      <c r="F24" s="44" t="str">
        <f>_xlfn.IFNA(Checklist48[[#This Row],[RelatedPQ]],"NA")</f>
        <v/>
      </c>
      <c r="G24" s="44" t="str">
        <f>IF(Checklist48[[#This Row],[PIGUID]]="","",INDEX(S2PQ_relational[],MATCH(Checklist48[[#This Row],[PIGUID&amp;NO]],S2PQ_relational[PIGUID &amp; "NO"],0),2))</f>
        <v/>
      </c>
      <c r="H24" s="44" t="str">
        <f>Checklist48[[#This Row],[PIGUID]]&amp;"NO"</f>
        <v>NO</v>
      </c>
      <c r="I24" s="44" t="str">
        <f>IF(Checklist48[[#This Row],[PIGUID]]="","",INDEX(PIs[NA Exempt],MATCH(Checklist48[[#This Row],[PIGUID]],PIs[GUID],0),1))</f>
        <v/>
      </c>
      <c r="J24" s="44" t="str">
        <f>IF(Checklist48[[#This Row],[SGUID]]="",IF(Checklist48[[#This Row],[SSGUID]]="",IF(Checklist48[[#This Row],[PIGUID]]="","",INDEX(PIs[[Column1]:[SS]],MATCH(Checklist48[[#This Row],[PIGUID]],PIs[GUID],0),2)),INDEX(PIs[[Column1]:[SS]],MATCH(Checklist48[[#This Row],[SSGUID]],PIs[SSGUID],0),18)),INDEX(PIs[[Column1]:[SS]],MATCH(Checklist48[[#This Row],[SGUID]],PIs[SGUID],0),14))</f>
        <v>FO 01.08 Recall and withdrawal</v>
      </c>
      <c r="K24" s="44" t="str">
        <f>IF(Checklist48[[#This Row],[SGUID]]="",IF(Checklist48[[#This Row],[SSGUID]]="",IF(Checklist48[[#This Row],[PIGUID]]="","",INDEX(PIs[[Column1]:[SS]],MATCH(Checklist48[[#This Row],[PIGUID]],PIs[GUID],0),4)),INDEX(PIs[[Column1]:[Ssbody]],MATCH(Checklist48[[#This Row],[SSGUID]],PIs[SSGUID],0),19)),INDEX(PIs[[Column1]:[SS]],MATCH(Checklist48[[#This Row],[SGUID]],PIs[SGUID],0),15))</f>
        <v>-</v>
      </c>
      <c r="L24" s="44" t="str">
        <f>IF(Checklist48[[#This Row],[SGUID]]="",IF(Checklist48[[#This Row],[SSGUID]]="",INDEX(PIs[[Column1]:[SS]],MATCH(Checklist48[[#This Row],[PIGUID]],PIs[GUID],0),6),""),"")</f>
        <v/>
      </c>
      <c r="M24" s="44" t="str">
        <f>IF(Checklist48[[#This Row],[SSGUID]]="",IF(Checklist48[[#This Row],[PIGUID]]="","",INDEX(PIs[[Column1]:[SS]],MATCH(Checklist48[[#This Row],[PIGUID]],PIs[GUID],0),8)),"")</f>
        <v/>
      </c>
      <c r="N24" s="69"/>
      <c r="O24" s="69"/>
      <c r="P24" s="44" t="str">
        <f>IF(Checklist48[[#This Row],[ifna]]="NA","",IF(Checklist48[[#This Row],[RelatedPQ]]=0,"",IF(Checklist48[[#This Row],[RelatedPQ]]="","",IF((INDEX(S2PQ_relational[],MATCH(Checklist48[[#This Row],[PIGUID&amp;NO]],S2PQ_relational[PIGUID &amp; "NO"],0),1))=Checklist48[[#This Row],[PIGUID]],"Not applicable",""))))</f>
        <v/>
      </c>
      <c r="Q24" s="44" t="str">
        <f>IF(Checklist48[[#This Row],[N/A]]="Not Applicable",INDEX(S2PQ[[Step 2 questions]:[Justification]],MATCH(Checklist48[[#This Row],[RelatedPQ]],S2PQ[S2PQGUID],0),3),"")</f>
        <v/>
      </c>
      <c r="R24" s="69"/>
    </row>
    <row r="25" spans="2:18" s="43" customFormat="1" ht="135" x14ac:dyDescent="0.25">
      <c r="B25" s="44"/>
      <c r="C25" s="44"/>
      <c r="D25" s="43">
        <f>IF(Checklist48[[#This Row],[SGUID]]="",IF(Checklist48[[#This Row],[SSGUID]]="",0,1),1)</f>
        <v>0</v>
      </c>
      <c r="E25" s="44" t="s">
        <v>910</v>
      </c>
      <c r="F25" s="44" t="str">
        <f>_xlfn.IFNA(Checklist48[[#This Row],[RelatedPQ]],"NA")</f>
        <v>NA</v>
      </c>
      <c r="G25" s="44" t="e">
        <f>IF(Checklist48[[#This Row],[PIGUID]]="","",INDEX(S2PQ_relational[],MATCH(Checklist48[[#This Row],[PIGUID&amp;NO]],S2PQ_relational[PIGUID &amp; "NO"],0),2))</f>
        <v>#N/A</v>
      </c>
      <c r="H25" s="44" t="str">
        <f>Checklist48[[#This Row],[PIGUID]]&amp;"NO"</f>
        <v>6uPpFr9RXID01MDwZye96iNO</v>
      </c>
      <c r="I25" s="44" t="b">
        <f>IF(Checklist48[[#This Row],[PIGUID]]="","",INDEX(PIs[NA Exempt],MATCH(Checklist48[[#This Row],[PIGUID]],PIs[GUID],0),1))</f>
        <v>0</v>
      </c>
      <c r="J25" s="44" t="str">
        <f>IF(Checklist48[[#This Row],[SGUID]]="",IF(Checklist48[[#This Row],[SSGUID]]="",IF(Checklist48[[#This Row],[PIGUID]]="","",INDEX(PIs[[Column1]:[SS]],MATCH(Checklist48[[#This Row],[PIGUID]],PIs[GUID],0),2)),INDEX(PIs[[Column1]:[SS]],MATCH(Checklist48[[#This Row],[SSGUID]],PIs[SSGUID],0),18)),INDEX(PIs[[Column1]:[SS]],MATCH(Checklist48[[#This Row],[SGUID]],PIs[SGUID],0),14))</f>
        <v>FO 01.08.01</v>
      </c>
      <c r="K25" s="44" t="str">
        <f>IF(Checklist48[[#This Row],[SGUID]]="",IF(Checklist48[[#This Row],[SSGUID]]="",IF(Checklist48[[#This Row],[PIGUID]]="","",INDEX(PIs[[Column1]:[SS]],MATCH(Checklist48[[#This Row],[PIGUID]],PIs[GUID],0),4)),INDEX(PIs[[Column1]:[Ssbody]],MATCH(Checklist48[[#This Row],[SSGUID]],PIs[SSGUID],0),19)),INDEX(PIs[[Column1]:[SS]],MATCH(Checklist48[[#This Row],[SGUID]],PIs[SGUID],0),15))</f>
        <v>Documented procedures are in place to manage the recall and withdrawal of products from the marketplace.</v>
      </c>
      <c r="L25" s="44" t="str">
        <f>IF(Checklist48[[#This Row],[SGUID]]="",IF(Checklist48[[#This Row],[SSGUID]]="",INDEX(PIs[[Column1]:[SS]],MATCH(Checklist48[[#This Row],[PIGUID]],PIs[GUID],0),6),""),"")</f>
        <v>The producer shall have a documented procedure that identifies:
- The types of events that may result in a recall and withdrawal
- The persons responsible for making decisions on the possible recall and withdrawal
- The mechanism for notifying the next step in the supply chain
- The methods for reconciling stock
An up-to-date list of telephone numbers and email addresses of contacts in the next step shall be available.</v>
      </c>
      <c r="M25" s="44" t="str">
        <f>IF(Checklist48[[#This Row],[SSGUID]]="",IF(Checklist48[[#This Row],[PIGUID]]="","",INDEX(PIs[[Column1]:[SS]],MATCH(Checklist48[[#This Row],[PIGUID]],PIs[GUID],0),8)),"")</f>
        <v>Minor Must</v>
      </c>
      <c r="N25" s="69"/>
      <c r="O25" s="69"/>
      <c r="P25" s="44" t="str">
        <f>IF(Checklist48[[#This Row],[ifna]]="NA","",IF(Checklist48[[#This Row],[RelatedPQ]]=0,"",IF(Checklist48[[#This Row],[RelatedPQ]]="","",IF((INDEX(S2PQ_relational[],MATCH(Checklist48[[#This Row],[PIGUID&amp;NO]],S2PQ_relational[PIGUID &amp; "NO"],0),1))=Checklist48[[#This Row],[PIGUID]],"Not applicable",""))))</f>
        <v/>
      </c>
      <c r="Q25" s="44" t="str">
        <f>IF(Checklist48[[#This Row],[N/A]]="Not Applicable",INDEX(S2PQ[[Step 2 questions]:[Justification]],MATCH(Checklist48[[#This Row],[RelatedPQ]],S2PQ[S2PQGUID],0),3),"")</f>
        <v/>
      </c>
      <c r="R25" s="69"/>
    </row>
    <row r="26" spans="2:18" s="43" customFormat="1" ht="33.75" x14ac:dyDescent="0.25">
      <c r="B26" s="44" t="s">
        <v>101</v>
      </c>
      <c r="C26" s="44"/>
      <c r="D26" s="43">
        <f>IF(Checklist48[[#This Row],[SGUID]]="",IF(Checklist48[[#This Row],[SSGUID]]="",0,1),1)</f>
        <v>1</v>
      </c>
      <c r="E26" s="44"/>
      <c r="F26" s="44" t="str">
        <f>_xlfn.IFNA(Checklist48[[#This Row],[RelatedPQ]],"NA")</f>
        <v/>
      </c>
      <c r="G26" s="44" t="str">
        <f>IF(Checklist48[[#This Row],[PIGUID]]="","",INDEX(S2PQ_relational[],MATCH(Checklist48[[#This Row],[PIGUID&amp;NO]],S2PQ_relational[PIGUID &amp; "NO"],0),2))</f>
        <v/>
      </c>
      <c r="H26" s="44" t="str">
        <f>Checklist48[[#This Row],[PIGUID]]&amp;"NO"</f>
        <v>NO</v>
      </c>
      <c r="I26" s="44" t="str">
        <f>IF(Checklist48[[#This Row],[PIGUID]]="","",INDEX(PIs[NA Exempt],MATCH(Checklist48[[#This Row],[PIGUID]],PIs[GUID],0),1))</f>
        <v/>
      </c>
      <c r="J26" s="44" t="str">
        <f>IF(Checklist48[[#This Row],[SGUID]]="",IF(Checklist48[[#This Row],[SSGUID]]="",IF(Checklist48[[#This Row],[PIGUID]]="","",INDEX(PIs[[Column1]:[SS]],MATCH(Checklist48[[#This Row],[PIGUID]],PIs[GUID],0),2)),INDEX(PIs[[Column1]:[SS]],MATCH(Checklist48[[#This Row],[SSGUID]],PIs[SSGUID],0),18)),INDEX(PIs[[Column1]:[SS]],MATCH(Checklist48[[#This Row],[SGUID]],PIs[SGUID],0),14))</f>
        <v>FO 02 TRACEABILITY</v>
      </c>
      <c r="K26" s="44" t="str">
        <f>IF(Checklist48[[#This Row],[SGUID]]="",IF(Checklist48[[#This Row],[SSGUID]]="",IF(Checklist48[[#This Row],[PIGUID]]="","",INDEX(PIs[[Column1]:[SS]],MATCH(Checklist48[[#This Row],[PIGUID]],PIs[GUID],0),4)),INDEX(PIs[[Column1]:[Ssbody]],MATCH(Checklist48[[#This Row],[SSGUID]],PIs[SSGUID],0),19)),INDEX(PIs[[Column1]:[SS]],MATCH(Checklist48[[#This Row],[SGUID]],PIs[SGUID],0),15))</f>
        <v>-</v>
      </c>
      <c r="L26" s="44" t="str">
        <f>IF(Checklist48[[#This Row],[SGUID]]="",IF(Checklist48[[#This Row],[SSGUID]]="",INDEX(PIs[[Column1]:[SS]],MATCH(Checklist48[[#This Row],[PIGUID]],PIs[GUID],0),6),""),"")</f>
        <v/>
      </c>
      <c r="M26" s="44" t="str">
        <f>IF(Checklist48[[#This Row],[SSGUID]]="",IF(Checklist48[[#This Row],[PIGUID]]="","",INDEX(PIs[[Column1]:[SS]],MATCH(Checklist48[[#This Row],[PIGUID]],PIs[GUID],0),8)),"")</f>
        <v/>
      </c>
      <c r="N26" s="69"/>
      <c r="O26" s="69"/>
      <c r="P26" s="44" t="str">
        <f>IF(Checklist48[[#This Row],[ifna]]="NA","",IF(Checklist48[[#This Row],[RelatedPQ]]=0,"",IF(Checklist48[[#This Row],[RelatedPQ]]="","",IF((INDEX(S2PQ_relational[],MATCH(Checklist48[[#This Row],[PIGUID&amp;NO]],S2PQ_relational[PIGUID &amp; "NO"],0),1))=Checklist48[[#This Row],[PIGUID]],"Not applicable",""))))</f>
        <v/>
      </c>
      <c r="Q26" s="44" t="str">
        <f>IF(Checklist48[[#This Row],[N/A]]="Not Applicable",INDEX(S2PQ[[Step 2 questions]:[Justification]],MATCH(Checklist48[[#This Row],[RelatedPQ]],S2PQ[S2PQGUID],0),3),"")</f>
        <v/>
      </c>
      <c r="R26" s="69"/>
    </row>
    <row r="27" spans="2:18" s="43" customFormat="1" ht="33.75" x14ac:dyDescent="0.25">
      <c r="B27" s="44"/>
      <c r="C27" s="44" t="s">
        <v>553</v>
      </c>
      <c r="D27" s="43">
        <f>IF(Checklist48[[#This Row],[SGUID]]="",IF(Checklist48[[#This Row],[SSGUID]]="",0,1),1)</f>
        <v>1</v>
      </c>
      <c r="E27" s="44"/>
      <c r="F27" s="44" t="str">
        <f>_xlfn.IFNA(Checklist48[[#This Row],[RelatedPQ]],"NA")</f>
        <v/>
      </c>
      <c r="G27" s="44" t="str">
        <f>IF(Checklist48[[#This Row],[PIGUID]]="","",INDEX(S2PQ_relational[],MATCH(Checklist48[[#This Row],[PIGUID&amp;NO]],S2PQ_relational[PIGUID &amp; "NO"],0),2))</f>
        <v/>
      </c>
      <c r="H27" s="44" t="str">
        <f>Checklist48[[#This Row],[PIGUID]]&amp;"NO"</f>
        <v>NO</v>
      </c>
      <c r="I27" s="44" t="str">
        <f>IF(Checklist48[[#This Row],[PIGUID]]="","",INDEX(PIs[NA Exempt],MATCH(Checklist48[[#This Row],[PIGUID]],PIs[GUID],0),1))</f>
        <v/>
      </c>
      <c r="J27" s="44" t="str">
        <f>IF(Checklist48[[#This Row],[SGUID]]="",IF(Checklist48[[#This Row],[SSGUID]]="",IF(Checklist48[[#This Row],[PIGUID]]="","",INDEX(PIs[[Column1]:[SS]],MATCH(Checklist48[[#This Row],[PIGUID]],PIs[GUID],0),2)),INDEX(PIs[[Column1]:[SS]],MATCH(Checklist48[[#This Row],[SSGUID]],PIs[SSGUID],0),18)),INDEX(PIs[[Column1]:[SS]],MATCH(Checklist48[[#This Row],[SGUID]],PIs[SGUID],0),14))</f>
        <v>FO 02.01 Traceability</v>
      </c>
      <c r="K27" s="44" t="str">
        <f>IF(Checklist48[[#This Row],[SGUID]]="",IF(Checklist48[[#This Row],[SSGUID]]="",IF(Checklist48[[#This Row],[PIGUID]]="","",INDEX(PIs[[Column1]:[SS]],MATCH(Checklist48[[#This Row],[PIGUID]],PIs[GUID],0),4)),INDEX(PIs[[Column1]:[Ssbody]],MATCH(Checklist48[[#This Row],[SSGUID]],PIs[SSGUID],0),19)),INDEX(PIs[[Column1]:[SS]],MATCH(Checklist48[[#This Row],[SGUID]],PIs[SGUID],0),15))</f>
        <v>-</v>
      </c>
      <c r="L27" s="44" t="str">
        <f>IF(Checklist48[[#This Row],[SGUID]]="",IF(Checklist48[[#This Row],[SSGUID]]="",INDEX(PIs[[Column1]:[SS]],MATCH(Checklist48[[#This Row],[PIGUID]],PIs[GUID],0),6),""),"")</f>
        <v/>
      </c>
      <c r="M27" s="44" t="str">
        <f>IF(Checklist48[[#This Row],[SSGUID]]="",IF(Checklist48[[#This Row],[PIGUID]]="","",INDEX(PIs[[Column1]:[SS]],MATCH(Checklist48[[#This Row],[PIGUID]],PIs[GUID],0),8)),"")</f>
        <v/>
      </c>
      <c r="N27" s="69"/>
      <c r="O27" s="69"/>
      <c r="P27" s="44" t="str">
        <f>IF(Checklist48[[#This Row],[ifna]]="NA","",IF(Checklist48[[#This Row],[RelatedPQ]]=0,"",IF(Checklist48[[#This Row],[RelatedPQ]]="","",IF((INDEX(S2PQ_relational[],MATCH(Checklist48[[#This Row],[PIGUID&amp;NO]],S2PQ_relational[PIGUID &amp; "NO"],0),1))=Checklist48[[#This Row],[PIGUID]],"Not applicable",""))))</f>
        <v/>
      </c>
      <c r="Q27" s="44" t="str">
        <f>IF(Checklist48[[#This Row],[N/A]]="Not Applicable",INDEX(S2PQ[[Step 2 questions]:[Justification]],MATCH(Checklist48[[#This Row],[RelatedPQ]],S2PQ[S2PQGUID],0),3),"")</f>
        <v/>
      </c>
      <c r="R27" s="69"/>
    </row>
    <row r="28" spans="2:18" s="43" customFormat="1" ht="123.75" x14ac:dyDescent="0.25">
      <c r="B28" s="44"/>
      <c r="C28" s="44"/>
      <c r="D28" s="43">
        <f>IF(Checklist48[[#This Row],[SGUID]]="",IF(Checklist48[[#This Row],[SSGUID]]="",0,1),1)</f>
        <v>0</v>
      </c>
      <c r="E28" s="44" t="s">
        <v>547</v>
      </c>
      <c r="F28" s="44" t="str">
        <f>_xlfn.IFNA(Checklist48[[#This Row],[RelatedPQ]],"NA")</f>
        <v>NA</v>
      </c>
      <c r="G28" s="44" t="e">
        <f>IF(Checklist48[[#This Row],[PIGUID]]="","",INDEX(S2PQ_relational[],MATCH(Checklist48[[#This Row],[PIGUID&amp;NO]],S2PQ_relational[PIGUID &amp; "NO"],0),2))</f>
        <v>#N/A</v>
      </c>
      <c r="H28" s="44" t="str">
        <f>Checklist48[[#This Row],[PIGUID]]&amp;"NO"</f>
        <v>51dEJevgLccjgMv2X3yorpNO</v>
      </c>
      <c r="I28" s="44" t="b">
        <f>IF(Checklist48[[#This Row],[PIGUID]]="","",INDEX(PIs[NA Exempt],MATCH(Checklist48[[#This Row],[PIGUID]],PIs[GUID],0),1))</f>
        <v>0</v>
      </c>
      <c r="J28" s="44" t="str">
        <f>IF(Checklist48[[#This Row],[SGUID]]="",IF(Checklist48[[#This Row],[SSGUID]]="",IF(Checklist48[[#This Row],[PIGUID]]="","",INDEX(PIs[[Column1]:[SS]],MATCH(Checklist48[[#This Row],[PIGUID]],PIs[GUID],0),2)),INDEX(PIs[[Column1]:[SS]],MATCH(Checklist48[[#This Row],[SSGUID]],PIs[SSGUID],0),18)),INDEX(PIs[[Column1]:[SS]],MATCH(Checklist48[[#This Row],[SGUID]],PIs[SGUID],0),14))</f>
        <v>FO 02.01.01</v>
      </c>
      <c r="K28" s="44" t="str">
        <f>IF(Checklist48[[#This Row],[SGUID]]="",IF(Checklist48[[#This Row],[SSGUID]]="",IF(Checklist48[[#This Row],[PIGUID]]="","",INDEX(PIs[[Column1]:[SS]],MATCH(Checklist48[[#This Row],[PIGUID]],PIs[GUID],0),4)),INDEX(PIs[[Column1]:[Ssbody]],MATCH(Checklist48[[#This Row],[SSGUID]],PIs[SSGUID],0),19)),INDEX(PIs[[Column1]:[SS]],MATCH(Checklist48[[#This Row],[SGUID]],PIs[SGUID],0),15))</f>
        <v>All registered products are traceable back to and from the registered farm where they were produced and handled (where applicable).</v>
      </c>
      <c r="L28" s="44" t="str">
        <f>IF(Checklist48[[#This Row],[SGUID]]="",IF(Checklist48[[#This Row],[SSGUID]]="",INDEX(PIs[[Column1]:[SS]],MATCH(Checklist48[[#This Row],[PIGUID]],PIs[GUID],0),6),""),"")</f>
        <v>A documented identification and traceability system shall allow registered products to be traced back to the registered farm or supplier, or to the registered farms or suppliers of the Option 2 producer group, and traced forward to the immediate customer (one step forward and one step back).
Harvest information shall link a batch or lot to the production records or the farms of specific producers. Product handling shall also be covered, where applicable.</v>
      </c>
      <c r="M28" s="44" t="str">
        <f>IF(Checklist48[[#This Row],[SSGUID]]="",IF(Checklist48[[#This Row],[PIGUID]]="","",INDEX(PIs[[Column1]:[SS]],MATCH(Checklist48[[#This Row],[PIGUID]],PIs[GUID],0),8)),"")</f>
        <v>Major Must</v>
      </c>
      <c r="N28" s="69"/>
      <c r="O28" s="69"/>
      <c r="P28" s="44" t="str">
        <f>IF(Checklist48[[#This Row],[ifna]]="NA","",IF(Checklist48[[#This Row],[RelatedPQ]]=0,"",IF(Checklist48[[#This Row],[RelatedPQ]]="","",IF((INDEX(S2PQ_relational[],MATCH(Checklist48[[#This Row],[PIGUID&amp;NO]],S2PQ_relational[PIGUID &amp; "NO"],0),1))=Checklist48[[#This Row],[PIGUID]],"Not applicable",""))))</f>
        <v/>
      </c>
      <c r="Q28" s="44" t="str">
        <f>IF(Checklist48[[#This Row],[N/A]]="Not Applicable",INDEX(S2PQ[[Step 2 questions]:[Justification]],MATCH(Checklist48[[#This Row],[RelatedPQ]],S2PQ[S2PQGUID],0),3),"")</f>
        <v/>
      </c>
      <c r="R28" s="69"/>
    </row>
    <row r="29" spans="2:18" s="43" customFormat="1" ht="112.5" x14ac:dyDescent="0.25">
      <c r="B29" s="44"/>
      <c r="C29" s="44" t="s">
        <v>546</v>
      </c>
      <c r="D29" s="43">
        <f>IF(Checklist48[[#This Row],[SGUID]]="",IF(Checklist48[[#This Row],[SSGUID]]="",0,1),1)</f>
        <v>1</v>
      </c>
      <c r="E29" s="44"/>
      <c r="F29" s="44" t="str">
        <f>_xlfn.IFNA(Checklist48[[#This Row],[RelatedPQ]],"NA")</f>
        <v/>
      </c>
      <c r="G29" s="44" t="str">
        <f>IF(Checklist48[[#This Row],[PIGUID]]="","",INDEX(S2PQ_relational[],MATCH(Checklist48[[#This Row],[PIGUID&amp;NO]],S2PQ_relational[PIGUID &amp; "NO"],0),2))</f>
        <v/>
      </c>
      <c r="H29" s="44" t="str">
        <f>Checklist48[[#This Row],[PIGUID]]&amp;"NO"</f>
        <v>NO</v>
      </c>
      <c r="I29" s="44" t="str">
        <f>IF(Checklist48[[#This Row],[PIGUID]]="","",INDEX(PIs[NA Exempt],MATCH(Checklist48[[#This Row],[PIGUID]],PIs[GUID],0),1))</f>
        <v/>
      </c>
      <c r="J29" s="44" t="str">
        <f>IF(Checklist48[[#This Row],[SGUID]]="",IF(Checklist48[[#This Row],[SSGUID]]="",IF(Checklist48[[#This Row],[PIGUID]]="","",INDEX(PIs[[Column1]:[SS]],MATCH(Checklist48[[#This Row],[PIGUID]],PIs[GUID],0),2)),INDEX(PIs[[Column1]:[SS]],MATCH(Checklist48[[#This Row],[SSGUID]],PIs[SSGUID],0),18)),INDEX(PIs[[Column1]:[SS]],MATCH(Checklist48[[#This Row],[SGUID]],PIs[SGUID],0),14))</f>
        <v>FO 02.02 Parallel ownership</v>
      </c>
      <c r="K29" s="44" t="str">
        <f>IF(Checklist48[[#This Row],[SGUID]]="",IF(Checklist48[[#This Row],[SSGUID]]="",IF(Checklist48[[#This Row],[PIGUID]]="","",INDEX(PIs[[Column1]:[SS]],MATCH(Checklist48[[#This Row],[PIGUID]],PIs[GUID],0),4)),INDEX(PIs[[Column1]:[Ssbody]],MATCH(Checklist48[[#This Row],[SSGUID]],PIs[SSGUID],0),19)),INDEX(PIs[[Column1]:[SS]],MATCH(Checklist48[[#This Row],[SGUID]],PIs[SGUID],0),15))</f>
        <v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v>
      </c>
      <c r="L29" s="44" t="str">
        <f>IF(Checklist48[[#This Row],[SGUID]]="",IF(Checklist48[[#This Row],[SSGUID]]="",INDEX(PIs[[Column1]:[SS]],MATCH(Checklist48[[#This Row],[PIGUID]],PIs[GUID],0),6),""),"")</f>
        <v/>
      </c>
      <c r="M29" s="44" t="str">
        <f>IF(Checklist48[[#This Row],[SSGUID]]="",IF(Checklist48[[#This Row],[PIGUID]]="","",INDEX(PIs[[Column1]:[SS]],MATCH(Checklist48[[#This Row],[PIGUID]],PIs[GUID],0),8)),"")</f>
        <v/>
      </c>
      <c r="N29" s="69"/>
      <c r="O29" s="69"/>
      <c r="P29" s="44" t="str">
        <f>IF(Checklist48[[#This Row],[ifna]]="NA","",IF(Checklist48[[#This Row],[RelatedPQ]]=0,"",IF(Checklist48[[#This Row],[RelatedPQ]]="","",IF((INDEX(S2PQ_relational[],MATCH(Checklist48[[#This Row],[PIGUID&amp;NO]],S2PQ_relational[PIGUID &amp; "NO"],0),1))=Checklist48[[#This Row],[PIGUID]],"Not applicable",""))))</f>
        <v/>
      </c>
      <c r="Q29" s="44" t="str">
        <f>IF(Checklist48[[#This Row],[N/A]]="Not Applicable",INDEX(S2PQ[[Step 2 questions]:[Justification]],MATCH(Checklist48[[#This Row],[RelatedPQ]],S2PQ[S2PQGUID],0),3),"")</f>
        <v/>
      </c>
      <c r="R29" s="69"/>
    </row>
    <row r="30" spans="2:18" s="43" customFormat="1" ht="45" x14ac:dyDescent="0.25">
      <c r="B30" s="44"/>
      <c r="C30" s="44"/>
      <c r="D30" s="43">
        <f>IF(Checklist48[[#This Row],[SGUID]]="",IF(Checklist48[[#This Row],[SSGUID]]="",0,1),1)</f>
        <v>0</v>
      </c>
      <c r="E30" s="44" t="s">
        <v>540</v>
      </c>
      <c r="F30" s="44" t="str">
        <f>_xlfn.IFNA(Checklist48[[#This Row],[RelatedPQ]],"NA")</f>
        <v>NA</v>
      </c>
      <c r="G30" s="44" t="e">
        <f>IF(Checklist48[[#This Row],[PIGUID]]="","",INDEX(S2PQ_relational[],MATCH(Checklist48[[#This Row],[PIGUID&amp;NO]],S2PQ_relational[PIGUID &amp; "NO"],0),2))</f>
        <v>#N/A</v>
      </c>
      <c r="H30" s="44" t="str">
        <f>Checklist48[[#This Row],[PIGUID]]&amp;"NO"</f>
        <v>2VjbjKk5ZqRQIy6Ryw04qkNO</v>
      </c>
      <c r="I30" s="44" t="b">
        <f>IF(Checklist48[[#This Row],[PIGUID]]="","",INDEX(PIs[NA Exempt],MATCH(Checklist48[[#This Row],[PIGUID]],PIs[GUID],0),1))</f>
        <v>0</v>
      </c>
      <c r="J30" s="44" t="str">
        <f>IF(Checklist48[[#This Row],[SGUID]]="",IF(Checklist48[[#This Row],[SSGUID]]="",IF(Checklist48[[#This Row],[PIGUID]]="","",INDEX(PIs[[Column1]:[SS]],MATCH(Checklist48[[#This Row],[PIGUID]],PIs[GUID],0),2)),INDEX(PIs[[Column1]:[SS]],MATCH(Checklist48[[#This Row],[SSGUID]],PIs[SSGUID],0),18)),INDEX(PIs[[Column1]:[SS]],MATCH(Checklist48[[#This Row],[SGUID]],PIs[SGUID],0),14))</f>
        <v>FO 02.02.01</v>
      </c>
      <c r="K30" s="44" t="str">
        <f>IF(Checklist48[[#This Row],[SGUID]]="",IF(Checklist48[[#This Row],[SSGUID]]="",IF(Checklist48[[#This Row],[PIGUID]]="","",INDEX(PIs[[Column1]:[SS]],MATCH(Checklist48[[#This Row],[PIGUID]],PIs[GUID],0),4)),INDEX(PIs[[Column1]:[Ssbody]],MATCH(Checklist48[[#This Row],[SSGUID]],PIs[SSGUID],0),19)),INDEX(PIs[[Column1]:[SS]],MATCH(Checklist48[[#This Row],[SGUID]],PIs[SGUID],0),15))</f>
        <v>An effective system is in place to identify all products originating from GLOBALG.A.P. certified processes and segregate them from products originating from noncertified processes.</v>
      </c>
      <c r="L30" s="44" t="str">
        <f>IF(Checklist48[[#This Row],[SGUID]]="",IF(Checklist48[[#This Row],[SSGUID]]="",INDEX(PIs[[Column1]:[SS]],MATCH(Checklist48[[#This Row],[PIGUID]],PIs[GUID],0),6),""),"")</f>
        <v>It shall be possible to identify all products originating from GLOBALG.A.P. certified production processes and to keep them separate from products originating from noncertified production processes.</v>
      </c>
      <c r="M30" s="44" t="str">
        <f>IF(Checklist48[[#This Row],[SSGUID]]="",IF(Checklist48[[#This Row],[PIGUID]]="","",INDEX(PIs[[Column1]:[SS]],MATCH(Checklist48[[#This Row],[PIGUID]],PIs[GUID],0),8)),"")</f>
        <v>Major Must</v>
      </c>
      <c r="N30" s="69"/>
      <c r="O30" s="69"/>
      <c r="P30" s="44" t="str">
        <f>IF(Checklist48[[#This Row],[ifna]]="NA","",IF(Checklist48[[#This Row],[RelatedPQ]]=0,"",IF(Checklist48[[#This Row],[RelatedPQ]]="","",IF((INDEX(S2PQ_relational[],MATCH(Checklist48[[#This Row],[PIGUID&amp;NO]],S2PQ_relational[PIGUID &amp; "NO"],0),1))=Checklist48[[#This Row],[PIGUID]],"Not applicable",""))))</f>
        <v/>
      </c>
      <c r="Q30" s="44" t="str">
        <f>IF(Checklist48[[#This Row],[N/A]]="Not Applicable",INDEX(S2PQ[[Step 2 questions]:[Justification]],MATCH(Checklist48[[#This Row],[RelatedPQ]],S2PQ[S2PQGUID],0),3),"")</f>
        <v/>
      </c>
      <c r="R30" s="69"/>
    </row>
    <row r="31" spans="2:18" s="43" customFormat="1" ht="135" x14ac:dyDescent="0.25">
      <c r="B31" s="44"/>
      <c r="C31" s="44"/>
      <c r="D31" s="43">
        <f>IF(Checklist48[[#This Row],[SGUID]]="",IF(Checklist48[[#This Row],[SSGUID]]="",0,1),1)</f>
        <v>0</v>
      </c>
      <c r="E31" s="44" t="s">
        <v>764</v>
      </c>
      <c r="F31" s="44" t="str">
        <f>_xlfn.IFNA(Checklist48[[#This Row],[RelatedPQ]],"NA")</f>
        <v>NA</v>
      </c>
      <c r="G31" s="44" t="e">
        <f>IF(Checklist48[[#This Row],[PIGUID]]="","",INDEX(S2PQ_relational[],MATCH(Checklist48[[#This Row],[PIGUID&amp;NO]],S2PQ_relational[PIGUID &amp; "NO"],0),2))</f>
        <v>#N/A</v>
      </c>
      <c r="H31" s="44" t="str">
        <f>Checklist48[[#This Row],[PIGUID]]&amp;"NO"</f>
        <v>4YFCgG7VKoe1C4rTqyvkvoNO</v>
      </c>
      <c r="I31" s="44" t="b">
        <f>IF(Checklist48[[#This Row],[PIGUID]]="","",INDEX(PIs[NA Exempt],MATCH(Checklist48[[#This Row],[PIGUID]],PIs[GUID],0),1))</f>
        <v>0</v>
      </c>
      <c r="J31" s="44" t="str">
        <f>IF(Checklist48[[#This Row],[SGUID]]="",IF(Checklist48[[#This Row],[SSGUID]]="",IF(Checklist48[[#This Row],[PIGUID]]="","",INDEX(PIs[[Column1]:[SS]],MATCH(Checklist48[[#This Row],[PIGUID]],PIs[GUID],0),2)),INDEX(PIs[[Column1]:[SS]],MATCH(Checklist48[[#This Row],[SSGUID]],PIs[SSGUID],0),18)),INDEX(PIs[[Column1]:[SS]],MATCH(Checklist48[[#This Row],[SGUID]],PIs[SGUID],0),14))</f>
        <v>FO 02.02.02</v>
      </c>
      <c r="K31" s="44" t="str">
        <f>IF(Checklist48[[#This Row],[SGUID]]="",IF(Checklist48[[#This Row],[SSGUID]]="",IF(Checklist48[[#This Row],[PIGUID]]="","",INDEX(PIs[[Column1]:[SS]],MATCH(Checklist48[[#This Row],[PIGUID]],PIs[GUID],0),4)),INDEX(PIs[[Column1]:[Ssbody]],MATCH(Checklist48[[#This Row],[SSGUID]],PIs[SSGUID],0),19)),INDEX(PIs[[Column1]:[SS]],MATCH(Checklist48[[#This Row],[SGUID]],PIs[SGUID],0),15))</f>
        <v>The GLOBALG.A.P. Number (GGN) is indicated on all final products originating from certified production processes when registered for parallel ownership.</v>
      </c>
      <c r="L31" s="44" t="str">
        <f>IF(Checklist48[[#This Row],[SGUID]]="",IF(Checklist48[[#This Row],[SSGUID]]="",INDEX(PIs[[Column1]:[SS]],MATCH(Checklist48[[#This Row],[PIGUID]],PIs[GUID],0),6),""),"")</f>
        <v>Where the producer is registered for parallel ownership (i.e., where products originating from certified and noncertified production processes are owned in parallel by one legal entity), all products originating from certified production processes packed in final consumer packaging (either on the farm or after product handling) shall be identified with a GGN. It can be the GGN of the Option 2 producer group, the GGN of the producer group member, both GGNs, or the GGN of the Option 1 individual producer. The GGN shall not be used to label products originating from noncertified production processes.</v>
      </c>
      <c r="M31" s="44" t="str">
        <f>IF(Checklist48[[#This Row],[SSGUID]]="",IF(Checklist48[[#This Row],[PIGUID]]="","",INDEX(PIs[[Column1]:[SS]],MATCH(Checklist48[[#This Row],[PIGUID]],PIs[GUID],0),8)),"")</f>
        <v>Major Must</v>
      </c>
      <c r="N31" s="69"/>
      <c r="O31" s="69"/>
      <c r="P31" s="44" t="str">
        <f>IF(Checklist48[[#This Row],[ifna]]="NA","",IF(Checklist48[[#This Row],[RelatedPQ]]=0,"",IF(Checklist48[[#This Row],[RelatedPQ]]="","",IF((INDEX(S2PQ_relational[],MATCH(Checklist48[[#This Row],[PIGUID&amp;NO]],S2PQ_relational[PIGUID &amp; "NO"],0),1))=Checklist48[[#This Row],[PIGUID]],"Not applicable",""))))</f>
        <v/>
      </c>
      <c r="Q31" s="44" t="str">
        <f>IF(Checklist48[[#This Row],[N/A]]="Not Applicable",INDEX(S2PQ[[Step 2 questions]:[Justification]],MATCH(Checklist48[[#This Row],[RelatedPQ]],S2PQ[S2PQGUID],0),3),"")</f>
        <v/>
      </c>
      <c r="R31" s="69"/>
    </row>
    <row r="32" spans="2:18" s="43" customFormat="1" ht="33.75" x14ac:dyDescent="0.25">
      <c r="B32" s="44"/>
      <c r="C32" s="44"/>
      <c r="D32" s="43">
        <f>IF(Checklist48[[#This Row],[SGUID]]="",IF(Checklist48[[#This Row],[SSGUID]]="",0,1),1)</f>
        <v>0</v>
      </c>
      <c r="E32" s="44" t="s">
        <v>965</v>
      </c>
      <c r="F32" s="44" t="str">
        <f>_xlfn.IFNA(Checklist48[[#This Row],[RelatedPQ]],"NA")</f>
        <v>NA</v>
      </c>
      <c r="G32" s="44" t="e">
        <f>IF(Checklist48[[#This Row],[PIGUID]]="","",INDEX(S2PQ_relational[],MATCH(Checklist48[[#This Row],[PIGUID&amp;NO]],S2PQ_relational[PIGUID &amp; "NO"],0),2))</f>
        <v>#N/A</v>
      </c>
      <c r="H32" s="44" t="str">
        <f>Checklist48[[#This Row],[PIGUID]]&amp;"NO"</f>
        <v>1gZll4bOCxosKoKhEl2rq8NO</v>
      </c>
      <c r="I32" s="44" t="b">
        <f>IF(Checklist48[[#This Row],[PIGUID]]="","",INDEX(PIs[NA Exempt],MATCH(Checklist48[[#This Row],[PIGUID]],PIs[GUID],0),1))</f>
        <v>0</v>
      </c>
      <c r="J32" s="44" t="str">
        <f>IF(Checklist48[[#This Row],[SGUID]]="",IF(Checklist48[[#This Row],[SSGUID]]="",IF(Checklist48[[#This Row],[PIGUID]]="","",INDEX(PIs[[Column1]:[SS]],MATCH(Checklist48[[#This Row],[PIGUID]],PIs[GUID],0),2)),INDEX(PIs[[Column1]:[SS]],MATCH(Checklist48[[#This Row],[SSGUID]],PIs[SSGUID],0),18)),INDEX(PIs[[Column1]:[SS]],MATCH(Checklist48[[#This Row],[SGUID]],PIs[SGUID],0),14))</f>
        <v>FO 02.02.03</v>
      </c>
      <c r="K32" s="44" t="str">
        <f>IF(Checklist48[[#This Row],[SGUID]]="",IF(Checklist48[[#This Row],[SSGUID]]="",IF(Checklist48[[#This Row],[PIGUID]]="","",INDEX(PIs[[Column1]:[SS]],MATCH(Checklist48[[#This Row],[PIGUID]],PIs[GUID],0),4)),INDEX(PIs[[Column1]:[Ssbody]],MATCH(Checklist48[[#This Row],[SSGUID]],PIs[SSGUID],0),19)),INDEX(PIs[[Column1]:[SS]],MATCH(Checklist48[[#This Row],[SGUID]],PIs[SGUID],0),15))</f>
        <v>A final verification step is in place to ensure correct dispatch of products originating from certified and noncertified production processes.</v>
      </c>
      <c r="L32" s="44" t="str">
        <f>IF(Checklist48[[#This Row],[SGUID]]="",IF(Checklist48[[#This Row],[SSGUID]]="",INDEX(PIs[[Column1]:[SS]],MATCH(Checklist48[[#This Row],[PIGUID]],PIs[GUID],0),6),""),"")</f>
        <v>A procedure shall be in place to show that the products are correctly identified and correctly dispatched according to the certification status.</v>
      </c>
      <c r="M32" s="44" t="str">
        <f>IF(Checklist48[[#This Row],[SSGUID]]="",IF(Checklist48[[#This Row],[PIGUID]]="","",INDEX(PIs[[Column1]:[SS]],MATCH(Checklist48[[#This Row],[PIGUID]],PIs[GUID],0),8)),"")</f>
        <v>Major Must</v>
      </c>
      <c r="N32" s="69"/>
      <c r="O32" s="69"/>
      <c r="P32" s="44" t="str">
        <f>IF(Checklist48[[#This Row],[ifna]]="NA","",IF(Checklist48[[#This Row],[RelatedPQ]]=0,"",IF(Checklist48[[#This Row],[RelatedPQ]]="","",IF((INDEX(S2PQ_relational[],MATCH(Checklist48[[#This Row],[PIGUID&amp;NO]],S2PQ_relational[PIGUID &amp; "NO"],0),1))=Checklist48[[#This Row],[PIGUID]],"Not applicable",""))))</f>
        <v/>
      </c>
      <c r="Q32" s="44" t="str">
        <f>IF(Checklist48[[#This Row],[N/A]]="Not Applicable",INDEX(S2PQ[[Step 2 questions]:[Justification]],MATCH(Checklist48[[#This Row],[RelatedPQ]],S2PQ[S2PQGUID],0),3),"")</f>
        <v/>
      </c>
      <c r="R32" s="69"/>
    </row>
    <row r="33" spans="2:18" s="43" customFormat="1" ht="202.5" x14ac:dyDescent="0.25">
      <c r="B33" s="44"/>
      <c r="C33" s="44"/>
      <c r="D33" s="43">
        <f>IF(Checklist48[[#This Row],[SGUID]]="",IF(Checklist48[[#This Row],[SSGUID]]="",0,1),1)</f>
        <v>0</v>
      </c>
      <c r="E33" s="44" t="s">
        <v>917</v>
      </c>
      <c r="F33" s="44" t="str">
        <f>_xlfn.IFNA(Checklist48[[#This Row],[RelatedPQ]],"NA")</f>
        <v>NA</v>
      </c>
      <c r="G33" s="44" t="e">
        <f>IF(Checklist48[[#This Row],[PIGUID]]="","",INDEX(S2PQ_relational[],MATCH(Checklist48[[#This Row],[PIGUID&amp;NO]],S2PQ_relational[PIGUID &amp; "NO"],0),2))</f>
        <v>#N/A</v>
      </c>
      <c r="H33" s="44" t="str">
        <f>Checklist48[[#This Row],[PIGUID]]&amp;"NO"</f>
        <v>63xuzVUvh3fq7hsPyML6dsNO</v>
      </c>
      <c r="I33" s="44" t="b">
        <f>IF(Checklist48[[#This Row],[PIGUID]]="","",INDEX(PIs[NA Exempt],MATCH(Checklist48[[#This Row],[PIGUID]],PIs[GUID],0),1))</f>
        <v>0</v>
      </c>
      <c r="J33" s="44" t="str">
        <f>IF(Checklist48[[#This Row],[SGUID]]="",IF(Checklist48[[#This Row],[SSGUID]]="",IF(Checklist48[[#This Row],[PIGUID]]="","",INDEX(PIs[[Column1]:[SS]],MATCH(Checklist48[[#This Row],[PIGUID]],PIs[GUID],0),2)),INDEX(PIs[[Column1]:[SS]],MATCH(Checklist48[[#This Row],[SSGUID]],PIs[SSGUID],0),18)),INDEX(PIs[[Column1]:[SS]],MATCH(Checklist48[[#This Row],[SGUID]],PIs[SGUID],0),14))</f>
        <v>FO 02.02.04</v>
      </c>
      <c r="K33" s="44" t="str">
        <f>IF(Checklist48[[#This Row],[SGUID]]="",IF(Checklist48[[#This Row],[SSGUID]]="",IF(Checklist48[[#This Row],[PIGUID]]="","",INDEX(PIs[[Column1]:[SS]],MATCH(Checklist48[[#This Row],[PIGUID]],PIs[GUID],0),4)),INDEX(PIs[[Column1]:[Ssbody]],MATCH(Checklist48[[#This Row],[SSGUID]],PIs[SSGUID],0),19)),INDEX(PIs[[Column1]:[SS]],MATCH(Checklist48[[#This Row],[SGUID]],PIs[SGUID],0),15))</f>
        <v>Products that are purchased from different sources are identified.</v>
      </c>
      <c r="L33" s="44" t="str">
        <f>IF(Checklist48[[#This Row],[SGUID]]="",IF(Checklist48[[#This Row],[SSGUID]]="",INDEX(PIs[[Column1]:[SS]],MATCH(Checklist48[[#This Row],[PIGUID]],PIs[GUID],0),6),""),"")</f>
        <v>Procedures (appropriate for the scale of the operation) shall be established, documented, and maintained for identifying quantities of products originating from certified and, where applicable, noncertified production processes purchased from different sources (i.e., other producers or traders) for all registered products.
Records shall include:
- Product description
- GLOBALG.A.P. certification status
- Quantities of product(s) purchased
- Supplier details
- Copy of the GLOBALG.A.P. certificates, where applicable
- Traceability data/codes related to the purchased products
- Purchase orders and/or invoices received
- List of approved suppliers</v>
      </c>
      <c r="M33" s="44" t="str">
        <f>IF(Checklist48[[#This Row],[SSGUID]]="",IF(Checklist48[[#This Row],[PIGUID]]="","",INDEX(PIs[[Column1]:[SS]],MATCH(Checklist48[[#This Row],[PIGUID]],PIs[GUID],0),8)),"")</f>
        <v>Major Must</v>
      </c>
      <c r="N33" s="69"/>
      <c r="O33" s="69"/>
      <c r="P33" s="44" t="str">
        <f>IF(Checklist48[[#This Row],[ifna]]="NA","",IF(Checklist48[[#This Row],[RelatedPQ]]=0,"",IF(Checklist48[[#This Row],[RelatedPQ]]="","",IF((INDEX(S2PQ_relational[],MATCH(Checklist48[[#This Row],[PIGUID&amp;NO]],S2PQ_relational[PIGUID &amp; "NO"],0),1))=Checklist48[[#This Row],[PIGUID]],"Not applicable",""))))</f>
        <v/>
      </c>
      <c r="Q33" s="44" t="str">
        <f>IF(Checklist48[[#This Row],[N/A]]="Not Applicable",INDEX(S2PQ[[Step 2 questions]:[Justification]],MATCH(Checklist48[[#This Row],[RelatedPQ]],S2PQ[S2PQGUID],0),3),"")</f>
        <v/>
      </c>
      <c r="R33" s="69"/>
    </row>
    <row r="34" spans="2:18" s="43" customFormat="1" ht="33.75" x14ac:dyDescent="0.25">
      <c r="B34" s="44"/>
      <c r="C34" s="44" t="s">
        <v>122</v>
      </c>
      <c r="D34" s="43">
        <f>IF(Checklist48[[#This Row],[SGUID]]="",IF(Checklist48[[#This Row],[SSGUID]]="",0,1),1)</f>
        <v>1</v>
      </c>
      <c r="E34" s="44"/>
      <c r="F34" s="44" t="str">
        <f>_xlfn.IFNA(Checklist48[[#This Row],[RelatedPQ]],"NA")</f>
        <v/>
      </c>
      <c r="G34" s="44" t="str">
        <f>IF(Checklist48[[#This Row],[PIGUID]]="","",INDEX(S2PQ_relational[],MATCH(Checklist48[[#This Row],[PIGUID&amp;NO]],S2PQ_relational[PIGUID &amp; "NO"],0),2))</f>
        <v/>
      </c>
      <c r="H34" s="44" t="str">
        <f>Checklist48[[#This Row],[PIGUID]]&amp;"NO"</f>
        <v>NO</v>
      </c>
      <c r="I34" s="44" t="str">
        <f>IF(Checklist48[[#This Row],[PIGUID]]="","",INDEX(PIs[NA Exempt],MATCH(Checklist48[[#This Row],[PIGUID]],PIs[GUID],0),1))</f>
        <v/>
      </c>
      <c r="J34" s="44" t="str">
        <f>IF(Checklist48[[#This Row],[SGUID]]="",IF(Checklist48[[#This Row],[SSGUID]]="",IF(Checklist48[[#This Row],[PIGUID]]="","",INDEX(PIs[[Column1]:[SS]],MATCH(Checklist48[[#This Row],[PIGUID]],PIs[GUID],0),2)),INDEX(PIs[[Column1]:[SS]],MATCH(Checklist48[[#This Row],[SSGUID]],PIs[SSGUID],0),18)),INDEX(PIs[[Column1]:[SS]],MATCH(Checklist48[[#This Row],[SGUID]],PIs[SGUID],0),14))</f>
        <v>FO 02.03 Mass balance</v>
      </c>
      <c r="K34" s="44" t="str">
        <f>IF(Checklist48[[#This Row],[SGUID]]="",IF(Checklist48[[#This Row],[SSGUID]]="",IF(Checklist48[[#This Row],[PIGUID]]="","",INDEX(PIs[[Column1]:[SS]],MATCH(Checklist48[[#This Row],[PIGUID]],PIs[GUID],0),4)),INDEX(PIs[[Column1]:[Ssbody]],MATCH(Checklist48[[#This Row],[SSGUID]],PIs[SSGUID],0),19)),INDEX(PIs[[Column1]:[SS]],MATCH(Checklist48[[#This Row],[SGUID]],PIs[SGUID],0),15))</f>
        <v>-</v>
      </c>
      <c r="L34" s="44" t="str">
        <f>IF(Checklist48[[#This Row],[SGUID]]="",IF(Checklist48[[#This Row],[SSGUID]]="",INDEX(PIs[[Column1]:[SS]],MATCH(Checklist48[[#This Row],[PIGUID]],PIs[GUID],0),6),""),"")</f>
        <v/>
      </c>
      <c r="M34" s="44" t="str">
        <f>IF(Checklist48[[#This Row],[SSGUID]]="",IF(Checklist48[[#This Row],[PIGUID]]="","",INDEX(PIs[[Column1]:[SS]],MATCH(Checklist48[[#This Row],[PIGUID]],PIs[GUID],0),8)),"")</f>
        <v/>
      </c>
      <c r="N34" s="69"/>
      <c r="O34" s="69"/>
      <c r="P34" s="44" t="str">
        <f>IF(Checklist48[[#This Row],[ifna]]="NA","",IF(Checklist48[[#This Row],[RelatedPQ]]=0,"",IF(Checklist48[[#This Row],[RelatedPQ]]="","",IF((INDEX(S2PQ_relational[],MATCH(Checklist48[[#This Row],[PIGUID&amp;NO]],S2PQ_relational[PIGUID &amp; "NO"],0),1))=Checklist48[[#This Row],[PIGUID]],"Not applicable",""))))</f>
        <v/>
      </c>
      <c r="Q34" s="44" t="str">
        <f>IF(Checklist48[[#This Row],[N/A]]="Not Applicable",INDEX(S2PQ[[Step 2 questions]:[Justification]],MATCH(Checklist48[[#This Row],[RelatedPQ]],S2PQ[S2PQGUID],0),3),"")</f>
        <v/>
      </c>
      <c r="R34" s="69"/>
    </row>
    <row r="35" spans="2:18" s="43" customFormat="1" ht="101.25" x14ac:dyDescent="0.25">
      <c r="B35" s="44"/>
      <c r="C35" s="44"/>
      <c r="D35" s="43">
        <f>IF(Checklist48[[#This Row],[SGUID]]="",IF(Checklist48[[#This Row],[SSGUID]]="",0,1),1)</f>
        <v>0</v>
      </c>
      <c r="E35" s="44" t="s">
        <v>904</v>
      </c>
      <c r="F35" s="44" t="str">
        <f>_xlfn.IFNA(Checklist48[[#This Row],[RelatedPQ]],"NA")</f>
        <v>NA</v>
      </c>
      <c r="G35" s="44" t="e">
        <f>IF(Checklist48[[#This Row],[PIGUID]]="","",INDEX(S2PQ_relational[],MATCH(Checklist48[[#This Row],[PIGUID&amp;NO]],S2PQ_relational[PIGUID &amp; "NO"],0),2))</f>
        <v>#N/A</v>
      </c>
      <c r="H35" s="44" t="str">
        <f>Checklist48[[#This Row],[PIGUID]]&amp;"NO"</f>
        <v>65PtYG0YOafAcoZuv67qRKNO</v>
      </c>
      <c r="I35" s="44" t="b">
        <f>IF(Checklist48[[#This Row],[PIGUID]]="","",INDEX(PIs[NA Exempt],MATCH(Checklist48[[#This Row],[PIGUID]],PIs[GUID],0),1))</f>
        <v>0</v>
      </c>
      <c r="J35" s="44" t="str">
        <f>IF(Checklist48[[#This Row],[SGUID]]="",IF(Checklist48[[#This Row],[SSGUID]]="",IF(Checklist48[[#This Row],[PIGUID]]="","",INDEX(PIs[[Column1]:[SS]],MATCH(Checklist48[[#This Row],[PIGUID]],PIs[GUID],0),2)),INDEX(PIs[[Column1]:[SS]],MATCH(Checklist48[[#This Row],[SSGUID]],PIs[SSGUID],0),18)),INDEX(PIs[[Column1]:[SS]],MATCH(Checklist48[[#This Row],[SGUID]],PIs[SGUID],0),14))</f>
        <v>FO 02.03.01</v>
      </c>
      <c r="K35" s="44" t="str">
        <f>IF(Checklist48[[#This Row],[SGUID]]="",IF(Checklist48[[#This Row],[SSGUID]]="",IF(Checklist48[[#This Row],[PIGUID]]="","",INDEX(PIs[[Column1]:[SS]],MATCH(Checklist48[[#This Row],[PIGUID]],PIs[GUID],0),4)),INDEX(PIs[[Column1]:[Ssbody]],MATCH(Checklist48[[#This Row],[SSGUID]],PIs[SSGUID],0),19)),INDEX(PIs[[Column1]:[SS]],MATCH(Checklist48[[#This Row],[SGUID]],PIs[SGUID],0),15))</f>
        <v>Sales records are available for all quantities sold for all registered products.</v>
      </c>
      <c r="L35" s="44" t="str">
        <f>IF(Checklist48[[#This Row],[SGUID]]="",IF(Checklist48[[#This Row],[SSGUID]]="",INDEX(PIs[[Column1]:[SS]],MATCH(Checklist48[[#This Row],[PIGUID]],PIs[GUID],0),6),""),"")</f>
        <v>Sales details of the quantities of products originating from certified and, where applicable, noncertified production processes shall be recorded for all registered products, with particular attention paid to quantities sold and descriptions provided. The documents shall demonstrate the consistent balance between the input and the output of products originating from certified and noncertified production processes.</v>
      </c>
      <c r="M35" s="44" t="str">
        <f>IF(Checklist48[[#This Row],[SSGUID]]="",IF(Checklist48[[#This Row],[PIGUID]]="","",INDEX(PIs[[Column1]:[SS]],MATCH(Checklist48[[#This Row],[PIGUID]],PIs[GUID],0),8)),"")</f>
        <v>Major Must</v>
      </c>
      <c r="N35" s="69"/>
      <c r="O35" s="69"/>
      <c r="P35" s="44" t="str">
        <f>IF(Checklist48[[#This Row],[ifna]]="NA","",IF(Checklist48[[#This Row],[RelatedPQ]]=0,"",IF(Checklist48[[#This Row],[RelatedPQ]]="","",IF((INDEX(S2PQ_relational[],MATCH(Checklist48[[#This Row],[PIGUID&amp;NO]],S2PQ_relational[PIGUID &amp; "NO"],0),1))=Checklist48[[#This Row],[PIGUID]],"Not applicable",""))))</f>
        <v/>
      </c>
      <c r="Q35" s="44" t="str">
        <f>IF(Checklist48[[#This Row],[N/A]]="Not Applicable",INDEX(S2PQ[[Step 2 questions]:[Justification]],MATCH(Checklist48[[#This Row],[RelatedPQ]],S2PQ[S2PQGUID],0),3),"")</f>
        <v/>
      </c>
      <c r="R35" s="69"/>
    </row>
    <row r="36" spans="2:18" s="43" customFormat="1" ht="168.75" x14ac:dyDescent="0.25">
      <c r="B36" s="44"/>
      <c r="C36" s="44"/>
      <c r="D36" s="43">
        <f>IF(Checklist48[[#This Row],[SGUID]]="",IF(Checklist48[[#This Row],[SSGUID]]="",0,1),1)</f>
        <v>0</v>
      </c>
      <c r="E36" s="44" t="s">
        <v>892</v>
      </c>
      <c r="F36" s="44" t="str">
        <f>_xlfn.IFNA(Checklist48[[#This Row],[RelatedPQ]],"NA")</f>
        <v>NA</v>
      </c>
      <c r="G36" s="44" t="e">
        <f>IF(Checklist48[[#This Row],[PIGUID]]="","",INDEX(S2PQ_relational[],MATCH(Checklist48[[#This Row],[PIGUID&amp;NO]],S2PQ_relational[PIGUID &amp; "NO"],0),2))</f>
        <v>#N/A</v>
      </c>
      <c r="H36" s="44" t="str">
        <f>Checklist48[[#This Row],[PIGUID]]&amp;"NO"</f>
        <v>2GelZVKlxkI6G5X2UlQeWpNO</v>
      </c>
      <c r="I36" s="44" t="b">
        <f>IF(Checklist48[[#This Row],[PIGUID]]="","",INDEX(PIs[NA Exempt],MATCH(Checklist48[[#This Row],[PIGUID]],PIs[GUID],0),1))</f>
        <v>0</v>
      </c>
      <c r="J36" s="44" t="str">
        <f>IF(Checklist48[[#This Row],[SGUID]]="",IF(Checklist48[[#This Row],[SSGUID]]="",IF(Checklist48[[#This Row],[PIGUID]]="","",INDEX(PIs[[Column1]:[SS]],MATCH(Checklist48[[#This Row],[PIGUID]],PIs[GUID],0),2)),INDEX(PIs[[Column1]:[SS]],MATCH(Checklist48[[#This Row],[SSGUID]],PIs[SSGUID],0),18)),INDEX(PIs[[Column1]:[SS]],MATCH(Checklist48[[#This Row],[SGUID]],PIs[SGUID],0),14))</f>
        <v>FO 02.03.02</v>
      </c>
      <c r="K36" s="44" t="str">
        <f>IF(Checklist48[[#This Row],[SGUID]]="",IF(Checklist48[[#This Row],[SSGUID]]="",IF(Checklist48[[#This Row],[PIGUID]]="","",INDEX(PIs[[Column1]:[SS]],MATCH(Checklist48[[#This Row],[PIGUID]],PIs[GUID],0),4)),INDEX(PIs[[Column1]:[Ssbody]],MATCH(Checklist48[[#This Row],[SSGUID]],PIs[SSGUID],0),19)),INDEX(PIs[[Column1]:[SS]],MATCH(Checklist48[[#This Row],[SGUID]],PIs[SGUID],0),15))</f>
        <v>Quantities (produced, stored, and/or purchased) are recorded and summarized for all products.</v>
      </c>
      <c r="L36" s="44" t="str">
        <f>IF(Checklist48[[#This Row],[SGUID]]="",IF(Checklist48[[#This Row],[SSGUID]]="",INDEX(PIs[[Column1]:[SS]],MATCH(Checklist48[[#This Row],[PIGUID]],PIs[GUID],0),6),""),"")</f>
        <v>Quantities (including information on volumes or weight) of incoming (including purchased products), outgoing (including reject, waste, etc.), and stored products (both from certified and, where applicable, from noncertified production processes) shall be recorded and a summary maintained for all registered products, so as to facilitate the mass balance verification process.
The frequency of the mass balance verification shall be defined and be appropriate to the scale of the operation, but it shall be done at least annually for each product. Documents to demonstrate mass balance shall be clearly identified. This principle and the respective criteria apply to all producers applying for or maintaining GLOBALG.A.P. certification.</v>
      </c>
      <c r="M36" s="44" t="str">
        <f>IF(Checklist48[[#This Row],[SSGUID]]="",IF(Checklist48[[#This Row],[PIGUID]]="","",INDEX(PIs[[Column1]:[SS]],MATCH(Checklist48[[#This Row],[PIGUID]],PIs[GUID],0),8)),"")</f>
        <v>Major Must</v>
      </c>
      <c r="N36" s="69"/>
      <c r="O36" s="69"/>
      <c r="P36" s="44" t="str">
        <f>IF(Checklist48[[#This Row],[ifna]]="NA","",IF(Checklist48[[#This Row],[RelatedPQ]]=0,"",IF(Checklist48[[#This Row],[RelatedPQ]]="","",IF((INDEX(S2PQ_relational[],MATCH(Checklist48[[#This Row],[PIGUID&amp;NO]],S2PQ_relational[PIGUID &amp; "NO"],0),1))=Checklist48[[#This Row],[PIGUID]],"Not applicable",""))))</f>
        <v/>
      </c>
      <c r="Q36" s="44" t="str">
        <f>IF(Checklist48[[#This Row],[N/A]]="Not Applicable",INDEX(S2PQ[[Step 2 questions]:[Justification]],MATCH(Checklist48[[#This Row],[RelatedPQ]],S2PQ[S2PQGUID],0),3),"")</f>
        <v/>
      </c>
      <c r="R36" s="69"/>
    </row>
    <row r="37" spans="2:18" s="43" customFormat="1" ht="45" x14ac:dyDescent="0.25">
      <c r="B37" s="44"/>
      <c r="C37" s="44"/>
      <c r="D37" s="43">
        <f>IF(Checklist48[[#This Row],[SGUID]]="",IF(Checklist48[[#This Row],[SSGUID]]="",0,1),1)</f>
        <v>0</v>
      </c>
      <c r="E37" s="44" t="s">
        <v>116</v>
      </c>
      <c r="F37" s="44" t="str">
        <f>_xlfn.IFNA(Checklist48[[#This Row],[RelatedPQ]],"NA")</f>
        <v>NA</v>
      </c>
      <c r="G37" s="44" t="e">
        <f>IF(Checklist48[[#This Row],[PIGUID]]="","",INDEX(S2PQ_relational[],MATCH(Checklist48[[#This Row],[PIGUID&amp;NO]],S2PQ_relational[PIGUID &amp; "NO"],0),2))</f>
        <v>#N/A</v>
      </c>
      <c r="H37" s="44" t="str">
        <f>Checklist48[[#This Row],[PIGUID]]&amp;"NO"</f>
        <v>6KbD6879hABZJ3an6pDIYWNO</v>
      </c>
      <c r="I37" s="44" t="b">
        <f>IF(Checklist48[[#This Row],[PIGUID]]="","",INDEX(PIs[NA Exempt],MATCH(Checklist48[[#This Row],[PIGUID]],PIs[GUID],0),1))</f>
        <v>0</v>
      </c>
      <c r="J37" s="44" t="str">
        <f>IF(Checklist48[[#This Row],[SGUID]]="",IF(Checklist48[[#This Row],[SSGUID]]="",IF(Checklist48[[#This Row],[PIGUID]]="","",INDEX(PIs[[Column1]:[SS]],MATCH(Checklist48[[#This Row],[PIGUID]],PIs[GUID],0),2)),INDEX(PIs[[Column1]:[SS]],MATCH(Checklist48[[#This Row],[SSGUID]],PIs[SSGUID],0),18)),INDEX(PIs[[Column1]:[SS]],MATCH(Checklist48[[#This Row],[SGUID]],PIs[SGUID],0),14))</f>
        <v>FO 02.03.03</v>
      </c>
      <c r="K37" s="44" t="str">
        <f>IF(Checklist48[[#This Row],[SGUID]]="",IF(Checklist48[[#This Row],[SSGUID]]="",IF(Checklist48[[#This Row],[PIGUID]]="","",INDEX(PIs[[Column1]:[SS]],MATCH(Checklist48[[#This Row],[PIGUID]],PIs[GUID],0),4)),INDEX(PIs[[Column1]:[Ssbody]],MATCH(Checklist48[[#This Row],[SSGUID]],PIs[SSGUID],0),19)),INDEX(PIs[[Column1]:[SS]],MATCH(Checklist48[[#This Row],[SGUID]],PIs[SGUID],0),15))</f>
        <v>Product lost or discarded during handling is recorded.</v>
      </c>
      <c r="L37" s="44" t="str">
        <f>IF(Checklist48[[#This Row],[SGUID]]="",IF(Checklist48[[#This Row],[SSGUID]]="",INDEX(PIs[[Column1]:[SS]],MATCH(Checklist48[[#This Row],[PIGUID]],PIs[GUID],0),6),""),"")</f>
        <v>Conversion ratios shall be calculated and available for each relevant handling process (during planting seedlings, harvesting, etc.). All generated product waste quantities shall be estimated and/or recorded.</v>
      </c>
      <c r="M37" s="44" t="str">
        <f>IF(Checklist48[[#This Row],[SSGUID]]="",IF(Checklist48[[#This Row],[PIGUID]]="","",INDEX(PIs[[Column1]:[SS]],MATCH(Checklist48[[#This Row],[PIGUID]],PIs[GUID],0),8)),"")</f>
        <v>Major Must</v>
      </c>
      <c r="N37" s="69"/>
      <c r="O37" s="69"/>
      <c r="P37" s="44" t="str">
        <f>IF(Checklist48[[#This Row],[ifna]]="NA","",IF(Checklist48[[#This Row],[RelatedPQ]]=0,"",IF(Checklist48[[#This Row],[RelatedPQ]]="","",IF((INDEX(S2PQ_relational[],MATCH(Checklist48[[#This Row],[PIGUID&amp;NO]],S2PQ_relational[PIGUID &amp; "NO"],0),1))=Checklist48[[#This Row],[PIGUID]],"Not applicable",""))))</f>
        <v/>
      </c>
      <c r="Q37" s="44" t="str">
        <f>IF(Checklist48[[#This Row],[N/A]]="Not Applicable",INDEX(S2PQ[[Step 2 questions]:[Justification]],MATCH(Checklist48[[#This Row],[RelatedPQ]],S2PQ[S2PQGUID],0),3),"")</f>
        <v/>
      </c>
      <c r="R37" s="69"/>
    </row>
    <row r="38" spans="2:18" s="43" customFormat="1" ht="33.75" x14ac:dyDescent="0.25">
      <c r="B38" s="44"/>
      <c r="C38" s="44" t="s">
        <v>102</v>
      </c>
      <c r="D38" s="43">
        <f>IF(Checklist48[[#This Row],[SGUID]]="",IF(Checklist48[[#This Row],[SSGUID]]="",0,1),1)</f>
        <v>1</v>
      </c>
      <c r="E38" s="44"/>
      <c r="F38" s="44" t="str">
        <f>_xlfn.IFNA(Checklist48[[#This Row],[RelatedPQ]],"NA")</f>
        <v/>
      </c>
      <c r="G38" s="44" t="str">
        <f>IF(Checklist48[[#This Row],[PIGUID]]="","",INDEX(S2PQ_relational[],MATCH(Checklist48[[#This Row],[PIGUID&amp;NO]],S2PQ_relational[PIGUID &amp; "NO"],0),2))</f>
        <v/>
      </c>
      <c r="H38" s="44" t="str">
        <f>Checklist48[[#This Row],[PIGUID]]&amp;"NO"</f>
        <v>NO</v>
      </c>
      <c r="I38" s="44" t="str">
        <f>IF(Checklist48[[#This Row],[PIGUID]]="","",INDEX(PIs[NA Exempt],MATCH(Checklist48[[#This Row],[PIGUID]],PIs[GUID],0),1))</f>
        <v/>
      </c>
      <c r="J38" s="44" t="str">
        <f>IF(Checklist48[[#This Row],[SGUID]]="",IF(Checklist48[[#This Row],[SSGUID]]="",IF(Checklist48[[#This Row],[PIGUID]]="","",INDEX(PIs[[Column1]:[SS]],MATCH(Checklist48[[#This Row],[PIGUID]],PIs[GUID],0),2)),INDEX(PIs[[Column1]:[SS]],MATCH(Checklist48[[#This Row],[SSGUID]],PIs[SSGUID],0),18)),INDEX(PIs[[Column1]:[SS]],MATCH(Checklist48[[#This Row],[SGUID]],PIs[SGUID],0),14))</f>
        <v>FO 02.04 GLOBALG.A.P. status</v>
      </c>
      <c r="K38" s="44" t="str">
        <f>IF(Checklist48[[#This Row],[SGUID]]="",IF(Checklist48[[#This Row],[SSGUID]]="",IF(Checklist48[[#This Row],[PIGUID]]="","",INDEX(PIs[[Column1]:[SS]],MATCH(Checklist48[[#This Row],[PIGUID]],PIs[GUID],0),4)),INDEX(PIs[[Column1]:[Ssbody]],MATCH(Checklist48[[#This Row],[SSGUID]],PIs[SSGUID],0),19)),INDEX(PIs[[Column1]:[SS]],MATCH(Checklist48[[#This Row],[SGUID]],PIs[SGUID],0),15))</f>
        <v>-</v>
      </c>
      <c r="L38" s="44" t="str">
        <f>IF(Checklist48[[#This Row],[SGUID]]="",IF(Checklist48[[#This Row],[SSGUID]]="",INDEX(PIs[[Column1]:[SS]],MATCH(Checklist48[[#This Row],[PIGUID]],PIs[GUID],0),6),""),"")</f>
        <v/>
      </c>
      <c r="M38" s="44" t="str">
        <f>IF(Checklist48[[#This Row],[SSGUID]]="",IF(Checklist48[[#This Row],[PIGUID]]="","",INDEX(PIs[[Column1]:[SS]],MATCH(Checklist48[[#This Row],[PIGUID]],PIs[GUID],0),8)),"")</f>
        <v/>
      </c>
      <c r="N38" s="69"/>
      <c r="O38" s="69"/>
      <c r="P38" s="44" t="str">
        <f>IF(Checklist48[[#This Row],[ifna]]="NA","",IF(Checklist48[[#This Row],[RelatedPQ]]=0,"",IF(Checklist48[[#This Row],[RelatedPQ]]="","",IF((INDEX(S2PQ_relational[],MATCH(Checklist48[[#This Row],[PIGUID&amp;NO]],S2PQ_relational[PIGUID &amp; "NO"],0),1))=Checklist48[[#This Row],[PIGUID]],"Not applicable",""))))</f>
        <v/>
      </c>
      <c r="Q38" s="44" t="str">
        <f>IF(Checklist48[[#This Row],[N/A]]="Not Applicable",INDEX(S2PQ[[Step 2 questions]:[Justification]],MATCH(Checklist48[[#This Row],[RelatedPQ]],S2PQ[S2PQGUID],0),3),"")</f>
        <v/>
      </c>
      <c r="R38" s="69"/>
    </row>
    <row r="39" spans="2:18" s="43" customFormat="1" ht="326.25" x14ac:dyDescent="0.25">
      <c r="B39" s="44"/>
      <c r="C39" s="44"/>
      <c r="D39" s="43">
        <f>IF(Checklist48[[#This Row],[SGUID]]="",IF(Checklist48[[#This Row],[SSGUID]]="",0,1),1)</f>
        <v>0</v>
      </c>
      <c r="E39" s="44" t="s">
        <v>95</v>
      </c>
      <c r="F39" s="44" t="str">
        <f>_xlfn.IFNA(Checklist48[[#This Row],[RelatedPQ]],"NA")</f>
        <v>NA</v>
      </c>
      <c r="G39" s="44" t="e">
        <f>IF(Checklist48[[#This Row],[PIGUID]]="","",INDEX(S2PQ_relational[],MATCH(Checklist48[[#This Row],[PIGUID&amp;NO]],S2PQ_relational[PIGUID &amp; "NO"],0),2))</f>
        <v>#N/A</v>
      </c>
      <c r="H39" s="44" t="str">
        <f>Checklist48[[#This Row],[PIGUID]]&amp;"NO"</f>
        <v>5mxAkMujWS06e0rBkNSLyENO</v>
      </c>
      <c r="I39" s="44" t="b">
        <f>IF(Checklist48[[#This Row],[PIGUID]]="","",INDEX(PIs[NA Exempt],MATCH(Checklist48[[#This Row],[PIGUID]],PIs[GUID],0),1))</f>
        <v>0</v>
      </c>
      <c r="J39" s="44" t="str">
        <f>IF(Checklist48[[#This Row],[SGUID]]="",IF(Checklist48[[#This Row],[SSGUID]]="",IF(Checklist48[[#This Row],[PIGUID]]="","",INDEX(PIs[[Column1]:[SS]],MATCH(Checklist48[[#This Row],[PIGUID]],PIs[GUID],0),2)),INDEX(PIs[[Column1]:[SS]],MATCH(Checklist48[[#This Row],[SSGUID]],PIs[SSGUID],0),18)),INDEX(PIs[[Column1]:[SS]],MATCH(Checklist48[[#This Row],[SGUID]],PIs[SGUID],0),14))</f>
        <v>FO 02.04.01</v>
      </c>
      <c r="K39" s="44" t="str">
        <f>IF(Checklist48[[#This Row],[SGUID]]="",IF(Checklist48[[#This Row],[SSGUID]]="",IF(Checklist48[[#This Row],[PIGUID]]="","",INDEX(PIs[[Column1]:[SS]],MATCH(Checklist48[[#This Row],[PIGUID]],PIs[GUID],0),4)),INDEX(PIs[[Column1]:[Ssbody]],MATCH(Checklist48[[#This Row],[SSGUID]],PIs[SSGUID],0),19)),INDEX(PIs[[Column1]:[SS]],MATCH(Checklist48[[#This Row],[SGUID]],PIs[SGUID],0),15))</f>
        <v>Transaction documentation includes reference to the GLOBALG.A.P. status and the GLOBALG.A.P. Number (GGN).</v>
      </c>
      <c r="L39" s="44" t="str">
        <f>IF(Checklist48[[#This Row],[SGUID]]="",IF(Checklist48[[#This Row],[SSGUID]]="",INDEX(PIs[[Column1]:[SS]],MATCH(Checklist48[[#This Row],[PIGUID]],PIs[GUID],0),6),""),"")</f>
        <v>Delivery notes, sales invoices, and, where appropriate, other documentation related to sales of materials and products originating from certified production processes shall include the GGN of the certificate holder and a reference to the GLOBALG.A.P. certification status. This is not obligatory in internal documentation.
Where the producer has a Global Location Number (GLN), this shall replace the GGN issued by the GLOBALG.A.P. Secretariat during the registration process.
Positive identification of the certification status is sufficient on transaction documentation (e.g., “GLOBALG.A.P. certified [product name]”). Products originating from noncertified production processes do not need to be identified as “noncertified.”
Indication of the certification status is obligatory regardless of whether the product originating from a certified production process was sold as such or not. This cannot be checked during the initial (first ever) certification body (CB) audit because the producer does not yet have certification and the producer cannot reference the GLOBALG.A.P. certification status before the first positive certification decision.
“N/A” only if there is an up-to-date and documented bilateral agreement available between the certificate holder and their direct buyer that all shipments contain only products originating from certified production processes.</v>
      </c>
      <c r="M39" s="44" t="str">
        <f>IF(Checklist48[[#This Row],[SSGUID]]="",IF(Checklist48[[#This Row],[PIGUID]]="","",INDEX(PIs[[Column1]:[SS]],MATCH(Checklist48[[#This Row],[PIGUID]],PIs[GUID],0),8)),"")</f>
        <v>Major Must</v>
      </c>
      <c r="N39" s="69"/>
      <c r="O39" s="69"/>
      <c r="P39" s="44" t="str">
        <f>IF(Checklist48[[#This Row],[ifna]]="NA","",IF(Checklist48[[#This Row],[RelatedPQ]]=0,"",IF(Checklist48[[#This Row],[RelatedPQ]]="","",IF((INDEX(S2PQ_relational[],MATCH(Checklist48[[#This Row],[PIGUID&amp;NO]],S2PQ_relational[PIGUID &amp; "NO"],0),1))=Checklist48[[#This Row],[PIGUID]],"Not applicable",""))))</f>
        <v/>
      </c>
      <c r="Q39" s="44" t="str">
        <f>IF(Checklist48[[#This Row],[N/A]]="Not Applicable",INDEX(S2PQ[[Step 2 questions]:[Justification]],MATCH(Checklist48[[#This Row],[RelatedPQ]],S2PQ[S2PQGUID],0),3),"")</f>
        <v/>
      </c>
      <c r="R39" s="69"/>
    </row>
    <row r="40" spans="2:18" s="43" customFormat="1" ht="33.75" x14ac:dyDescent="0.25">
      <c r="B40" s="44"/>
      <c r="C40" s="44" t="s">
        <v>173</v>
      </c>
      <c r="D40" s="43">
        <f>IF(Checklist48[[#This Row],[SGUID]]="",IF(Checklist48[[#This Row],[SSGUID]]="",0,1),1)</f>
        <v>1</v>
      </c>
      <c r="E40" s="44"/>
      <c r="F40" s="44" t="str">
        <f>_xlfn.IFNA(Checklist48[[#This Row],[RelatedPQ]],"NA")</f>
        <v/>
      </c>
      <c r="G40" s="44" t="str">
        <f>IF(Checklist48[[#This Row],[PIGUID]]="","",INDEX(S2PQ_relational[],MATCH(Checklist48[[#This Row],[PIGUID&amp;NO]],S2PQ_relational[PIGUID &amp; "NO"],0),2))</f>
        <v/>
      </c>
      <c r="H40" s="44" t="str">
        <f>Checklist48[[#This Row],[PIGUID]]&amp;"NO"</f>
        <v>NO</v>
      </c>
      <c r="I40" s="44" t="str">
        <f>IF(Checklist48[[#This Row],[PIGUID]]="","",INDEX(PIs[NA Exempt],MATCH(Checklist48[[#This Row],[PIGUID]],PIs[GUID],0),1))</f>
        <v/>
      </c>
      <c r="J40" s="44" t="str">
        <f>IF(Checklist48[[#This Row],[SGUID]]="",IF(Checklist48[[#This Row],[SSGUID]]="",IF(Checklist48[[#This Row],[PIGUID]]="","",INDEX(PIs[[Column1]:[SS]],MATCH(Checklist48[[#This Row],[PIGUID]],PIs[GUID],0),2)),INDEX(PIs[[Column1]:[SS]],MATCH(Checklist48[[#This Row],[SSGUID]],PIs[SSGUID],0),18)),INDEX(PIs[[Column1]:[SS]],MATCH(Checklist48[[#This Row],[SGUID]],PIs[SGUID],0),14))</f>
        <v>FO 02.05 Logo use</v>
      </c>
      <c r="K40" s="44" t="str">
        <f>IF(Checklist48[[#This Row],[SGUID]]="",IF(Checklist48[[#This Row],[SSGUID]]="",IF(Checklist48[[#This Row],[PIGUID]]="","",INDEX(PIs[[Column1]:[SS]],MATCH(Checklist48[[#This Row],[PIGUID]],PIs[GUID],0),4)),INDEX(PIs[[Column1]:[Ssbody]],MATCH(Checklist48[[#This Row],[SSGUID]],PIs[SSGUID],0),19)),INDEX(PIs[[Column1]:[SS]],MATCH(Checklist48[[#This Row],[SGUID]],PIs[SGUID],0),15))</f>
        <v>-</v>
      </c>
      <c r="L40" s="44" t="str">
        <f>IF(Checklist48[[#This Row],[SGUID]]="",IF(Checklist48[[#This Row],[SSGUID]]="",INDEX(PIs[[Column1]:[SS]],MATCH(Checklist48[[#This Row],[PIGUID]],PIs[GUID],0),6),""),"")</f>
        <v/>
      </c>
      <c r="M40" s="44" t="str">
        <f>IF(Checklist48[[#This Row],[SSGUID]]="",IF(Checklist48[[#This Row],[PIGUID]]="","",INDEX(PIs[[Column1]:[SS]],MATCH(Checklist48[[#This Row],[PIGUID]],PIs[GUID],0),8)),"")</f>
        <v/>
      </c>
      <c r="N40" s="69"/>
      <c r="O40" s="69"/>
      <c r="P40" s="44" t="str">
        <f>IF(Checklist48[[#This Row],[ifna]]="NA","",IF(Checklist48[[#This Row],[RelatedPQ]]=0,"",IF(Checklist48[[#This Row],[RelatedPQ]]="","",IF((INDEX(S2PQ_relational[],MATCH(Checklist48[[#This Row],[PIGUID&amp;NO]],S2PQ_relational[PIGUID &amp; "NO"],0),1))=Checklist48[[#This Row],[PIGUID]],"Not applicable",""))))</f>
        <v/>
      </c>
      <c r="Q40" s="44" t="str">
        <f>IF(Checklist48[[#This Row],[N/A]]="Not Applicable",INDEX(S2PQ[[Step 2 questions]:[Justification]],MATCH(Checklist48[[#This Row],[RelatedPQ]],S2PQ[S2PQGUID],0),3),"")</f>
        <v/>
      </c>
      <c r="R40" s="69"/>
    </row>
    <row r="41" spans="2:18" s="43" customFormat="1" ht="292.5" x14ac:dyDescent="0.25">
      <c r="B41" s="44"/>
      <c r="C41" s="44"/>
      <c r="D41" s="43">
        <f>IF(Checklist48[[#This Row],[SGUID]]="",IF(Checklist48[[#This Row],[SSGUID]]="",0,1),1)</f>
        <v>0</v>
      </c>
      <c r="E41" s="44" t="s">
        <v>167</v>
      </c>
      <c r="F41" s="44" t="str">
        <f>_xlfn.IFNA(Checklist48[[#This Row],[RelatedPQ]],"NA")</f>
        <v>NA</v>
      </c>
      <c r="G41" s="44" t="e">
        <f>IF(Checklist48[[#This Row],[PIGUID]]="","",INDEX(S2PQ_relational[],MATCH(Checklist48[[#This Row],[PIGUID&amp;NO]],S2PQ_relational[PIGUID &amp; "NO"],0),2))</f>
        <v>#N/A</v>
      </c>
      <c r="H41" s="44" t="str">
        <f>Checklist48[[#This Row],[PIGUID]]&amp;"NO"</f>
        <v>4S15CjGWCE6DFL1Z55lwrBNO</v>
      </c>
      <c r="I41" s="44" t="b">
        <f>IF(Checklist48[[#This Row],[PIGUID]]="","",INDEX(PIs[NA Exempt],MATCH(Checklist48[[#This Row],[PIGUID]],PIs[GUID],0),1))</f>
        <v>0</v>
      </c>
      <c r="J41" s="44" t="str">
        <f>IF(Checklist48[[#This Row],[SGUID]]="",IF(Checklist48[[#This Row],[SSGUID]]="",IF(Checklist48[[#This Row],[PIGUID]]="","",INDEX(PIs[[Column1]:[SS]],MATCH(Checklist48[[#This Row],[PIGUID]],PIs[GUID],0),2)),INDEX(PIs[[Column1]:[SS]],MATCH(Checklist48[[#This Row],[SSGUID]],PIs[SSGUID],0),18)),INDEX(PIs[[Column1]:[SS]],MATCH(Checklist48[[#This Row],[SGUID]],PIs[SGUID],0),14))</f>
        <v>FO 02.05.01</v>
      </c>
      <c r="K41" s="44" t="str">
        <f>IF(Checklist48[[#This Row],[SGUID]]="",IF(Checklist48[[#This Row],[SSGUID]]="",IF(Checklist48[[#This Row],[PIGUID]]="","",INDEX(PIs[[Column1]:[SS]],MATCH(Checklist48[[#This Row],[PIGUID]],PIs[GUID],0),4)),INDEX(PIs[[Column1]:[Ssbody]],MATCH(Checklist48[[#This Row],[SSGUID]],PIs[SSGUID],0),19)),INDEX(PIs[[Column1]:[SS]],MATCH(Checklist48[[#This Row],[SGUID]],PIs[SGUID],0),15))</f>
        <v>The GLOBALG.A.P. word, trademark, and QR code or logo, as well as the GLOBALG.A.P. Number (GGN) are used according to “GLOBALG.A.P. trademarks use: Policy and guidelines.”</v>
      </c>
      <c r="L41" s="44" t="str">
        <f>IF(Checklist48[[#This Row],[SGUID]]="",IF(Checklist48[[#This Row],[SSGUID]]="",INDEX(PIs[[Column1]:[SS]],MATCH(Checklist48[[#This Row],[PIGUID]],PIs[GUID],0),6),""),"")</f>
        <v>The producer shall use the GLOBALG.A.P. word, trademark, and QR code or logo, as well as the GGN, Global Location Number (GLN), or sub-GLN according to “GLOBALG.A.P. trademarks use: Policy and guidelines.” The GLOBALG.A.P. word, trademark, or logo shall never appear on the final product, on the consumer packaging, or at the point of sale. However, the certificate holder can use any and/or all in business-to-business communications.
The GLOBALG.A.P. word, trademark, or logo cannot be in use during the initial (first ever) certification body (CB) audit because the producer does not yet have certification, and the producer cannot refer to GLOBALG.A.P. certification status before the first positive certification decision.
“N/A” only when there is a documented agreement available between the producer and the client not to identify the GLOBALG.A.P. status of the product and/or the GGN on the transaction documents.
“N/A” for plant propagation material (PPM), seedlings originating from IFA certified production processes, and when the products originating from certified production processes are input products not intended for sale to final consumers and will definitely not appear at the point of sale to final consumers.</v>
      </c>
      <c r="M41" s="44" t="str">
        <f>IF(Checklist48[[#This Row],[SSGUID]]="",IF(Checklist48[[#This Row],[PIGUID]]="","",INDEX(PIs[[Column1]:[SS]],MATCH(Checklist48[[#This Row],[PIGUID]],PIs[GUID],0),8)),"")</f>
        <v>Major Must</v>
      </c>
      <c r="N41" s="69"/>
      <c r="O41" s="69"/>
      <c r="P41" s="44" t="str">
        <f>IF(Checklist48[[#This Row],[ifna]]="NA","",IF(Checklist48[[#This Row],[RelatedPQ]]=0,"",IF(Checklist48[[#This Row],[RelatedPQ]]="","",IF((INDEX(S2PQ_relational[],MATCH(Checklist48[[#This Row],[PIGUID&amp;NO]],S2PQ_relational[PIGUID &amp; "NO"],0),1))=Checklist48[[#This Row],[PIGUID]],"Not applicable",""))))</f>
        <v/>
      </c>
      <c r="Q41" s="44" t="str">
        <f>IF(Checklist48[[#This Row],[N/A]]="Not Applicable",INDEX(S2PQ[[Step 2 questions]:[Justification]],MATCH(Checklist48[[#This Row],[RelatedPQ]],S2PQ[S2PQGUID],0),3),"")</f>
        <v/>
      </c>
      <c r="R41" s="69"/>
    </row>
    <row r="42" spans="2:18" s="43" customFormat="1" ht="33.75" x14ac:dyDescent="0.25">
      <c r="B42" s="44" t="s">
        <v>193</v>
      </c>
      <c r="C42" s="44"/>
      <c r="D42" s="43">
        <f>IF(Checklist48[[#This Row],[SGUID]]="",IF(Checklist48[[#This Row],[SSGUID]]="",0,1),1)</f>
        <v>1</v>
      </c>
      <c r="E42" s="44"/>
      <c r="F42" s="44" t="str">
        <f>_xlfn.IFNA(Checklist48[[#This Row],[RelatedPQ]],"NA")</f>
        <v/>
      </c>
      <c r="G42" s="44" t="str">
        <f>IF(Checklist48[[#This Row],[PIGUID]]="","",INDEX(S2PQ_relational[],MATCH(Checklist48[[#This Row],[PIGUID&amp;NO]],S2PQ_relational[PIGUID &amp; "NO"],0),2))</f>
        <v/>
      </c>
      <c r="H42" s="44" t="str">
        <f>Checklist48[[#This Row],[PIGUID]]&amp;"NO"</f>
        <v>NO</v>
      </c>
      <c r="I42" s="44" t="str">
        <f>IF(Checklist48[[#This Row],[PIGUID]]="","",INDEX(PIs[NA Exempt],MATCH(Checklist48[[#This Row],[PIGUID]],PIs[GUID],0),1))</f>
        <v/>
      </c>
      <c r="J42" s="44" t="str">
        <f>IF(Checklist48[[#This Row],[SGUID]]="",IF(Checklist48[[#This Row],[SSGUID]]="",IF(Checklist48[[#This Row],[PIGUID]]="","",INDEX(PIs[[Column1]:[SS]],MATCH(Checklist48[[#This Row],[PIGUID]],PIs[GUID],0),2)),INDEX(PIs[[Column1]:[SS]],MATCH(Checklist48[[#This Row],[SSGUID]],PIs[SSGUID],0),18)),INDEX(PIs[[Column1]:[SS]],MATCH(Checklist48[[#This Row],[SGUID]],PIs[SGUID],0),14))</f>
        <v>FO 03 PLANT PROPAGATION MATERIAL</v>
      </c>
      <c r="K42" s="44" t="str">
        <f>IF(Checklist48[[#This Row],[SGUID]]="",IF(Checklist48[[#This Row],[SSGUID]]="",IF(Checklist48[[#This Row],[PIGUID]]="","",INDEX(PIs[[Column1]:[SS]],MATCH(Checklist48[[#This Row],[PIGUID]],PIs[GUID],0),4)),INDEX(PIs[[Column1]:[Ssbody]],MATCH(Checklist48[[#This Row],[SSGUID]],PIs[SSGUID],0),19)),INDEX(PIs[[Column1]:[SS]],MATCH(Checklist48[[#This Row],[SGUID]],PIs[SGUID],0),15))</f>
        <v>-</v>
      </c>
      <c r="L42" s="44" t="str">
        <f>IF(Checklist48[[#This Row],[SGUID]]="",IF(Checklist48[[#This Row],[SSGUID]]="",INDEX(PIs[[Column1]:[SS]],MATCH(Checklist48[[#This Row],[PIGUID]],PIs[GUID],0),6),""),"")</f>
        <v/>
      </c>
      <c r="M42" s="44" t="str">
        <f>IF(Checklist48[[#This Row],[SSGUID]]="",IF(Checklist48[[#This Row],[PIGUID]]="","",INDEX(PIs[[Column1]:[SS]],MATCH(Checklist48[[#This Row],[PIGUID]],PIs[GUID],0),8)),"")</f>
        <v/>
      </c>
      <c r="N42" s="69"/>
      <c r="O42" s="69"/>
      <c r="P42" s="44" t="str">
        <f>IF(Checklist48[[#This Row],[ifna]]="NA","",IF(Checklist48[[#This Row],[RelatedPQ]]=0,"",IF(Checklist48[[#This Row],[RelatedPQ]]="","",IF((INDEX(S2PQ_relational[],MATCH(Checklist48[[#This Row],[PIGUID&amp;NO]],S2PQ_relational[PIGUID &amp; "NO"],0),1))=Checklist48[[#This Row],[PIGUID]],"Not applicable",""))))</f>
        <v/>
      </c>
      <c r="Q42" s="44" t="str">
        <f>IF(Checklist48[[#This Row],[N/A]]="Not Applicable",INDEX(S2PQ[[Step 2 questions]:[Justification]],MATCH(Checklist48[[#This Row],[RelatedPQ]],S2PQ[S2PQGUID],0),3),"")</f>
        <v/>
      </c>
      <c r="R42" s="69"/>
    </row>
    <row r="43" spans="2:18" s="43" customFormat="1" ht="33.75" x14ac:dyDescent="0.25">
      <c r="B43" s="44"/>
      <c r="C43" s="44" t="s">
        <v>194</v>
      </c>
      <c r="D43" s="43">
        <f>IF(Checklist48[[#This Row],[SGUID]]="",IF(Checklist48[[#This Row],[SSGUID]]="",0,1),1)</f>
        <v>1</v>
      </c>
      <c r="E43" s="44"/>
      <c r="F43" s="44" t="str">
        <f>_xlfn.IFNA(Checklist48[[#This Row],[RelatedPQ]],"NA")</f>
        <v/>
      </c>
      <c r="G43" s="44" t="str">
        <f>IF(Checklist48[[#This Row],[PIGUID]]="","",INDEX(S2PQ_relational[],MATCH(Checklist48[[#This Row],[PIGUID&amp;NO]],S2PQ_relational[PIGUID &amp; "NO"],0),2))</f>
        <v/>
      </c>
      <c r="H43" s="44" t="str">
        <f>Checklist48[[#This Row],[PIGUID]]&amp;"NO"</f>
        <v>NO</v>
      </c>
      <c r="I43" s="44" t="str">
        <f>IF(Checklist48[[#This Row],[PIGUID]]="","",INDEX(PIs[NA Exempt],MATCH(Checklist48[[#This Row],[PIGUID]],PIs[GUID],0),1))</f>
        <v/>
      </c>
      <c r="J43" s="44" t="str">
        <f>IF(Checklist48[[#This Row],[SGUID]]="",IF(Checklist48[[#This Row],[SSGUID]]="",IF(Checklist48[[#This Row],[PIGUID]]="","",INDEX(PIs[[Column1]:[SS]],MATCH(Checklist48[[#This Row],[PIGUID]],PIs[GUID],0),2)),INDEX(PIs[[Column1]:[SS]],MATCH(Checklist48[[#This Row],[SSGUID]],PIs[SSGUID],0),18)),INDEX(PIs[[Column1]:[SS]],MATCH(Checklist48[[#This Row],[SGUID]],PIs[SGUID],0),14))</f>
        <v>FO 03.01 Propagation material</v>
      </c>
      <c r="K43" s="44" t="str">
        <f>IF(Checklist48[[#This Row],[SGUID]]="",IF(Checklist48[[#This Row],[SSGUID]]="",IF(Checklist48[[#This Row],[PIGUID]]="","",INDEX(PIs[[Column1]:[SS]],MATCH(Checklist48[[#This Row],[PIGUID]],PIs[GUID],0),4)),INDEX(PIs[[Column1]:[Ssbody]],MATCH(Checklist48[[#This Row],[SSGUID]],PIs[SSGUID],0),19)),INDEX(PIs[[Column1]:[SS]],MATCH(Checklist48[[#This Row],[SGUID]],PIs[SGUID],0),15))</f>
        <v>-</v>
      </c>
      <c r="L43" s="44" t="str">
        <f>IF(Checklist48[[#This Row],[SGUID]]="",IF(Checklist48[[#This Row],[SSGUID]]="",INDEX(PIs[[Column1]:[SS]],MATCH(Checklist48[[#This Row],[PIGUID]],PIs[GUID],0),6),""),"")</f>
        <v/>
      </c>
      <c r="M43" s="44" t="str">
        <f>IF(Checklist48[[#This Row],[SSGUID]]="",IF(Checklist48[[#This Row],[PIGUID]]="","",INDEX(PIs[[Column1]:[SS]],MATCH(Checklist48[[#This Row],[PIGUID]],PIs[GUID],0),8)),"")</f>
        <v/>
      </c>
      <c r="N43" s="69"/>
      <c r="O43" s="69"/>
      <c r="P43" s="44" t="str">
        <f>IF(Checklist48[[#This Row],[ifna]]="NA","",IF(Checklist48[[#This Row],[RelatedPQ]]=0,"",IF(Checklist48[[#This Row],[RelatedPQ]]="","",IF((INDEX(S2PQ_relational[],MATCH(Checklist48[[#This Row],[PIGUID&amp;NO]],S2PQ_relational[PIGUID &amp; "NO"],0),1))=Checklist48[[#This Row],[PIGUID]],"Not applicable",""))))</f>
        <v/>
      </c>
      <c r="Q43" s="44" t="str">
        <f>IF(Checklist48[[#This Row],[N/A]]="Not Applicable",INDEX(S2PQ[[Step 2 questions]:[Justification]],MATCH(Checklist48[[#This Row],[RelatedPQ]],S2PQ[S2PQGUID],0),3),"")</f>
        <v/>
      </c>
      <c r="R43" s="69"/>
    </row>
    <row r="44" spans="2:18" s="43" customFormat="1" ht="112.5" x14ac:dyDescent="0.25">
      <c r="B44" s="44"/>
      <c r="C44" s="44"/>
      <c r="D44" s="43">
        <f>IF(Checklist48[[#This Row],[SGUID]]="",IF(Checklist48[[#This Row],[SSGUID]]="",0,1),1)</f>
        <v>0</v>
      </c>
      <c r="E44" s="44" t="s">
        <v>187</v>
      </c>
      <c r="F44" s="44" t="str">
        <f>_xlfn.IFNA(Checklist48[[#This Row],[RelatedPQ]],"NA")</f>
        <v>NA</v>
      </c>
      <c r="G44" s="44" t="e">
        <f>IF(Checklist48[[#This Row],[PIGUID]]="","",INDEX(S2PQ_relational[],MATCH(Checklist48[[#This Row],[PIGUID&amp;NO]],S2PQ_relational[PIGUID &amp; "NO"],0),2))</f>
        <v>#N/A</v>
      </c>
      <c r="H44" s="44" t="str">
        <f>Checklist48[[#This Row],[PIGUID]]&amp;"NO"</f>
        <v>1WNmWLNaDCwYc8SL3uiN9ENO</v>
      </c>
      <c r="I44" s="44" t="b">
        <f>IF(Checklist48[[#This Row],[PIGUID]]="","",INDEX(PIs[NA Exempt],MATCH(Checklist48[[#This Row],[PIGUID]],PIs[GUID],0),1))</f>
        <v>0</v>
      </c>
      <c r="J44" s="44" t="str">
        <f>IF(Checklist48[[#This Row],[SGUID]]="",IF(Checklist48[[#This Row],[SSGUID]]="",IF(Checklist48[[#This Row],[PIGUID]]="","",INDEX(PIs[[Column1]:[SS]],MATCH(Checklist48[[#This Row],[PIGUID]],PIs[GUID],0),2)),INDEX(PIs[[Column1]:[SS]],MATCH(Checklist48[[#This Row],[SSGUID]],PIs[SSGUID],0),18)),INDEX(PIs[[Column1]:[SS]],MATCH(Checklist48[[#This Row],[SGUID]],PIs[SGUID],0),14))</f>
        <v>FO 03.01.01</v>
      </c>
      <c r="K44" s="44" t="str">
        <f>IF(Checklist48[[#This Row],[SGUID]]="",IF(Checklist48[[#This Row],[SSGUID]]="",IF(Checklist48[[#This Row],[PIGUID]]="","",INDEX(PIs[[Column1]:[SS]],MATCH(Checklist48[[#This Row],[PIGUID]],PIs[GUID],0),4)),INDEX(PIs[[Column1]:[Ssbody]],MATCH(Checklist48[[#This Row],[SSGUID]],PIs[SSGUID],0),19)),INDEX(PIs[[Column1]:[SS]],MATCH(Checklist48[[#This Row],[SGUID]],PIs[SGUID],0),15))</f>
        <v>Propagation materials are obtained in compliance with variety registration laws, where applicable.</v>
      </c>
      <c r="L44" s="44" t="str">
        <f>IF(Checklist48[[#This Row],[SGUID]]="",IF(Checklist48[[#This Row],[SSGUID]]="",INDEX(PIs[[Column1]:[SS]],MATCH(Checklist48[[#This Row],[PIGUID]],PIs[GUID],0),6),""),"")</f>
        <v>There shall be available documentation (empty seed package, plant passport, packing list, invoice, etc.) that states, at minimum, the variety name, batch number, propagation material vendor, and, where available, additional information on seed quality (germination, genetic purity, physical purity, seed health, etc.).
Material coming from nurseries that have GLOBALG.A.P. certification for plant propagation material is considered compliant.</v>
      </c>
      <c r="M44" s="44" t="str">
        <f>IF(Checklist48[[#This Row],[SSGUID]]="",IF(Checklist48[[#This Row],[PIGUID]]="","",INDEX(PIs[[Column1]:[SS]],MATCH(Checklist48[[#This Row],[PIGUID]],PIs[GUID],0),8)),"")</f>
        <v>Major Must</v>
      </c>
      <c r="N44" s="69"/>
      <c r="O44" s="69"/>
      <c r="P44" s="44" t="str">
        <f>IF(Checklist48[[#This Row],[ifna]]="NA","",IF(Checklist48[[#This Row],[RelatedPQ]]=0,"",IF(Checklist48[[#This Row],[RelatedPQ]]="","",IF((INDEX(S2PQ_relational[],MATCH(Checklist48[[#This Row],[PIGUID&amp;NO]],S2PQ_relational[PIGUID &amp; "NO"],0),1))=Checklist48[[#This Row],[PIGUID]],"Not applicable",""))))</f>
        <v/>
      </c>
      <c r="Q44" s="44" t="str">
        <f>IF(Checklist48[[#This Row],[N/A]]="Not Applicable",INDEX(S2PQ[[Step 2 questions]:[Justification]],MATCH(Checklist48[[#This Row],[RelatedPQ]],S2PQ[S2PQGUID],0),3),"")</f>
        <v/>
      </c>
      <c r="R44" s="69"/>
    </row>
    <row r="45" spans="2:18" s="43" customFormat="1" ht="225" x14ac:dyDescent="0.25">
      <c r="B45" s="44"/>
      <c r="C45" s="44"/>
      <c r="D45" s="43">
        <f>IF(Checklist48[[#This Row],[SGUID]]="",IF(Checklist48[[#This Row],[SSGUID]]="",0,1),1)</f>
        <v>0</v>
      </c>
      <c r="E45" s="44" t="s">
        <v>428</v>
      </c>
      <c r="F45" s="44" t="str">
        <f>_xlfn.IFNA(Checklist48[[#This Row],[RelatedPQ]],"NA")</f>
        <v>NA</v>
      </c>
      <c r="G45" s="44" t="e">
        <f>IF(Checklist48[[#This Row],[PIGUID]]="","",INDEX(S2PQ_relational[],MATCH(Checklist48[[#This Row],[PIGUID&amp;NO]],S2PQ_relational[PIGUID &amp; "NO"],0),2))</f>
        <v>#N/A</v>
      </c>
      <c r="H45" s="44" t="str">
        <f>Checklist48[[#This Row],[PIGUID]]&amp;"NO"</f>
        <v>5upjI0ZtTQomHG812FtHPbNO</v>
      </c>
      <c r="I45" s="44" t="b">
        <f>IF(Checklist48[[#This Row],[PIGUID]]="","",INDEX(PIs[NA Exempt],MATCH(Checklist48[[#This Row],[PIGUID]],PIs[GUID],0),1))</f>
        <v>0</v>
      </c>
      <c r="J45" s="44" t="str">
        <f>IF(Checklist48[[#This Row],[SGUID]]="",IF(Checklist48[[#This Row],[SSGUID]]="",IF(Checklist48[[#This Row],[PIGUID]]="","",INDEX(PIs[[Column1]:[SS]],MATCH(Checklist48[[#This Row],[PIGUID]],PIs[GUID],0),2)),INDEX(PIs[[Column1]:[SS]],MATCH(Checklist48[[#This Row],[SSGUID]],PIs[SSGUID],0),18)),INDEX(PIs[[Column1]:[SS]],MATCH(Checklist48[[#This Row],[SGUID]],PIs[SGUID],0),14))</f>
        <v>FO 03.01.02</v>
      </c>
      <c r="K45" s="44" t="str">
        <f>IF(Checklist48[[#This Row],[SGUID]]="",IF(Checklist48[[#This Row],[SSGUID]]="",IF(Checklist48[[#This Row],[PIGUID]]="","",INDEX(PIs[[Column1]:[SS]],MATCH(Checklist48[[#This Row],[PIGUID]],PIs[GUID],0),4)),INDEX(PIs[[Column1]:[Ssbody]],MATCH(Checklist48[[#This Row],[SSGUID]],PIs[SSGUID],0),19)),INDEX(PIs[[Column1]:[SS]],MATCH(Checklist48[[#This Row],[SGUID]],PIs[SGUID],0),15))</f>
        <v>Propagation materials are obtained in compliance with intellectual property laws.</v>
      </c>
      <c r="L45" s="44" t="str">
        <f>IF(Checklist48[[#This Row],[SGUID]]="",IF(Checklist48[[#This Row],[SSGUID]]="",INDEX(PIs[[Column1]:[SS]],MATCH(Checklist48[[#This Row],[PIGUID]],PIs[GUID],0),6),""),"")</f>
        <v>Where the producer uses registered varieties or rootstock, documents shall be available on request that prove that the propagation materials have been purchased or otherwise obtained in accordance with applicable intellectual property rights regulations. The documents may be the license contract (for starting materials that do not originate from seed, but from vegetative origin), a document or empty seed package that states the variety name, batch number, propagation material vendor, and packing list/delivery note or invoice to demonstrate the amount obtained and identity of all propagation materials used in the last 24 months.
Note: The PLUTO database of UPOV (http://www.upov.int/pluto/en) and the Variety Finder on the website of CPVO (https://cpvoextranet.cpvo.europa.eu/) list all varieties in the world, providing their registration details and the intellectual property protection details for each variety and country.</v>
      </c>
      <c r="M45" s="44" t="str">
        <f>IF(Checklist48[[#This Row],[SSGUID]]="",IF(Checklist48[[#This Row],[PIGUID]]="","",INDEX(PIs[[Column1]:[SS]],MATCH(Checklist48[[#This Row],[PIGUID]],PIs[GUID],0),8)),"")</f>
        <v>Major Must</v>
      </c>
      <c r="N45" s="69"/>
      <c r="O45" s="69"/>
      <c r="P45" s="44" t="str">
        <f>IF(Checklist48[[#This Row],[ifna]]="NA","",IF(Checklist48[[#This Row],[RelatedPQ]]=0,"",IF(Checklist48[[#This Row],[RelatedPQ]]="","",IF((INDEX(S2PQ_relational[],MATCH(Checklist48[[#This Row],[PIGUID&amp;NO]],S2PQ_relational[PIGUID &amp; "NO"],0),1))=Checklist48[[#This Row],[PIGUID]],"Not applicable",""))))</f>
        <v/>
      </c>
      <c r="Q45" s="44" t="str">
        <f>IF(Checklist48[[#This Row],[N/A]]="Not Applicable",INDEX(S2PQ[[Step 2 questions]:[Justification]],MATCH(Checklist48[[#This Row],[RelatedPQ]],S2PQ[S2PQGUID],0),3),"")</f>
        <v/>
      </c>
      <c r="R45" s="69"/>
    </row>
    <row r="46" spans="2:18" s="43" customFormat="1" ht="180" x14ac:dyDescent="0.25">
      <c r="B46" s="44"/>
      <c r="C46" s="44"/>
      <c r="D46" s="43">
        <f>IF(Checklist48[[#This Row],[SGUID]]="",IF(Checklist48[[#This Row],[SSGUID]]="",0,1),1)</f>
        <v>0</v>
      </c>
      <c r="E46" s="44" t="s">
        <v>434</v>
      </c>
      <c r="F46" s="44" t="str">
        <f>_xlfn.IFNA(Checklist48[[#This Row],[RelatedPQ]],"NA")</f>
        <v>NA</v>
      </c>
      <c r="G46" s="44" t="e">
        <f>IF(Checklist48[[#This Row],[PIGUID]]="","",INDEX(S2PQ_relational[],MATCH(Checklist48[[#This Row],[PIGUID&amp;NO]],S2PQ_relational[PIGUID &amp; "NO"],0),2))</f>
        <v>#N/A</v>
      </c>
      <c r="H46" s="44" t="str">
        <f>Checklist48[[#This Row],[PIGUID]]&amp;"NO"</f>
        <v>3iN0dj8MxhwAmPvSDUtPipNO</v>
      </c>
      <c r="I46" s="44" t="b">
        <f>IF(Checklist48[[#This Row],[PIGUID]]="","",INDEX(PIs[NA Exempt],MATCH(Checklist48[[#This Row],[PIGUID]],PIs[GUID],0),1))</f>
        <v>0</v>
      </c>
      <c r="J46" s="44" t="str">
        <f>IF(Checklist48[[#This Row],[SGUID]]="",IF(Checklist48[[#This Row],[SSGUID]]="",IF(Checklist48[[#This Row],[PIGUID]]="","",INDEX(PIs[[Column1]:[SS]],MATCH(Checklist48[[#This Row],[PIGUID]],PIs[GUID],0),2)),INDEX(PIs[[Column1]:[SS]],MATCH(Checklist48[[#This Row],[SSGUID]],PIs[SSGUID],0),18)),INDEX(PIs[[Column1]:[SS]],MATCH(Checklist48[[#This Row],[SGUID]],PIs[SGUID],0),14))</f>
        <v>FO 03.01.03</v>
      </c>
      <c r="K46" s="44" t="str">
        <f>IF(Checklist48[[#This Row],[SGUID]]="",IF(Checklist48[[#This Row],[SSGUID]]="",IF(Checklist48[[#This Row],[PIGUID]]="","",INDEX(PIs[[Column1]:[SS]],MATCH(Checklist48[[#This Row],[PIGUID]],PIs[GUID],0),4)),INDEX(PIs[[Column1]:[Ssbody]],MATCH(Checklist48[[#This Row],[SSGUID]],PIs[SSGUID],0),19)),INDEX(PIs[[Column1]:[SS]],MATCH(Checklist48[[#This Row],[SGUID]],PIs[SGUID],0),15))</f>
        <v>Plant health quality control systems are implemented and recorded for in-house propagation materials.</v>
      </c>
      <c r="L46" s="44" t="str">
        <f>IF(Checklist48[[#This Row],[SGUID]]="",IF(Checklist48[[#This Row],[SSGUID]]="",INDEX(PIs[[Column1]:[SS]],MATCH(Checklist48[[#This Row],[PIGUID]],PIs[GUID],0),6),""),"")</f>
        <v>A quality control system that contains a monitoring system for visible signs of pests and diseases shall be in place and current records of the monitoring system shall be available. The term “nursery” shall refer to any place where propagation materials are produced, including in-house selection of grafting materials.
The monitoring system shall include the recording and identification of the mother plant or field of origin crop, as applicable. Recording shall occur at regular, established intervals. If the cultivated trees or plants are intended for own use only (i.e., not sold), in-house records for monitoring and propagation activities shall suffice. Where rootstocks are used, special attention shall be paid to the origin of the rootstocks through documentation.</v>
      </c>
      <c r="M46" s="44" t="str">
        <f>IF(Checklist48[[#This Row],[SSGUID]]="",IF(Checklist48[[#This Row],[PIGUID]]="","",INDEX(PIs[[Column1]:[SS]],MATCH(Checklist48[[#This Row],[PIGUID]],PIs[GUID],0),8)),"")</f>
        <v>Minor Must</v>
      </c>
      <c r="N46" s="69"/>
      <c r="O46" s="69"/>
      <c r="P46" s="44" t="str">
        <f>IF(Checklist48[[#This Row],[ifna]]="NA","",IF(Checklist48[[#This Row],[RelatedPQ]]=0,"",IF(Checklist48[[#This Row],[RelatedPQ]]="","",IF((INDEX(S2PQ_relational[],MATCH(Checklist48[[#This Row],[PIGUID&amp;NO]],S2PQ_relational[PIGUID &amp; "NO"],0),1))=Checklist48[[#This Row],[PIGUID]],"Not applicable",""))))</f>
        <v/>
      </c>
      <c r="Q46" s="44" t="str">
        <f>IF(Checklist48[[#This Row],[N/A]]="Not Applicable",INDEX(S2PQ[[Step 2 questions]:[Justification]],MATCH(Checklist48[[#This Row],[RelatedPQ]],S2PQ[S2PQGUID],0),3),"")</f>
        <v/>
      </c>
      <c r="R46" s="69"/>
    </row>
    <row r="47" spans="2:18" s="43" customFormat="1" ht="45" x14ac:dyDescent="0.25">
      <c r="B47" s="44"/>
      <c r="C47" s="44" t="s">
        <v>414</v>
      </c>
      <c r="D47" s="43">
        <f>IF(Checklist48[[#This Row],[SGUID]]="",IF(Checklist48[[#This Row],[SSGUID]]="",0,1),1)</f>
        <v>1</v>
      </c>
      <c r="E47" s="44"/>
      <c r="F47" s="44" t="str">
        <f>_xlfn.IFNA(Checklist48[[#This Row],[RelatedPQ]],"NA")</f>
        <v/>
      </c>
      <c r="G47" s="44" t="str">
        <f>IF(Checklist48[[#This Row],[PIGUID]]="","",INDEX(S2PQ_relational[],MATCH(Checklist48[[#This Row],[PIGUID&amp;NO]],S2PQ_relational[PIGUID &amp; "NO"],0),2))</f>
        <v/>
      </c>
      <c r="H47" s="44" t="str">
        <f>Checklist48[[#This Row],[PIGUID]]&amp;"NO"</f>
        <v>NO</v>
      </c>
      <c r="I47" s="44" t="str">
        <f>IF(Checklist48[[#This Row],[PIGUID]]="","",INDEX(PIs[NA Exempt],MATCH(Checklist48[[#This Row],[PIGUID]],PIs[GUID],0),1))</f>
        <v/>
      </c>
      <c r="J47" s="44" t="str">
        <f>IF(Checklist48[[#This Row],[SGUID]]="",IF(Checklist48[[#This Row],[SSGUID]]="",IF(Checklist48[[#This Row],[PIGUID]]="","",INDEX(PIs[[Column1]:[SS]],MATCH(Checklist48[[#This Row],[PIGUID]],PIs[GUID],0),2)),INDEX(PIs[[Column1]:[SS]],MATCH(Checklist48[[#This Row],[SSGUID]],PIs[SSGUID],0),18)),INDEX(PIs[[Column1]:[SS]],MATCH(Checklist48[[#This Row],[SGUID]],PIs[SGUID],0),14))</f>
        <v>FO 03.02 Chemical treatments and dressings</v>
      </c>
      <c r="K47" s="44" t="str">
        <f>IF(Checklist48[[#This Row],[SGUID]]="",IF(Checklist48[[#This Row],[SSGUID]]="",IF(Checklist48[[#This Row],[PIGUID]]="","",INDEX(PIs[[Column1]:[SS]],MATCH(Checklist48[[#This Row],[PIGUID]],PIs[GUID],0),4)),INDEX(PIs[[Column1]:[Ssbody]],MATCH(Checklist48[[#This Row],[SSGUID]],PIs[SSGUID],0),19)),INDEX(PIs[[Column1]:[SS]],MATCH(Checklist48[[#This Row],[SGUID]],PIs[SGUID],0),15))</f>
        <v>-</v>
      </c>
      <c r="L47" s="44" t="str">
        <f>IF(Checklist48[[#This Row],[SGUID]]="",IF(Checklist48[[#This Row],[SSGUID]]="",INDEX(PIs[[Column1]:[SS]],MATCH(Checklist48[[#This Row],[PIGUID]],PIs[GUID],0),6),""),"")</f>
        <v/>
      </c>
      <c r="M47" s="44" t="str">
        <f>IF(Checklist48[[#This Row],[SSGUID]]="",IF(Checklist48[[#This Row],[PIGUID]]="","",INDEX(PIs[[Column1]:[SS]],MATCH(Checklist48[[#This Row],[PIGUID]],PIs[GUID],0),8)),"")</f>
        <v/>
      </c>
      <c r="N47" s="69"/>
      <c r="O47" s="69"/>
      <c r="P47" s="44" t="str">
        <f>IF(Checklist48[[#This Row],[ifna]]="NA","",IF(Checklist48[[#This Row],[RelatedPQ]]=0,"",IF(Checklist48[[#This Row],[RelatedPQ]]="","",IF((INDEX(S2PQ_relational[],MATCH(Checklist48[[#This Row],[PIGUID&amp;NO]],S2PQ_relational[PIGUID &amp; "NO"],0),1))=Checklist48[[#This Row],[PIGUID]],"Not applicable",""))))</f>
        <v/>
      </c>
      <c r="Q47" s="44" t="str">
        <f>IF(Checklist48[[#This Row],[N/A]]="Not Applicable",INDEX(S2PQ[[Step 2 questions]:[Justification]],MATCH(Checklist48[[#This Row],[RelatedPQ]],S2PQ[S2PQGUID],0),3),"")</f>
        <v/>
      </c>
      <c r="R47" s="69"/>
    </row>
    <row r="48" spans="2:18" s="43" customFormat="1" ht="135" x14ac:dyDescent="0.25">
      <c r="B48" s="44"/>
      <c r="C48" s="44"/>
      <c r="D48" s="43">
        <f>IF(Checklist48[[#This Row],[SGUID]]="",IF(Checklist48[[#This Row],[SSGUID]]="",0,1),1)</f>
        <v>0</v>
      </c>
      <c r="E48" s="44" t="s">
        <v>408</v>
      </c>
      <c r="F48" s="44" t="str">
        <f>_xlfn.IFNA(Checklist48[[#This Row],[RelatedPQ]],"NA")</f>
        <v>NA</v>
      </c>
      <c r="G48" s="44" t="e">
        <f>IF(Checklist48[[#This Row],[PIGUID]]="","",INDEX(S2PQ_relational[],MATCH(Checklist48[[#This Row],[PIGUID&amp;NO]],S2PQ_relational[PIGUID &amp; "NO"],0),2))</f>
        <v>#N/A</v>
      </c>
      <c r="H48" s="44" t="str">
        <f>Checklist48[[#This Row],[PIGUID]]&amp;"NO"</f>
        <v>yYfmpzUcjVrVUpET9puirNO</v>
      </c>
      <c r="I48" s="44" t="b">
        <f>IF(Checklist48[[#This Row],[PIGUID]]="","",INDEX(PIs[NA Exempt],MATCH(Checklist48[[#This Row],[PIGUID]],PIs[GUID],0),1))</f>
        <v>0</v>
      </c>
      <c r="J48" s="44" t="str">
        <f>IF(Checklist48[[#This Row],[SGUID]]="",IF(Checklist48[[#This Row],[SSGUID]]="",IF(Checklist48[[#This Row],[PIGUID]]="","",INDEX(PIs[[Column1]:[SS]],MATCH(Checklist48[[#This Row],[PIGUID]],PIs[GUID],0),2)),INDEX(PIs[[Column1]:[SS]],MATCH(Checklist48[[#This Row],[SSGUID]],PIs[SSGUID],0),18)),INDEX(PIs[[Column1]:[SS]],MATCH(Checklist48[[#This Row],[SGUID]],PIs[SGUID],0),14))</f>
        <v>FO 03.02.01</v>
      </c>
      <c r="K48" s="44" t="str">
        <f>IF(Checklist48[[#This Row],[SGUID]]="",IF(Checklist48[[#This Row],[SSGUID]]="",IF(Checklist48[[#This Row],[PIGUID]]="","",INDEX(PIs[[Column1]:[SS]],MATCH(Checklist48[[#This Row],[PIGUID]],PIs[GUID],0),4)),INDEX(PIs[[Column1]:[Ssbody]],MATCH(Checklist48[[#This Row],[SSGUID]],PIs[SSGUID],0),19)),INDEX(PIs[[Column1]:[SS]],MATCH(Checklist48[[#This Row],[SGUID]],PIs[SGUID],0),15))</f>
        <v>Information on chemical treatments is available for purchased propagation materials.</v>
      </c>
      <c r="L48" s="44" t="str">
        <f>IF(Checklist48[[#This Row],[SGUID]]="",IF(Checklist48[[#This Row],[SSGUID]]="",INDEX(PIs[[Column1]:[SS]],MATCH(Checklist48[[#This Row],[PIGUID]],PIs[GUID],0),6),""),"")</f>
        <v>Records with the name(s) of chemical product(s) applied on propagation materials by the supplier shall be available on request. This can be in the form of:
- Application records maintained by the supplier
- Information on seed packages
- List with names of plant protection products applied
Producers sourcing from suppliers who have GLOBALG.A.P. certification for plant propagation material, or for an equivalent or GLOBALG.A.P. recognized certification is considered compliant.
“N/A” for perennial crops.</v>
      </c>
      <c r="M48" s="44" t="str">
        <f>IF(Checklist48[[#This Row],[SSGUID]]="",IF(Checklist48[[#This Row],[PIGUID]]="","",INDEX(PIs[[Column1]:[SS]],MATCH(Checklist48[[#This Row],[PIGUID]],PIs[GUID],0),8)),"")</f>
        <v>Minor Must</v>
      </c>
      <c r="N48" s="69"/>
      <c r="O48" s="69"/>
      <c r="P48" s="44" t="str">
        <f>IF(Checklist48[[#This Row],[ifna]]="NA","",IF(Checklist48[[#This Row],[RelatedPQ]]=0,"",IF(Checklist48[[#This Row],[RelatedPQ]]="","",IF((INDEX(S2PQ_relational[],MATCH(Checklist48[[#This Row],[PIGUID&amp;NO]],S2PQ_relational[PIGUID &amp; "NO"],0),1))=Checklist48[[#This Row],[PIGUID]],"Not applicable",""))))</f>
        <v/>
      </c>
      <c r="Q48" s="44" t="str">
        <f>IF(Checklist48[[#This Row],[N/A]]="Not Applicable",INDEX(S2PQ[[Step 2 questions]:[Justification]],MATCH(Checklist48[[#This Row],[RelatedPQ]],S2PQ[S2PQGUID],0),3),"")</f>
        <v/>
      </c>
      <c r="R48" s="69"/>
    </row>
    <row r="49" spans="2:18" s="43" customFormat="1" ht="168.75" x14ac:dyDescent="0.25">
      <c r="B49" s="44"/>
      <c r="C49" s="44"/>
      <c r="D49" s="43">
        <f>IF(Checklist48[[#This Row],[SGUID]]="",IF(Checklist48[[#This Row],[SSGUID]]="",0,1),1)</f>
        <v>0</v>
      </c>
      <c r="E49" s="44" t="s">
        <v>422</v>
      </c>
      <c r="F49" s="44" t="str">
        <f>_xlfn.IFNA(Checklist48[[#This Row],[RelatedPQ]],"NA")</f>
        <v>NA</v>
      </c>
      <c r="G49" s="44" t="e">
        <f>IF(Checklist48[[#This Row],[PIGUID]]="","",INDEX(S2PQ_relational[],MATCH(Checklist48[[#This Row],[PIGUID&amp;NO]],S2PQ_relational[PIGUID &amp; "NO"],0),2))</f>
        <v>#N/A</v>
      </c>
      <c r="H49" s="44" t="str">
        <f>Checklist48[[#This Row],[PIGUID]]&amp;"NO"</f>
        <v>3RDU80FZodR5KDkY5DZdlSNO</v>
      </c>
      <c r="I49" s="44" t="b">
        <f>IF(Checklist48[[#This Row],[PIGUID]]="","",INDEX(PIs[NA Exempt],MATCH(Checklist48[[#This Row],[PIGUID]],PIs[GUID],0),1))</f>
        <v>0</v>
      </c>
      <c r="J49" s="44" t="str">
        <f>IF(Checklist48[[#This Row],[SGUID]]="",IF(Checklist48[[#This Row],[SSGUID]]="",IF(Checklist48[[#This Row],[PIGUID]]="","",INDEX(PIs[[Column1]:[SS]],MATCH(Checklist48[[#This Row],[PIGUID]],PIs[GUID],0),2)),INDEX(PIs[[Column1]:[SS]],MATCH(Checklist48[[#This Row],[SSGUID]],PIs[SSGUID],0),18)),INDEX(PIs[[Column1]:[SS]],MATCH(Checklist48[[#This Row],[SGUID]],PIs[SGUID],0),14))</f>
        <v>FO 03.02.02</v>
      </c>
      <c r="K49" s="44" t="str">
        <f>IF(Checklist48[[#This Row],[SGUID]]="",IF(Checklist48[[#This Row],[SSGUID]]="",IF(Checklist48[[#This Row],[PIGUID]]="","",INDEX(PIs[[Column1]:[SS]],MATCH(Checklist48[[#This Row],[PIGUID]],PIs[GUID],0),4)),INDEX(PIs[[Column1]:[Ssbody]],MATCH(Checklist48[[#This Row],[SSGUID]],PIs[SSGUID],0),19)),INDEX(PIs[[Column1]:[SS]],MATCH(Checklist48[[#This Row],[SGUID]],PIs[SGUID],0),15))</f>
        <v>Up-to-date records on all chemical treatments applied on in-house propagation materials are available.</v>
      </c>
      <c r="L49" s="44" t="str">
        <f>IF(Checklist48[[#This Row],[SGUID]]="",IF(Checklist48[[#This Row],[SSGUID]]="",INDEX(PIs[[Column1]:[SS]],MATCH(Checklist48[[#This Row],[PIGUID]],PIs[GUID],0),6),""),"")</f>
        <v>Records of all plant protection product (PPP) treatments applied during the plant propagation period for in-house plant nursery propagation shall be available and include:
- Location
- Date
- Trade name and active ingredient of each product
- Name of applicator
- Justification for application
- Quantity
- Machinery used
This principle and the respective criteria apply primarily to short cycle crops and would not apply to most trees, where propagation and active production are separated by longer periods of time.</v>
      </c>
      <c r="M49" s="44" t="str">
        <f>IF(Checklist48[[#This Row],[SSGUID]]="",IF(Checklist48[[#This Row],[PIGUID]]="","",INDEX(PIs[[Column1]:[SS]],MATCH(Checklist48[[#This Row],[PIGUID]],PIs[GUID],0),8)),"")</f>
        <v>Major Must</v>
      </c>
      <c r="N49" s="69"/>
      <c r="O49" s="69"/>
      <c r="P49" s="44" t="str">
        <f>IF(Checklist48[[#This Row],[ifna]]="NA","",IF(Checklist48[[#This Row],[RelatedPQ]]=0,"",IF(Checklist48[[#This Row],[RelatedPQ]]="","",IF((INDEX(S2PQ_relational[],MATCH(Checklist48[[#This Row],[PIGUID&amp;NO]],S2PQ_relational[PIGUID &amp; "NO"],0),1))=Checklist48[[#This Row],[PIGUID]],"Not applicable",""))))</f>
        <v/>
      </c>
      <c r="Q49" s="44" t="str">
        <f>IF(Checklist48[[#This Row],[N/A]]="Not Applicable",INDEX(S2PQ[[Step 2 questions]:[Justification]],MATCH(Checklist48[[#This Row],[RelatedPQ]],S2PQ[S2PQGUID],0),3),"")</f>
        <v/>
      </c>
      <c r="R49" s="69"/>
    </row>
    <row r="50" spans="2:18" s="43" customFormat="1" ht="45" x14ac:dyDescent="0.25">
      <c r="B50" s="44"/>
      <c r="C50" s="44" t="s">
        <v>813</v>
      </c>
      <c r="D50" s="43">
        <f>IF(Checklist48[[#This Row],[SGUID]]="",IF(Checklist48[[#This Row],[SSGUID]]="",0,1),1)</f>
        <v>1</v>
      </c>
      <c r="E50" s="44"/>
      <c r="F50" s="44" t="str">
        <f>_xlfn.IFNA(Checklist48[[#This Row],[RelatedPQ]],"NA")</f>
        <v/>
      </c>
      <c r="G50" s="44" t="str">
        <f>IF(Checklist48[[#This Row],[PIGUID]]="","",INDEX(S2PQ_relational[],MATCH(Checklist48[[#This Row],[PIGUID&amp;NO]],S2PQ_relational[PIGUID &amp; "NO"],0),2))</f>
        <v/>
      </c>
      <c r="H50" s="44" t="str">
        <f>Checklist48[[#This Row],[PIGUID]]&amp;"NO"</f>
        <v>NO</v>
      </c>
      <c r="I50" s="44" t="str">
        <f>IF(Checklist48[[#This Row],[PIGUID]]="","",INDEX(PIs[NA Exempt],MATCH(Checklist48[[#This Row],[PIGUID]],PIs[GUID],0),1))</f>
        <v/>
      </c>
      <c r="J50" s="44" t="str">
        <f>IF(Checklist48[[#This Row],[SGUID]]="",IF(Checklist48[[#This Row],[SSGUID]]="",IF(Checklist48[[#This Row],[PIGUID]]="","",INDEX(PIs[[Column1]:[SS]],MATCH(Checklist48[[#This Row],[PIGUID]],PIs[GUID],0),2)),INDEX(PIs[[Column1]:[SS]],MATCH(Checklist48[[#This Row],[SSGUID]],PIs[SSGUID],0),18)),INDEX(PIs[[Column1]:[SS]],MATCH(Checklist48[[#This Row],[SGUID]],PIs[SGUID],0),14))</f>
        <v>FO 03.03 Genetically modified organisms</v>
      </c>
      <c r="K50" s="44" t="str">
        <f>IF(Checklist48[[#This Row],[SGUID]]="",IF(Checklist48[[#This Row],[SSGUID]]="",IF(Checklist48[[#This Row],[PIGUID]]="","",INDEX(PIs[[Column1]:[SS]],MATCH(Checklist48[[#This Row],[PIGUID]],PIs[GUID],0),4)),INDEX(PIs[[Column1]:[Ssbody]],MATCH(Checklist48[[#This Row],[SSGUID]],PIs[SSGUID],0),19)),INDEX(PIs[[Column1]:[SS]],MATCH(Checklist48[[#This Row],[SGUID]],PIs[SGUID],0),15))</f>
        <v>-</v>
      </c>
      <c r="L50" s="44" t="str">
        <f>IF(Checklist48[[#This Row],[SGUID]]="",IF(Checklist48[[#This Row],[SSGUID]]="",INDEX(PIs[[Column1]:[SS]],MATCH(Checklist48[[#This Row],[PIGUID]],PIs[GUID],0),6),""),"")</f>
        <v/>
      </c>
      <c r="M50" s="44" t="str">
        <f>IF(Checklist48[[#This Row],[SSGUID]]="",IF(Checklist48[[#This Row],[PIGUID]]="","",INDEX(PIs[[Column1]:[SS]],MATCH(Checklist48[[#This Row],[PIGUID]],PIs[GUID],0),8)),"")</f>
        <v/>
      </c>
      <c r="N50" s="69"/>
      <c r="O50" s="69"/>
      <c r="P50" s="44" t="str">
        <f>IF(Checklist48[[#This Row],[ifna]]="NA","",IF(Checklist48[[#This Row],[RelatedPQ]]=0,"",IF(Checklist48[[#This Row],[RelatedPQ]]="","",IF((INDEX(S2PQ_relational[],MATCH(Checklist48[[#This Row],[PIGUID&amp;NO]],S2PQ_relational[PIGUID &amp; "NO"],0),1))=Checklist48[[#This Row],[PIGUID]],"Not applicable",""))))</f>
        <v/>
      </c>
      <c r="Q50" s="44" t="str">
        <f>IF(Checklist48[[#This Row],[N/A]]="Not Applicable",INDEX(S2PQ[[Step 2 questions]:[Justification]],MATCH(Checklist48[[#This Row],[RelatedPQ]],S2PQ[S2PQGUID],0),3),"")</f>
        <v/>
      </c>
      <c r="R50" s="69"/>
    </row>
    <row r="51" spans="2:18" s="43" customFormat="1" ht="56.25" x14ac:dyDescent="0.25">
      <c r="B51" s="44"/>
      <c r="C51" s="44"/>
      <c r="D51" s="43">
        <f>IF(Checklist48[[#This Row],[SGUID]]="",IF(Checklist48[[#This Row],[SSGUID]]="",0,1),1)</f>
        <v>0</v>
      </c>
      <c r="E51" s="44" t="s">
        <v>807</v>
      </c>
      <c r="F51" s="44" t="str">
        <f>_xlfn.IFNA(Checklist48[[#This Row],[RelatedPQ]],"NA")</f>
        <v>NA</v>
      </c>
      <c r="G51" s="44" t="e">
        <f>IF(Checklist48[[#This Row],[PIGUID]]="","",INDEX(S2PQ_relational[],MATCH(Checklist48[[#This Row],[PIGUID&amp;NO]],S2PQ_relational[PIGUID &amp; "NO"],0),2))</f>
        <v>#N/A</v>
      </c>
      <c r="H51" s="44" t="str">
        <f>Checklist48[[#This Row],[PIGUID]]&amp;"NO"</f>
        <v>5oCkXTJdFGwstXYPbMisckNO</v>
      </c>
      <c r="I51" s="44" t="b">
        <f>IF(Checklist48[[#This Row],[PIGUID]]="","",INDEX(PIs[NA Exempt],MATCH(Checklist48[[#This Row],[PIGUID]],PIs[GUID],0),1))</f>
        <v>0</v>
      </c>
      <c r="J51" s="44" t="str">
        <f>IF(Checklist48[[#This Row],[SGUID]]="",IF(Checklist48[[#This Row],[SSGUID]]="",IF(Checklist48[[#This Row],[PIGUID]]="","",INDEX(PIs[[Column1]:[SS]],MATCH(Checklist48[[#This Row],[PIGUID]],PIs[GUID],0),2)),INDEX(PIs[[Column1]:[SS]],MATCH(Checklist48[[#This Row],[SSGUID]],PIs[SSGUID],0),18)),INDEX(PIs[[Column1]:[SS]],MATCH(Checklist48[[#This Row],[SGUID]],PIs[SGUID],0),14))</f>
        <v>FO 03.03.01</v>
      </c>
      <c r="K51" s="44" t="str">
        <f>IF(Checklist48[[#This Row],[SGUID]]="",IF(Checklist48[[#This Row],[SSGUID]]="",IF(Checklist48[[#This Row],[PIGUID]]="","",INDEX(PIs[[Column1]:[SS]],MATCH(Checklist48[[#This Row],[PIGUID]],PIs[GUID],0),4)),INDEX(PIs[[Column1]:[Ssbody]],MATCH(Checklist48[[#This Row],[SSGUID]],PIs[SSGUID],0),19)),INDEX(PIs[[Column1]:[SS]],MATCH(Checklist48[[#This Row],[SGUID]],PIs[SGUID],0),15))</f>
        <v>Growing of genetically modified crops and/or trials is subject to the prevailing regulations in the country of production.</v>
      </c>
      <c r="L51" s="44" t="str">
        <f>IF(Checklist48[[#This Row],[SGUID]]="",IF(Checklist48[[#This Row],[SSGUID]]="",INDEX(PIs[[Column1]:[SS]],MATCH(Checklist48[[#This Row],[PIGUID]],PIs[GUID],0),6),""),"")</f>
        <v>The producer shall have a copy of the legislation applicable in the country of production and comply accordingly. Records shall be kept of the specific modification and/or the unique identifier. Specific husbandry and management advice shall be obtained.</v>
      </c>
      <c r="M51" s="44" t="str">
        <f>IF(Checklist48[[#This Row],[SSGUID]]="",IF(Checklist48[[#This Row],[PIGUID]]="","",INDEX(PIs[[Column1]:[SS]],MATCH(Checklist48[[#This Row],[PIGUID]],PIs[GUID],0),8)),"")</f>
        <v>Major Must</v>
      </c>
      <c r="N51" s="69"/>
      <c r="O51" s="69"/>
      <c r="P51" s="44" t="str">
        <f>IF(Checklist48[[#This Row],[ifna]]="NA","",IF(Checklist48[[#This Row],[RelatedPQ]]=0,"",IF(Checklist48[[#This Row],[RelatedPQ]]="","",IF((INDEX(S2PQ_relational[],MATCH(Checklist48[[#This Row],[PIGUID&amp;NO]],S2PQ_relational[PIGUID &amp; "NO"],0),1))=Checklist48[[#This Row],[PIGUID]],"Not applicable",""))))</f>
        <v/>
      </c>
      <c r="Q51" s="44" t="str">
        <f>IF(Checklist48[[#This Row],[N/A]]="Not Applicable",INDEX(S2PQ[[Step 2 questions]:[Justification]],MATCH(Checklist48[[#This Row],[RelatedPQ]],S2PQ[S2PQGUID],0),3),"")</f>
        <v/>
      </c>
      <c r="R51" s="69"/>
    </row>
    <row r="52" spans="2:18" s="43" customFormat="1" ht="56.25" x14ac:dyDescent="0.25">
      <c r="B52" s="44"/>
      <c r="C52" s="44"/>
      <c r="D52" s="43">
        <f>IF(Checklist48[[#This Row],[SGUID]]="",IF(Checklist48[[#This Row],[SSGUID]]="",0,1),1)</f>
        <v>0</v>
      </c>
      <c r="E52" s="44" t="s">
        <v>983</v>
      </c>
      <c r="F52" s="44" t="str">
        <f>_xlfn.IFNA(Checklist48[[#This Row],[RelatedPQ]],"NA")</f>
        <v>NA</v>
      </c>
      <c r="G52" s="44" t="e">
        <f>IF(Checklist48[[#This Row],[PIGUID]]="","",INDEX(S2PQ_relational[],MATCH(Checklist48[[#This Row],[PIGUID&amp;NO]],S2PQ_relational[PIGUID &amp; "NO"],0),2))</f>
        <v>#N/A</v>
      </c>
      <c r="H52" s="44" t="str">
        <f>Checklist48[[#This Row],[PIGUID]]&amp;"NO"</f>
        <v>576nzgttvJJQqI6hrSGTLeNO</v>
      </c>
      <c r="I52" s="44" t="b">
        <f>IF(Checklist48[[#This Row],[PIGUID]]="","",INDEX(PIs[NA Exempt],MATCH(Checklist48[[#This Row],[PIGUID]],PIs[GUID],0),1))</f>
        <v>0</v>
      </c>
      <c r="J52" s="44" t="str">
        <f>IF(Checklist48[[#This Row],[SGUID]]="",IF(Checklist48[[#This Row],[SSGUID]]="",IF(Checklist48[[#This Row],[PIGUID]]="","",INDEX(PIs[[Column1]:[SS]],MATCH(Checklist48[[#This Row],[PIGUID]],PIs[GUID],0),2)),INDEX(PIs[[Column1]:[SS]],MATCH(Checklist48[[#This Row],[SSGUID]],PIs[SSGUID],0),18)),INDEX(PIs[[Column1]:[SS]],MATCH(Checklist48[[#This Row],[SGUID]],PIs[SGUID],0),14))</f>
        <v>FO 03.03.02</v>
      </c>
      <c r="K52" s="44" t="str">
        <f>IF(Checklist48[[#This Row],[SGUID]]="",IF(Checklist48[[#This Row],[SSGUID]]="",IF(Checklist48[[#This Row],[PIGUID]]="","",INDEX(PIs[[Column1]:[SS]],MATCH(Checklist48[[#This Row],[PIGUID]],PIs[GUID],0),4)),INDEX(PIs[[Column1]:[Ssbody]],MATCH(Checklist48[[#This Row],[SSGUID]],PIs[SSGUID],0),19)),INDEX(PIs[[Column1]:[SS]],MATCH(Checklist48[[#This Row],[SGUID]],PIs[SGUID],0),15))</f>
        <v>There is documentation available if the producer grows genetically modified organisms (GMOs).</v>
      </c>
      <c r="L52" s="44" t="str">
        <f>IF(Checklist48[[#This Row],[SGUID]]="",IF(Checklist48[[#This Row],[SSGUID]]="",INDEX(PIs[[Column1]:[SS]],MATCH(Checklist48[[#This Row],[PIGUID]],PIs[GUID],0),6),""),"")</f>
        <v>If genetically modified cultivars and/or products derived from genetic modification are used or grown, records of planting, use, or production of genetically modified cultivars and/or products derived from genetic modification shall be maintained.</v>
      </c>
      <c r="M52" s="44" t="str">
        <f>IF(Checklist48[[#This Row],[SSGUID]]="",IF(Checklist48[[#This Row],[PIGUID]]="","",INDEX(PIs[[Column1]:[SS]],MATCH(Checklist48[[#This Row],[PIGUID]],PIs[GUID],0),8)),"")</f>
        <v>Minor Must</v>
      </c>
      <c r="N52" s="69"/>
      <c r="O52" s="69"/>
      <c r="P52" s="44" t="str">
        <f>IF(Checklist48[[#This Row],[ifna]]="NA","",IF(Checklist48[[#This Row],[RelatedPQ]]=0,"",IF(Checklist48[[#This Row],[RelatedPQ]]="","",IF((INDEX(S2PQ_relational[],MATCH(Checklist48[[#This Row],[PIGUID&amp;NO]],S2PQ_relational[PIGUID &amp; "NO"],0),1))=Checklist48[[#This Row],[PIGUID]],"Not applicable",""))))</f>
        <v/>
      </c>
      <c r="Q52" s="44" t="str">
        <f>IF(Checklist48[[#This Row],[N/A]]="Not Applicable",INDEX(S2PQ[[Step 2 questions]:[Justification]],MATCH(Checklist48[[#This Row],[RelatedPQ]],S2PQ[S2PQGUID],0),3),"")</f>
        <v/>
      </c>
      <c r="R52" s="69"/>
    </row>
    <row r="53" spans="2:18" s="43" customFormat="1" ht="33.75" x14ac:dyDescent="0.25">
      <c r="B53" s="44"/>
      <c r="C53" s="44"/>
      <c r="D53" s="43">
        <f>IF(Checklist48[[#This Row],[SGUID]]="",IF(Checklist48[[#This Row],[SSGUID]]="",0,1),1)</f>
        <v>0</v>
      </c>
      <c r="E53" s="44" t="s">
        <v>989</v>
      </c>
      <c r="F53" s="44" t="str">
        <f>_xlfn.IFNA(Checklist48[[#This Row],[RelatedPQ]],"NA")</f>
        <v>NA</v>
      </c>
      <c r="G53" s="44" t="e">
        <f>IF(Checklist48[[#This Row],[PIGUID]]="","",INDEX(S2PQ_relational[],MATCH(Checklist48[[#This Row],[PIGUID&amp;NO]],S2PQ_relational[PIGUID &amp; "NO"],0),2))</f>
        <v>#N/A</v>
      </c>
      <c r="H53" s="44" t="str">
        <f>Checklist48[[#This Row],[PIGUID]]&amp;"NO"</f>
        <v>7ifKEcvN3QUCLa7b59iPF5NO</v>
      </c>
      <c r="I53" s="44" t="b">
        <f>IF(Checklist48[[#This Row],[PIGUID]]="","",INDEX(PIs[NA Exempt],MATCH(Checklist48[[#This Row],[PIGUID]],PIs[GUID],0),1))</f>
        <v>0</v>
      </c>
      <c r="J53" s="44" t="str">
        <f>IF(Checklist48[[#This Row],[SGUID]]="",IF(Checklist48[[#This Row],[SSGUID]]="",IF(Checklist48[[#This Row],[PIGUID]]="","",INDEX(PIs[[Column1]:[SS]],MATCH(Checklist48[[#This Row],[PIGUID]],PIs[GUID],0),2)),INDEX(PIs[[Column1]:[SS]],MATCH(Checklist48[[#This Row],[SSGUID]],PIs[SSGUID],0),18)),INDEX(PIs[[Column1]:[SS]],MATCH(Checklist48[[#This Row],[SGUID]],PIs[SGUID],0),14))</f>
        <v>FO 03.03.03</v>
      </c>
      <c r="K53"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producer's direct clients have been informed of the genetically modified organism (GMO) status of the product.</v>
      </c>
      <c r="L53" s="44" t="str">
        <f>IF(Checklist48[[#This Row],[SGUID]]="",IF(Checklist48[[#This Row],[SSGUID]]="",INDEX(PIs[[Column1]:[SS]],MATCH(Checklist48[[#This Row],[PIGUID]],PIs[GUID],0),6),""),"")</f>
        <v>Documented evidence of communication shall be kept and shall allow verification that all products supplied to direct clients meet the agreed requirements.</v>
      </c>
      <c r="M53" s="44" t="str">
        <f>IF(Checklist48[[#This Row],[SSGUID]]="",IF(Checklist48[[#This Row],[PIGUID]]="","",INDEX(PIs[[Column1]:[SS]],MATCH(Checklist48[[#This Row],[PIGUID]],PIs[GUID],0),8)),"")</f>
        <v>Major Must</v>
      </c>
      <c r="N53" s="69"/>
      <c r="O53" s="69"/>
      <c r="P53" s="44" t="str">
        <f>IF(Checklist48[[#This Row],[ifna]]="NA","",IF(Checklist48[[#This Row],[RelatedPQ]]=0,"",IF(Checklist48[[#This Row],[RelatedPQ]]="","",IF((INDEX(S2PQ_relational[],MATCH(Checklist48[[#This Row],[PIGUID&amp;NO]],S2PQ_relational[PIGUID &amp; "NO"],0),1))=Checklist48[[#This Row],[PIGUID]],"Not applicable",""))))</f>
        <v/>
      </c>
      <c r="Q53" s="44" t="str">
        <f>IF(Checklist48[[#This Row],[N/A]]="Not Applicable",INDEX(S2PQ[[Step 2 questions]:[Justification]],MATCH(Checklist48[[#This Row],[RelatedPQ]],S2PQ[S2PQGUID],0),3),"")</f>
        <v/>
      </c>
      <c r="R53" s="69"/>
    </row>
    <row r="54" spans="2:18" s="43" customFormat="1" ht="67.5" x14ac:dyDescent="0.25">
      <c r="B54" s="44"/>
      <c r="C54" s="44"/>
      <c r="D54" s="43">
        <f>IF(Checklist48[[#This Row],[SGUID]]="",IF(Checklist48[[#This Row],[SSGUID]]="",0,1),1)</f>
        <v>0</v>
      </c>
      <c r="E54" s="44" t="s">
        <v>995</v>
      </c>
      <c r="F54" s="44" t="str">
        <f>_xlfn.IFNA(Checklist48[[#This Row],[RelatedPQ]],"NA")</f>
        <v>NA</v>
      </c>
      <c r="G54" s="44" t="e">
        <f>IF(Checklist48[[#This Row],[PIGUID]]="","",INDEX(S2PQ_relational[],MATCH(Checklist48[[#This Row],[PIGUID&amp;NO]],S2PQ_relational[PIGUID &amp; "NO"],0),2))</f>
        <v>#N/A</v>
      </c>
      <c r="H54" s="44" t="str">
        <f>Checklist48[[#This Row],[PIGUID]]&amp;"NO"</f>
        <v>lOpb0fLvZm9IJJqciS5cpNO</v>
      </c>
      <c r="I54" s="44" t="b">
        <f>IF(Checklist48[[#This Row],[PIGUID]]="","",INDEX(PIs[NA Exempt],MATCH(Checklist48[[#This Row],[PIGUID]],PIs[GUID],0),1))</f>
        <v>0</v>
      </c>
      <c r="J54" s="44" t="str">
        <f>IF(Checklist48[[#This Row],[SGUID]]="",IF(Checklist48[[#This Row],[SSGUID]]="",IF(Checklist48[[#This Row],[PIGUID]]="","",INDEX(PIs[[Column1]:[SS]],MATCH(Checklist48[[#This Row],[PIGUID]],PIs[GUID],0),2)),INDEX(PIs[[Column1]:[SS]],MATCH(Checklist48[[#This Row],[SSGUID]],PIs[SSGUID],0),18)),INDEX(PIs[[Column1]:[SS]],MATCH(Checklist48[[#This Row],[SGUID]],PIs[SGUID],0),14))</f>
        <v>FO 03.03.04</v>
      </c>
      <c r="K54" s="44" t="str">
        <f>IF(Checklist48[[#This Row],[SGUID]]="",IF(Checklist48[[#This Row],[SSGUID]]="",IF(Checklist48[[#This Row],[PIGUID]]="","",INDEX(PIs[[Column1]:[SS]],MATCH(Checklist48[[#This Row],[PIGUID]],PIs[GUID],0),4)),INDEX(PIs[[Column1]:[Ssbody]],MATCH(Checklist48[[#This Row],[SSGUID]],PIs[SSGUID],0),19)),INDEX(PIs[[Column1]:[SS]],MATCH(Checklist48[[#This Row],[SGUID]],PIs[SGUID],0),15))</f>
        <v>A procedure for use and handling of genetically modified (GM) materials is available.</v>
      </c>
      <c r="L54" s="44" t="str">
        <f>IF(Checklist48[[#This Row],[SGUID]]="",IF(Checklist48[[#This Row],[SSGUID]]="",INDEX(PIs[[Column1]:[SS]],MATCH(Checklist48[[#This Row],[PIGUID]],PIs[GUID],0),6),""),"")</f>
        <v>There shall be available a documented procedure that explains how GM materials (crops and trials) are handled and stored to minimize the risk of contamination with conventional materials (such as accidental mixing with adjacent non-GM crops) and to maintain product integrity.</v>
      </c>
      <c r="M54" s="44" t="str">
        <f>IF(Checklist48[[#This Row],[SSGUID]]="",IF(Checklist48[[#This Row],[PIGUID]]="","",INDEX(PIs[[Column1]:[SS]],MATCH(Checklist48[[#This Row],[PIGUID]],PIs[GUID],0),8)),"")</f>
        <v>Minor Must</v>
      </c>
      <c r="N54" s="69"/>
      <c r="O54" s="69"/>
      <c r="P54" s="44" t="str">
        <f>IF(Checklist48[[#This Row],[ifna]]="NA","",IF(Checklist48[[#This Row],[RelatedPQ]]=0,"",IF(Checklist48[[#This Row],[RelatedPQ]]="","",IF((INDEX(S2PQ_relational[],MATCH(Checklist48[[#This Row],[PIGUID&amp;NO]],S2PQ_relational[PIGUID &amp; "NO"],0),1))=Checklist48[[#This Row],[PIGUID]],"Not applicable",""))))</f>
        <v/>
      </c>
      <c r="Q54" s="44" t="str">
        <f>IF(Checklist48[[#This Row],[N/A]]="Not Applicable",INDEX(S2PQ[[Step 2 questions]:[Justification]],MATCH(Checklist48[[#This Row],[RelatedPQ]],S2PQ[S2PQGUID],0),3),"")</f>
        <v/>
      </c>
      <c r="R54" s="69"/>
    </row>
    <row r="55" spans="2:18" s="43" customFormat="1" ht="33.75" x14ac:dyDescent="0.25">
      <c r="B55" s="44"/>
      <c r="C55" s="44"/>
      <c r="D55" s="43">
        <f>IF(Checklist48[[#This Row],[SGUID]]="",IF(Checklist48[[#This Row],[SSGUID]]="",0,1),1)</f>
        <v>0</v>
      </c>
      <c r="E55" s="44" t="s">
        <v>953</v>
      </c>
      <c r="F55" s="44" t="str">
        <f>_xlfn.IFNA(Checklist48[[#This Row],[RelatedPQ]],"NA")</f>
        <v>NA</v>
      </c>
      <c r="G55" s="44" t="e">
        <f>IF(Checklist48[[#This Row],[PIGUID]]="","",INDEX(S2PQ_relational[],MATCH(Checklist48[[#This Row],[PIGUID&amp;NO]],S2PQ_relational[PIGUID &amp; "NO"],0),2))</f>
        <v>#N/A</v>
      </c>
      <c r="H55" s="44" t="str">
        <f>Checklist48[[#This Row],[PIGUID]]&amp;"NO"</f>
        <v>3Q35u11oCNGGok4GkvdDq8NO</v>
      </c>
      <c r="I55" s="44" t="b">
        <f>IF(Checklist48[[#This Row],[PIGUID]]="","",INDEX(PIs[NA Exempt],MATCH(Checklist48[[#This Row],[PIGUID]],PIs[GUID],0),1))</f>
        <v>0</v>
      </c>
      <c r="J55" s="44" t="str">
        <f>IF(Checklist48[[#This Row],[SGUID]]="",IF(Checklist48[[#This Row],[SSGUID]]="",IF(Checklist48[[#This Row],[PIGUID]]="","",INDEX(PIs[[Column1]:[SS]],MATCH(Checklist48[[#This Row],[PIGUID]],PIs[GUID],0),2)),INDEX(PIs[[Column1]:[SS]],MATCH(Checklist48[[#This Row],[SSGUID]],PIs[SSGUID],0),18)),INDEX(PIs[[Column1]:[SS]],MATCH(Checklist48[[#This Row],[SGUID]],PIs[SGUID],0),14))</f>
        <v>FO 03.03.05</v>
      </c>
      <c r="K55" s="44" t="str">
        <f>IF(Checklist48[[#This Row],[SGUID]]="",IF(Checklist48[[#This Row],[SSGUID]]="",IF(Checklist48[[#This Row],[PIGUID]]="","",INDEX(PIs[[Column1]:[SS]],MATCH(Checklist48[[#This Row],[PIGUID]],PIs[GUID],0),4)),INDEX(PIs[[Column1]:[Ssbody]],MATCH(Checklist48[[#This Row],[SSGUID]],PIs[SSGUID],0),19)),INDEX(PIs[[Column1]:[SS]],MATCH(Checklist48[[#This Row],[SGUID]],PIs[SGUID],0),15))</f>
        <v>Adventitious mixing of genetically modified (GM) crops with conventional crops is avoided.</v>
      </c>
      <c r="L55" s="44" t="str">
        <f>IF(Checklist48[[#This Row],[SGUID]]="",IF(Checklist48[[#This Row],[SSGUID]]="",INDEX(PIs[[Column1]:[SS]],MATCH(Checklist48[[#This Row],[PIGUID]],PIs[GUID],0),6),""),"")</f>
        <v>A visual assessment of the identification of GM crops and the integrity of the storage shall be made.</v>
      </c>
      <c r="M55" s="44" t="str">
        <f>IF(Checklist48[[#This Row],[SSGUID]]="",IF(Checklist48[[#This Row],[PIGUID]]="","",INDEX(PIs[[Column1]:[SS]],MATCH(Checklist48[[#This Row],[PIGUID]],PIs[GUID],0),8)),"")</f>
        <v>Major Must</v>
      </c>
      <c r="N55" s="69"/>
      <c r="O55" s="69"/>
      <c r="P55" s="44" t="str">
        <f>IF(Checklist48[[#This Row],[ifna]]="NA","",IF(Checklist48[[#This Row],[RelatedPQ]]=0,"",IF(Checklist48[[#This Row],[RelatedPQ]]="","",IF((INDEX(S2PQ_relational[],MATCH(Checklist48[[#This Row],[PIGUID&amp;NO]],S2PQ_relational[PIGUID &amp; "NO"],0),1))=Checklist48[[#This Row],[PIGUID]],"Not applicable",""))))</f>
        <v/>
      </c>
      <c r="Q55" s="44" t="str">
        <f>IF(Checklist48[[#This Row],[N/A]]="Not Applicable",INDEX(S2PQ[[Step 2 questions]:[Justification]],MATCH(Checklist48[[#This Row],[RelatedPQ]],S2PQ[S2PQGUID],0),3),"")</f>
        <v/>
      </c>
      <c r="R55" s="69"/>
    </row>
    <row r="56" spans="2:18" s="43" customFormat="1" ht="33.75" x14ac:dyDescent="0.25">
      <c r="B56" s="44"/>
      <c r="C56" s="44" t="s">
        <v>421</v>
      </c>
      <c r="D56" s="43">
        <f>IF(Checklist48[[#This Row],[SGUID]]="",IF(Checklist48[[#This Row],[SSGUID]]="",0,1),1)</f>
        <v>1</v>
      </c>
      <c r="E56" s="44"/>
      <c r="F56" s="44" t="str">
        <f>_xlfn.IFNA(Checklist48[[#This Row],[RelatedPQ]],"NA")</f>
        <v/>
      </c>
      <c r="G56" s="44" t="str">
        <f>IF(Checklist48[[#This Row],[PIGUID]]="","",INDEX(S2PQ_relational[],MATCH(Checklist48[[#This Row],[PIGUID&amp;NO]],S2PQ_relational[PIGUID &amp; "NO"],0),2))</f>
        <v/>
      </c>
      <c r="H56" s="44" t="str">
        <f>Checklist48[[#This Row],[PIGUID]]&amp;"NO"</f>
        <v>NO</v>
      </c>
      <c r="I56" s="44" t="str">
        <f>IF(Checklist48[[#This Row],[PIGUID]]="","",INDEX(PIs[NA Exempt],MATCH(Checklist48[[#This Row],[PIGUID]],PIs[GUID],0),1))</f>
        <v/>
      </c>
      <c r="J56"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03.04 Transition period </v>
      </c>
      <c r="K56" s="44" t="str">
        <f>IF(Checklist48[[#This Row],[SGUID]]="",IF(Checklist48[[#This Row],[SSGUID]]="",IF(Checklist48[[#This Row],[PIGUID]]="","",INDEX(PIs[[Column1]:[SS]],MATCH(Checklist48[[#This Row],[PIGUID]],PIs[GUID],0),4)),INDEX(PIs[[Column1]:[Ssbody]],MATCH(Checklist48[[#This Row],[SSGUID]],PIs[SSGUID],0),19)),INDEX(PIs[[Column1]:[SS]],MATCH(Checklist48[[#This Row],[SGUID]],PIs[SGUID],0),15))</f>
        <v>-</v>
      </c>
      <c r="L56" s="44" t="str">
        <f>IF(Checklist48[[#This Row],[SGUID]]="",IF(Checklist48[[#This Row],[SSGUID]]="",INDEX(PIs[[Column1]:[SS]],MATCH(Checklist48[[#This Row],[PIGUID]],PIs[GUID],0),6),""),"")</f>
        <v/>
      </c>
      <c r="M56" s="44" t="str">
        <f>IF(Checklist48[[#This Row],[SSGUID]]="",IF(Checklist48[[#This Row],[PIGUID]]="","",INDEX(PIs[[Column1]:[SS]],MATCH(Checklist48[[#This Row],[PIGUID]],PIs[GUID],0),8)),"")</f>
        <v/>
      </c>
      <c r="N56" s="69"/>
      <c r="O56" s="69"/>
      <c r="P56" s="44" t="str">
        <f>IF(Checklist48[[#This Row],[ifna]]="NA","",IF(Checklist48[[#This Row],[RelatedPQ]]=0,"",IF(Checklist48[[#This Row],[RelatedPQ]]="","",IF((INDEX(S2PQ_relational[],MATCH(Checklist48[[#This Row],[PIGUID&amp;NO]],S2PQ_relational[PIGUID &amp; "NO"],0),1))=Checklist48[[#This Row],[PIGUID]],"Not applicable",""))))</f>
        <v/>
      </c>
      <c r="Q56" s="44" t="str">
        <f>IF(Checklist48[[#This Row],[N/A]]="Not Applicable",INDEX(S2PQ[[Step 2 questions]:[Justification]],MATCH(Checklist48[[#This Row],[RelatedPQ]],S2PQ[S2PQGUID],0),3),"")</f>
        <v/>
      </c>
      <c r="R56" s="69"/>
    </row>
    <row r="57" spans="2:18" s="43" customFormat="1" ht="337.5" x14ac:dyDescent="0.25">
      <c r="B57" s="44"/>
      <c r="C57" s="44"/>
      <c r="D57" s="43">
        <f>IF(Checklist48[[#This Row],[SGUID]]="",IF(Checklist48[[#This Row],[SSGUID]]="",0,1),1)</f>
        <v>0</v>
      </c>
      <c r="E57" s="44" t="s">
        <v>415</v>
      </c>
      <c r="F57" s="44" t="str">
        <f>_xlfn.IFNA(Checklist48[[#This Row],[RelatedPQ]],"NA")</f>
        <v>NA</v>
      </c>
      <c r="G57" s="44" t="e">
        <f>IF(Checklist48[[#This Row],[PIGUID]]="","",INDEX(S2PQ_relational[],MATCH(Checklist48[[#This Row],[PIGUID&amp;NO]],S2PQ_relational[PIGUID &amp; "NO"],0),2))</f>
        <v>#N/A</v>
      </c>
      <c r="H57" s="44" t="str">
        <f>Checklist48[[#This Row],[PIGUID]]&amp;"NO"</f>
        <v>5fY0dHHsLorXcZmofemIZENO</v>
      </c>
      <c r="I57" s="44" t="b">
        <f>IF(Checklist48[[#This Row],[PIGUID]]="","",INDEX(PIs[NA Exempt],MATCH(Checklist48[[#This Row],[PIGUID]],PIs[GUID],0),1))</f>
        <v>0</v>
      </c>
      <c r="J57" s="44" t="str">
        <f>IF(Checklist48[[#This Row],[SGUID]]="",IF(Checklist48[[#This Row],[SSGUID]]="",IF(Checklist48[[#This Row],[PIGUID]]="","",INDEX(PIs[[Column1]:[SS]],MATCH(Checklist48[[#This Row],[PIGUID]],PIs[GUID],0),2)),INDEX(PIs[[Column1]:[SS]],MATCH(Checklist48[[#This Row],[SSGUID]],PIs[SSGUID],0),18)),INDEX(PIs[[Column1]:[SS]],MATCH(Checklist48[[#This Row],[SGUID]],PIs[SGUID],0),14))</f>
        <v>FO 03.04.01</v>
      </c>
      <c r="K57" s="44" t="str">
        <f>IF(Checklist48[[#This Row],[SGUID]]="",IF(Checklist48[[#This Row],[SSGUID]]="",IF(Checklist48[[#This Row],[PIGUID]]="","",INDEX(PIs[[Column1]:[SS]],MATCH(Checklist48[[#This Row],[PIGUID]],PIs[GUID],0),4)),INDEX(PIs[[Column1]:[Ssbody]],MATCH(Checklist48[[#This Row],[SSGUID]],PIs[SSGUID],0),19)),INDEX(PIs[[Column1]:[SS]],MATCH(Checklist48[[#This Row],[SGUID]],PIs[SGUID],0),15))</f>
        <v>Propagation material sourced from suppliers who do not have GLOBALG.A.P. certification for plant propagation material, flowers and ornamentals, or an equivalent need to complete a transition period.</v>
      </c>
      <c r="L57" s="44" t="str">
        <f>IF(Checklist48[[#This Row],[SGUID]]="",IF(Checklist48[[#This Row],[SSGUID]]="",INDEX(PIs[[Column1]:[SS]],MATCH(Checklist48[[#This Row],[PIGUID]],PIs[GUID],0),6),""),"")</f>
        <v>Crops shall be grown under the ownership of the producer with GLOBALG.A.P. certification for flowers and ornamentals at least three months before being sold as coming from certified production processes.
In the case where the growing cycle is shorter than three months, the crops shall be grown by the producer for at least two thirds of the growing cycle, and in the case of flowers, growing under the standard’s conditions shall also start before the flower has opened.
The beginning of the growing period is measured from sowing, when the cuttings are planted, or when the plant propagation materials are put in water.
In the case of flower bulbs:
- If flower bulbs are bought to be sold as bulbs, they shall have GLOBALG.A.P. certification for flowers and ornamentals or plant propagation material, or equivalent benchmarked scheme.
- If flower bulbs are bought to produce more bulbs (multiplication), they do not need to have a certification.
- If flower bulbs are bought to produce cut flowers or flowering bulbs (potted plants), they shall be with the producer during the transition period (three months or two thirds of the growing cycle), which in the case of flowering bulbs includes bulb preparation (warm and cold rooms) and greenhouses.
Note: This situation is not considered parallel ownership, and producers do not need to register for it in the GLOBALG.A.P. IT systems.</v>
      </c>
      <c r="M57" s="44" t="str">
        <f>IF(Checklist48[[#This Row],[SSGUID]]="",IF(Checklist48[[#This Row],[PIGUID]]="","",INDEX(PIs[[Column1]:[SS]],MATCH(Checklist48[[#This Row],[PIGUID]],PIs[GUID],0),8)),"")</f>
        <v>Major Must</v>
      </c>
      <c r="N57" s="69"/>
      <c r="O57" s="69"/>
      <c r="P57" s="44" t="str">
        <f>IF(Checklist48[[#This Row],[ifna]]="NA","",IF(Checklist48[[#This Row],[RelatedPQ]]=0,"",IF(Checklist48[[#This Row],[RelatedPQ]]="","",IF((INDEX(S2PQ_relational[],MATCH(Checklist48[[#This Row],[PIGUID&amp;NO]],S2PQ_relational[PIGUID &amp; "NO"],0),1))=Checklist48[[#This Row],[PIGUID]],"Not applicable",""))))</f>
        <v/>
      </c>
      <c r="Q57" s="44" t="str">
        <f>IF(Checklist48[[#This Row],[N/A]]="Not Applicable",INDEX(S2PQ[[Step 2 questions]:[Justification]],MATCH(Checklist48[[#This Row],[RelatedPQ]],S2PQ[S2PQGUID],0),3),"")</f>
        <v/>
      </c>
      <c r="R57" s="69"/>
    </row>
    <row r="58" spans="2:18" s="43" customFormat="1" ht="56.25" x14ac:dyDescent="0.25">
      <c r="B58" s="44" t="s">
        <v>343</v>
      </c>
      <c r="C58" s="44"/>
      <c r="D58" s="43">
        <f>IF(Checklist48[[#This Row],[SGUID]]="",IF(Checklist48[[#This Row],[SSGUID]]="",0,1),1)</f>
        <v>1</v>
      </c>
      <c r="E58" s="44"/>
      <c r="F58" s="44" t="str">
        <f>_xlfn.IFNA(Checklist48[[#This Row],[RelatedPQ]],"NA")</f>
        <v/>
      </c>
      <c r="G58" s="44" t="str">
        <f>IF(Checklist48[[#This Row],[PIGUID]]="","",INDEX(S2PQ_relational[],MATCH(Checklist48[[#This Row],[PIGUID&amp;NO]],S2PQ_relational[PIGUID &amp; "NO"],0),2))</f>
        <v/>
      </c>
      <c r="H58" s="44" t="str">
        <f>Checklist48[[#This Row],[PIGUID]]&amp;"NO"</f>
        <v>NO</v>
      </c>
      <c r="I58" s="44" t="str">
        <f>IF(Checklist48[[#This Row],[PIGUID]]="","",INDEX(PIs[NA Exempt],MATCH(Checklist48[[#This Row],[PIGUID]],PIs[GUID],0),1))</f>
        <v/>
      </c>
      <c r="J58" s="44" t="str">
        <f>IF(Checklist48[[#This Row],[SGUID]]="",IF(Checklist48[[#This Row],[SSGUID]]="",IF(Checklist48[[#This Row],[PIGUID]]="","",INDEX(PIs[[Column1]:[SS]],MATCH(Checklist48[[#This Row],[PIGUID]],PIs[GUID],0),2)),INDEX(PIs[[Column1]:[SS]],MATCH(Checklist48[[#This Row],[SSGUID]],PIs[SSGUID],0),18)),INDEX(PIs[[Column1]:[SS]],MATCH(Checklist48[[#This Row],[SGUID]],PIs[SGUID],0),14))</f>
        <v>FO 04 SOIL, PLANT NUTRITION, AND FERTILIZERS</v>
      </c>
      <c r="K58" s="44" t="str">
        <f>IF(Checklist48[[#This Row],[SGUID]]="",IF(Checklist48[[#This Row],[SSGUID]]="",IF(Checklist48[[#This Row],[PIGUID]]="","",INDEX(PIs[[Column1]:[SS]],MATCH(Checklist48[[#This Row],[PIGUID]],PIs[GUID],0),4)),INDEX(PIs[[Column1]:[Ssbody]],MATCH(Checklist48[[#This Row],[SSGUID]],PIs[SSGUID],0),19)),INDEX(PIs[[Column1]:[SS]],MATCH(Checklist48[[#This Row],[SGUID]],PIs[SGUID],0),15))</f>
        <v>-</v>
      </c>
      <c r="L58" s="44" t="str">
        <f>IF(Checklist48[[#This Row],[SGUID]]="",IF(Checklist48[[#This Row],[SSGUID]]="",INDEX(PIs[[Column1]:[SS]],MATCH(Checklist48[[#This Row],[PIGUID]],PIs[GUID],0),6),""),"")</f>
        <v/>
      </c>
      <c r="M58" s="44" t="str">
        <f>IF(Checklist48[[#This Row],[SSGUID]]="",IF(Checklist48[[#This Row],[PIGUID]]="","",INDEX(PIs[[Column1]:[SS]],MATCH(Checklist48[[#This Row],[PIGUID]],PIs[GUID],0),8)),"")</f>
        <v/>
      </c>
      <c r="N58" s="69"/>
      <c r="O58" s="69"/>
      <c r="P58" s="44" t="str">
        <f>IF(Checklist48[[#This Row],[ifna]]="NA","",IF(Checklist48[[#This Row],[RelatedPQ]]=0,"",IF(Checklist48[[#This Row],[RelatedPQ]]="","",IF((INDEX(S2PQ_relational[],MATCH(Checklist48[[#This Row],[PIGUID&amp;NO]],S2PQ_relational[PIGUID &amp; "NO"],0),1))=Checklist48[[#This Row],[PIGUID]],"Not applicable",""))))</f>
        <v/>
      </c>
      <c r="Q58" s="44" t="str">
        <f>IF(Checklist48[[#This Row],[N/A]]="Not Applicable",INDEX(S2PQ[[Step 2 questions]:[Justification]],MATCH(Checklist48[[#This Row],[RelatedPQ]],S2PQ[S2PQGUID],0),3),"")</f>
        <v/>
      </c>
      <c r="R58" s="69"/>
    </row>
    <row r="59" spans="2:18" s="43" customFormat="1" ht="56.25" x14ac:dyDescent="0.25">
      <c r="B59" s="44"/>
      <c r="C59" s="44" t="s">
        <v>533</v>
      </c>
      <c r="D59" s="43">
        <f>IF(Checklist48[[#This Row],[SGUID]]="",IF(Checklist48[[#This Row],[SSGUID]]="",0,1),1)</f>
        <v>1</v>
      </c>
      <c r="E59" s="44"/>
      <c r="F59" s="44" t="str">
        <f>_xlfn.IFNA(Checklist48[[#This Row],[RelatedPQ]],"NA")</f>
        <v/>
      </c>
      <c r="G59" s="44" t="str">
        <f>IF(Checklist48[[#This Row],[PIGUID]]="","",INDEX(S2PQ_relational[],MATCH(Checklist48[[#This Row],[PIGUID&amp;NO]],S2PQ_relational[PIGUID &amp; "NO"],0),2))</f>
        <v/>
      </c>
      <c r="H59" s="44" t="str">
        <f>Checklist48[[#This Row],[PIGUID]]&amp;"NO"</f>
        <v>NO</v>
      </c>
      <c r="I59" s="44" t="str">
        <f>IF(Checklist48[[#This Row],[PIGUID]]="","",INDEX(PIs[NA Exempt],MATCH(Checklist48[[#This Row],[PIGUID]],PIs[GUID],0),1))</f>
        <v/>
      </c>
      <c r="J59"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04.01 Soil conservation
</v>
      </c>
      <c r="K59" s="44" t="str">
        <f>IF(Checklist48[[#This Row],[SGUID]]="",IF(Checklist48[[#This Row],[SSGUID]]="",IF(Checklist48[[#This Row],[PIGUID]]="","",INDEX(PIs[[Column1]:[SS]],MATCH(Checklist48[[#This Row],[PIGUID]],PIs[GUID],0),4)),INDEX(PIs[[Column1]:[Ssbody]],MATCH(Checklist48[[#This Row],[SSGUID]],PIs[SSGUID],0),19)),INDEX(PIs[[Column1]:[SS]],MATCH(Checklist48[[#This Row],[SGUID]],PIs[SGUID],0),15))</f>
        <v>Good soil husbandry ensures the long-term fertility of the soil, aids yield, and contributes to profitability. Not applicable in the case of crops that are not grown directly in soil (hydroponic or potted plants).</v>
      </c>
      <c r="L59" s="44" t="str">
        <f>IF(Checklist48[[#This Row],[SGUID]]="",IF(Checklist48[[#This Row],[SSGUID]]="",INDEX(PIs[[Column1]:[SS]],MATCH(Checklist48[[#This Row],[PIGUID]],PIs[GUID],0),6),""),"")</f>
        <v/>
      </c>
      <c r="M59" s="44" t="str">
        <f>IF(Checklist48[[#This Row],[SSGUID]]="",IF(Checklist48[[#This Row],[PIGUID]]="","",INDEX(PIs[[Column1]:[SS]],MATCH(Checklist48[[#This Row],[PIGUID]],PIs[GUID],0),8)),"")</f>
        <v/>
      </c>
      <c r="N59" s="69"/>
      <c r="O59" s="69"/>
      <c r="P59" s="44" t="str">
        <f>IF(Checklist48[[#This Row],[ifna]]="NA","",IF(Checklist48[[#This Row],[RelatedPQ]]=0,"",IF(Checklist48[[#This Row],[RelatedPQ]]="","",IF((INDEX(S2PQ_relational[],MATCH(Checklist48[[#This Row],[PIGUID&amp;NO]],S2PQ_relational[PIGUID &amp; "NO"],0),1))=Checklist48[[#This Row],[PIGUID]],"Not applicable",""))))</f>
        <v/>
      </c>
      <c r="Q59" s="44" t="str">
        <f>IF(Checklist48[[#This Row],[N/A]]="Not Applicable",INDEX(S2PQ[[Step 2 questions]:[Justification]],MATCH(Checklist48[[#This Row],[RelatedPQ]],S2PQ[S2PQGUID],0),3),"")</f>
        <v/>
      </c>
      <c r="R59" s="69"/>
    </row>
    <row r="60" spans="2:18" s="43" customFormat="1" ht="56.25" x14ac:dyDescent="0.25">
      <c r="B60" s="44"/>
      <c r="C60" s="44"/>
      <c r="D60" s="43">
        <f>IF(Checklist48[[#This Row],[SGUID]]="",IF(Checklist48[[#This Row],[SSGUID]]="",0,1),1)</f>
        <v>0</v>
      </c>
      <c r="E60" s="44" t="s">
        <v>554</v>
      </c>
      <c r="F60" s="44" t="str">
        <f>_xlfn.IFNA(Checklist48[[#This Row],[RelatedPQ]],"NA")</f>
        <v>NA</v>
      </c>
      <c r="G60" s="44" t="e">
        <f>IF(Checklist48[[#This Row],[PIGUID]]="","",INDEX(S2PQ_relational[],MATCH(Checklist48[[#This Row],[PIGUID&amp;NO]],S2PQ_relational[PIGUID &amp; "NO"],0),2))</f>
        <v>#N/A</v>
      </c>
      <c r="H60" s="44" t="str">
        <f>Checklist48[[#This Row],[PIGUID]]&amp;"NO"</f>
        <v>7i5C0hXneQ9Ts42qUlx9bTNO</v>
      </c>
      <c r="I60" s="44" t="b">
        <f>IF(Checklist48[[#This Row],[PIGUID]]="","",INDEX(PIs[NA Exempt],MATCH(Checklist48[[#This Row],[PIGUID]],PIs[GUID],0),1))</f>
        <v>0</v>
      </c>
      <c r="J60" s="44" t="str">
        <f>IF(Checklist48[[#This Row],[SGUID]]="",IF(Checklist48[[#This Row],[SSGUID]]="",IF(Checklist48[[#This Row],[PIGUID]]="","",INDEX(PIs[[Column1]:[SS]],MATCH(Checklist48[[#This Row],[PIGUID]],PIs[GUID],0),2)),INDEX(PIs[[Column1]:[SS]],MATCH(Checklist48[[#This Row],[SSGUID]],PIs[SSGUID],0),18)),INDEX(PIs[[Column1]:[SS]],MATCH(Checklist48[[#This Row],[SGUID]],PIs[SGUID],0),14))</f>
        <v>FO 04.01.01</v>
      </c>
      <c r="K60" s="44" t="str">
        <f>IF(Checklist48[[#This Row],[SGUID]]="",IF(Checklist48[[#This Row],[SSGUID]]="",IF(Checklist48[[#This Row],[PIGUID]]="","",INDEX(PIs[[Column1]:[SS]],MATCH(Checklist48[[#This Row],[PIGUID]],PIs[GUID],0),4)),INDEX(PIs[[Column1]:[Ssbody]],MATCH(Checklist48[[#This Row],[SSGUID]],PIs[SSGUID],0),19)),INDEX(PIs[[Column1]:[SS]],MATCH(Checklist48[[#This Row],[SGUID]],PIs[SGUID],0),15))</f>
        <v>Crop rotation for annual crops is implemented, where feasible.</v>
      </c>
      <c r="L60" s="44" t="str">
        <f>IF(Checklist48[[#This Row],[SGUID]]="",IF(Checklist48[[#This Row],[SSGUID]]="",INDEX(PIs[[Column1]:[SS]],MATCH(Checklist48[[#This Row],[PIGUID]],PIs[GUID],0),6),""),"")</f>
        <v>When rotations of annual crops to improve soil structure and minimize soil-borne pests and diseases are carried out, this shall be verifiable from planting dates or crop or field records. Records shall exist for the previous two-year rotation.</v>
      </c>
      <c r="M60" s="44" t="str">
        <f>IF(Checklist48[[#This Row],[SSGUID]]="",IF(Checklist48[[#This Row],[PIGUID]]="","",INDEX(PIs[[Column1]:[SS]],MATCH(Checklist48[[#This Row],[PIGUID]],PIs[GUID],0),8)),"")</f>
        <v>Minor Must</v>
      </c>
      <c r="N60" s="69"/>
      <c r="O60" s="69"/>
      <c r="P60" s="44" t="str">
        <f>IF(Checklist48[[#This Row],[ifna]]="NA","",IF(Checklist48[[#This Row],[RelatedPQ]]=0,"",IF(Checklist48[[#This Row],[RelatedPQ]]="","",IF((INDEX(S2PQ_relational[],MATCH(Checklist48[[#This Row],[PIGUID&amp;NO]],S2PQ_relational[PIGUID &amp; "NO"],0),1))=Checklist48[[#This Row],[PIGUID]],"Not applicable",""))))</f>
        <v/>
      </c>
      <c r="Q60" s="44" t="str">
        <f>IF(Checklist48[[#This Row],[N/A]]="Not Applicable",INDEX(S2PQ[[Step 2 questions]:[Justification]],MATCH(Checklist48[[#This Row],[RelatedPQ]],S2PQ[S2PQGUID],0),3),"")</f>
        <v/>
      </c>
      <c r="R60" s="69"/>
    </row>
    <row r="61" spans="2:18" s="43" customFormat="1" ht="67.5" x14ac:dyDescent="0.25">
      <c r="B61" s="44"/>
      <c r="C61" s="44"/>
      <c r="D61" s="43">
        <f>IF(Checklist48[[#This Row],[SGUID]]="",IF(Checklist48[[#This Row],[SSGUID]]="",0,1),1)</f>
        <v>0</v>
      </c>
      <c r="E61" s="44" t="s">
        <v>534</v>
      </c>
      <c r="F61" s="44" t="str">
        <f>_xlfn.IFNA(Checklist48[[#This Row],[RelatedPQ]],"NA")</f>
        <v>NA</v>
      </c>
      <c r="G61" s="44" t="e">
        <f>IF(Checklist48[[#This Row],[PIGUID]]="","",INDEX(S2PQ_relational[],MATCH(Checklist48[[#This Row],[PIGUID&amp;NO]],S2PQ_relational[PIGUID &amp; "NO"],0),2))</f>
        <v>#N/A</v>
      </c>
      <c r="H61" s="44" t="str">
        <f>Checklist48[[#This Row],[PIGUID]]&amp;"NO"</f>
        <v>6A3ffduopCYBDPs2ia3uU2NO</v>
      </c>
      <c r="I61" s="44" t="b">
        <f>IF(Checklist48[[#This Row],[PIGUID]]="","",INDEX(PIs[NA Exempt],MATCH(Checklist48[[#This Row],[PIGUID]],PIs[GUID],0),1))</f>
        <v>0</v>
      </c>
      <c r="J61" s="44" t="str">
        <f>IF(Checklist48[[#This Row],[SGUID]]="",IF(Checklist48[[#This Row],[SSGUID]]="",IF(Checklist48[[#This Row],[PIGUID]]="","",INDEX(PIs[[Column1]:[SS]],MATCH(Checklist48[[#This Row],[PIGUID]],PIs[GUID],0),2)),INDEX(PIs[[Column1]:[SS]],MATCH(Checklist48[[#This Row],[SSGUID]],PIs[SSGUID],0),18)),INDEX(PIs[[Column1]:[SS]],MATCH(Checklist48[[#This Row],[SGUID]],PIs[SGUID],0),14))</f>
        <v>FO 04.01.02</v>
      </c>
      <c r="K61" s="44" t="str">
        <f>IF(Checklist48[[#This Row],[SGUID]]="",IF(Checklist48[[#This Row],[SSGUID]]="",IF(Checklist48[[#This Row],[PIGUID]]="","",INDEX(PIs[[Column1]:[SS]],MATCH(Checklist48[[#This Row],[PIGUID]],PIs[GUID],0),4)),INDEX(PIs[[Column1]:[Ssbody]],MATCH(Checklist48[[#This Row],[SSGUID]],PIs[SSGUID],0),19)),INDEX(PIs[[Column1]:[SS]],MATCH(Checklist48[[#This Row],[SGUID]],PIs[SGUID],0),15))</f>
        <v>Techniques have been used to improve or maintain soil structure and avoid soil compaction.</v>
      </c>
      <c r="L61" s="44" t="str">
        <f>IF(Checklist48[[#This Row],[SGUID]]="",IF(Checklist48[[#This Row],[SSGUID]]="",INDEX(PIs[[Column1]:[SS]],MATCH(Checklist48[[#This Row],[PIGUID]],PIs[GUID],0),6),""),"")</f>
        <v>There shall be evidence of the application of techniques (use of deep-rooting green crops, drainage, subsoiling, use of low-pressure tires, tramlines, permanent row marking, etc.) that are suitable for use on the land and, where possible, minimize, isolate, or eliminate soil compaction.</v>
      </c>
      <c r="M61" s="44" t="str">
        <f>IF(Checklist48[[#This Row],[SSGUID]]="",IF(Checklist48[[#This Row],[PIGUID]]="","",INDEX(PIs[[Column1]:[SS]],MATCH(Checklist48[[#This Row],[PIGUID]],PIs[GUID],0),8)),"")</f>
        <v>Minor Must</v>
      </c>
      <c r="N61" s="69"/>
      <c r="O61" s="69"/>
      <c r="P61" s="44" t="str">
        <f>IF(Checklist48[[#This Row],[ifna]]="NA","",IF(Checklist48[[#This Row],[RelatedPQ]]=0,"",IF(Checklist48[[#This Row],[RelatedPQ]]="","",IF((INDEX(S2PQ_relational[],MATCH(Checklist48[[#This Row],[PIGUID&amp;NO]],S2PQ_relational[PIGUID &amp; "NO"],0),1))=Checklist48[[#This Row],[PIGUID]],"Not applicable",""))))</f>
        <v/>
      </c>
      <c r="Q61" s="44" t="str">
        <f>IF(Checklist48[[#This Row],[N/A]]="Not Applicable",INDEX(S2PQ[[Step 2 questions]:[Justification]],MATCH(Checklist48[[#This Row],[RelatedPQ]],S2PQ[S2PQGUID],0),3),"")</f>
        <v/>
      </c>
      <c r="R61" s="69"/>
    </row>
    <row r="62" spans="2:18" s="43" customFormat="1" ht="56.25" x14ac:dyDescent="0.25">
      <c r="B62" s="44"/>
      <c r="C62" s="44"/>
      <c r="D62" s="43">
        <f>IF(Checklist48[[#This Row],[SGUID]]="",IF(Checklist48[[#This Row],[SSGUID]]="",0,1),1)</f>
        <v>0</v>
      </c>
      <c r="E62" s="44" t="s">
        <v>527</v>
      </c>
      <c r="F62" s="44" t="str">
        <f>_xlfn.IFNA(Checklist48[[#This Row],[RelatedPQ]],"NA")</f>
        <v>NA</v>
      </c>
      <c r="G62" s="44" t="e">
        <f>IF(Checklist48[[#This Row],[PIGUID]]="","",INDEX(S2PQ_relational[],MATCH(Checklist48[[#This Row],[PIGUID&amp;NO]],S2PQ_relational[PIGUID &amp; "NO"],0),2))</f>
        <v>#N/A</v>
      </c>
      <c r="H62" s="44" t="str">
        <f>Checklist48[[#This Row],[PIGUID]]&amp;"NO"</f>
        <v>2AkWRCSbZwSgg3JGSyni9qNO</v>
      </c>
      <c r="I62" s="44" t="b">
        <f>IF(Checklist48[[#This Row],[PIGUID]]="","",INDEX(PIs[NA Exempt],MATCH(Checklist48[[#This Row],[PIGUID]],PIs[GUID],0),1))</f>
        <v>0</v>
      </c>
      <c r="J62" s="44" t="str">
        <f>IF(Checklist48[[#This Row],[SGUID]]="",IF(Checklist48[[#This Row],[SSGUID]]="",IF(Checklist48[[#This Row],[PIGUID]]="","",INDEX(PIs[[Column1]:[SS]],MATCH(Checklist48[[#This Row],[PIGUID]],PIs[GUID],0),2)),INDEX(PIs[[Column1]:[SS]],MATCH(Checklist48[[#This Row],[SSGUID]],PIs[SSGUID],0),18)),INDEX(PIs[[Column1]:[SS]],MATCH(Checklist48[[#This Row],[SGUID]],PIs[SGUID],0),14))</f>
        <v>FO 04.01.03</v>
      </c>
      <c r="K62"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uses techniques to reduce the possibility of soil erosion.</v>
      </c>
      <c r="L62" s="44" t="str">
        <f>IF(Checklist48[[#This Row],[SGUID]]="",IF(Checklist48[[#This Row],[SSGUID]]="",INDEX(PIs[[Column1]:[SS]],MATCH(Checklist48[[#This Row],[PIGUID]],PIs[GUID],0),6),""),"")</f>
        <v>There shall be evidence of control practices and remedial measures (mulching, crossline techniques on slopes, drains, sowing grass or green fertilizers, trees and shrubs on the borders of sites, etc.) to minimize soil erosion (from water, wind, etc.).</v>
      </c>
      <c r="M62" s="44" t="str">
        <f>IF(Checklist48[[#This Row],[SSGUID]]="",IF(Checklist48[[#This Row],[PIGUID]]="","",INDEX(PIs[[Column1]:[SS]],MATCH(Checklist48[[#This Row],[PIGUID]],PIs[GUID],0),8)),"")</f>
        <v>Minor Must</v>
      </c>
      <c r="N62" s="69"/>
      <c r="O62" s="69"/>
      <c r="P62" s="44" t="str">
        <f>IF(Checklist48[[#This Row],[ifna]]="NA","",IF(Checklist48[[#This Row],[RelatedPQ]]=0,"",IF(Checklist48[[#This Row],[RelatedPQ]]="","",IF((INDEX(S2PQ_relational[],MATCH(Checklist48[[#This Row],[PIGUID&amp;NO]],S2PQ_relational[PIGUID &amp; "NO"],0),1))=Checklist48[[#This Row],[PIGUID]],"Not applicable",""))))</f>
        <v/>
      </c>
      <c r="Q62" s="44" t="str">
        <f>IF(Checklist48[[#This Row],[N/A]]="Not Applicable",INDEX(S2PQ[[Step 2 questions]:[Justification]],MATCH(Checklist48[[#This Row],[RelatedPQ]],S2PQ[S2PQGUID],0),3),"")</f>
        <v/>
      </c>
      <c r="R62" s="69"/>
    </row>
    <row r="63" spans="2:18" s="43" customFormat="1" ht="33.75" x14ac:dyDescent="0.25">
      <c r="B63" s="44"/>
      <c r="C63" s="44"/>
      <c r="D63" s="43">
        <f>IF(Checklist48[[#This Row],[SGUID]]="",IF(Checklist48[[#This Row],[SSGUID]]="",0,1),1)</f>
        <v>0</v>
      </c>
      <c r="E63" s="44" t="s">
        <v>745</v>
      </c>
      <c r="F63" s="44" t="str">
        <f>_xlfn.IFNA(Checklist48[[#This Row],[RelatedPQ]],"NA")</f>
        <v>NA</v>
      </c>
      <c r="G63" s="44" t="e">
        <f>IF(Checklist48[[#This Row],[PIGUID]]="","",INDEX(S2PQ_relational[],MATCH(Checklist48[[#This Row],[PIGUID&amp;NO]],S2PQ_relational[PIGUID &amp; "NO"],0),2))</f>
        <v>#N/A</v>
      </c>
      <c r="H63" s="44" t="str">
        <f>Checklist48[[#This Row],[PIGUID]]&amp;"NO"</f>
        <v>2JLTaxEQZoExPs4ZEIRNKINO</v>
      </c>
      <c r="I63" s="44" t="b">
        <f>IF(Checklist48[[#This Row],[PIGUID]]="","",INDEX(PIs[NA Exempt],MATCH(Checklist48[[#This Row],[PIGUID]],PIs[GUID],0),1))</f>
        <v>0</v>
      </c>
      <c r="J63" s="44" t="str">
        <f>IF(Checklist48[[#This Row],[SGUID]]="",IF(Checklist48[[#This Row],[SSGUID]]="",IF(Checklist48[[#This Row],[PIGUID]]="","",INDEX(PIs[[Column1]:[SS]],MATCH(Checklist48[[#This Row],[PIGUID]],PIs[GUID],0),2)),INDEX(PIs[[Column1]:[SS]],MATCH(Checklist48[[#This Row],[SSGUID]],PIs[SSGUID],0),18)),INDEX(PIs[[Column1]:[SS]],MATCH(Checklist48[[#This Row],[SGUID]],PIs[SGUID],0),14))</f>
        <v>FO 04.01.04</v>
      </c>
      <c r="K63"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keeps records of sowing/planting dates.</v>
      </c>
      <c r="L63" s="44" t="str">
        <f>IF(Checklist48[[#This Row],[SGUID]]="",IF(Checklist48[[#This Row],[SSGUID]]="",INDEX(PIs[[Column1]:[SS]],MATCH(Checklist48[[#This Row],[PIGUID]],PIs[GUID],0),6),""),"")</f>
        <v>Records of sowing/planting dates are kept.</v>
      </c>
      <c r="M63" s="44" t="str">
        <f>IF(Checklist48[[#This Row],[SSGUID]]="",IF(Checklist48[[#This Row],[PIGUID]]="","",INDEX(PIs[[Column1]:[SS]],MATCH(Checklist48[[#This Row],[PIGUID]],PIs[GUID],0),8)),"")</f>
        <v>Recom.</v>
      </c>
      <c r="N63" s="69"/>
      <c r="O63" s="69"/>
      <c r="P63" s="44" t="str">
        <f>IF(Checklist48[[#This Row],[ifna]]="NA","",IF(Checklist48[[#This Row],[RelatedPQ]]=0,"",IF(Checklist48[[#This Row],[RelatedPQ]]="","",IF((INDEX(S2PQ_relational[],MATCH(Checklist48[[#This Row],[PIGUID&amp;NO]],S2PQ_relational[PIGUID &amp; "NO"],0),1))=Checklist48[[#This Row],[PIGUID]],"Not applicable",""))))</f>
        <v/>
      </c>
      <c r="Q63" s="44" t="str">
        <f>IF(Checklist48[[#This Row],[N/A]]="Not Applicable",INDEX(S2PQ[[Step 2 questions]:[Justification]],MATCH(Checklist48[[#This Row],[RelatedPQ]],S2PQ[S2PQGUID],0),3),"")</f>
        <v/>
      </c>
      <c r="R63" s="69"/>
    </row>
    <row r="64" spans="2:18" s="43" customFormat="1" ht="33.75" x14ac:dyDescent="0.25">
      <c r="B64" s="44"/>
      <c r="C64" s="44" t="s">
        <v>744</v>
      </c>
      <c r="D64" s="43">
        <f>IF(Checklist48[[#This Row],[SGUID]]="",IF(Checklist48[[#This Row],[SSGUID]]="",0,1),1)</f>
        <v>1</v>
      </c>
      <c r="E64" s="44"/>
      <c r="F64" s="44" t="str">
        <f>_xlfn.IFNA(Checklist48[[#This Row],[RelatedPQ]],"NA")</f>
        <v/>
      </c>
      <c r="G64" s="44" t="str">
        <f>IF(Checklist48[[#This Row],[PIGUID]]="","",INDEX(S2PQ_relational[],MATCH(Checklist48[[#This Row],[PIGUID&amp;NO]],S2PQ_relational[PIGUID &amp; "NO"],0),2))</f>
        <v/>
      </c>
      <c r="H64" s="44" t="str">
        <f>Checklist48[[#This Row],[PIGUID]]&amp;"NO"</f>
        <v>NO</v>
      </c>
      <c r="I64" s="44" t="str">
        <f>IF(Checklist48[[#This Row],[PIGUID]]="","",INDEX(PIs[NA Exempt],MATCH(Checklist48[[#This Row],[PIGUID]],PIs[GUID],0),1))</f>
        <v/>
      </c>
      <c r="J64" s="44" t="str">
        <f>IF(Checklist48[[#This Row],[SGUID]]="",IF(Checklist48[[#This Row],[SSGUID]]="",IF(Checklist48[[#This Row],[PIGUID]]="","",INDEX(PIs[[Column1]:[SS]],MATCH(Checklist48[[#This Row],[PIGUID]],PIs[GUID],0),2)),INDEX(PIs[[Column1]:[SS]],MATCH(Checklist48[[#This Row],[SSGUID]],PIs[SSGUID],0),18)),INDEX(PIs[[Column1]:[SS]],MATCH(Checklist48[[#This Row],[SGUID]],PIs[SGUID],0),14))</f>
        <v>FO 04.02 Soil fumigation</v>
      </c>
      <c r="K64" s="44" t="str">
        <f>IF(Checklist48[[#This Row],[SGUID]]="",IF(Checklist48[[#This Row],[SSGUID]]="",IF(Checklist48[[#This Row],[PIGUID]]="","",INDEX(PIs[[Column1]:[SS]],MATCH(Checklist48[[#This Row],[PIGUID]],PIs[GUID],0),4)),INDEX(PIs[[Column1]:[Ssbody]],MATCH(Checklist48[[#This Row],[SSGUID]],PIs[SSGUID],0),19)),INDEX(PIs[[Column1]:[SS]],MATCH(Checklist48[[#This Row],[SGUID]],PIs[SGUID],0),15))</f>
        <v>-</v>
      </c>
      <c r="L64" s="44" t="str">
        <f>IF(Checklist48[[#This Row],[SGUID]]="",IF(Checklist48[[#This Row],[SSGUID]]="",INDEX(PIs[[Column1]:[SS]],MATCH(Checklist48[[#This Row],[PIGUID]],PIs[GUID],0),6),""),"")</f>
        <v/>
      </c>
      <c r="M64" s="44" t="str">
        <f>IF(Checklist48[[#This Row],[SSGUID]]="",IF(Checklist48[[#This Row],[PIGUID]]="","",INDEX(PIs[[Column1]:[SS]],MATCH(Checklist48[[#This Row],[PIGUID]],PIs[GUID],0),8)),"")</f>
        <v/>
      </c>
      <c r="N64" s="69"/>
      <c r="O64" s="69"/>
      <c r="P64" s="44" t="str">
        <f>IF(Checklist48[[#This Row],[ifna]]="NA","",IF(Checklist48[[#This Row],[RelatedPQ]]=0,"",IF(Checklist48[[#This Row],[RelatedPQ]]="","",IF((INDEX(S2PQ_relational[],MATCH(Checklist48[[#This Row],[PIGUID&amp;NO]],S2PQ_relational[PIGUID &amp; "NO"],0),1))=Checklist48[[#This Row],[PIGUID]],"Not applicable",""))))</f>
        <v/>
      </c>
      <c r="Q64" s="44" t="str">
        <f>IF(Checklist48[[#This Row],[N/A]]="Not Applicable",INDEX(S2PQ[[Step 2 questions]:[Justification]],MATCH(Checklist48[[#This Row],[RelatedPQ]],S2PQ[S2PQGUID],0),3),"")</f>
        <v/>
      </c>
      <c r="R64" s="69"/>
    </row>
    <row r="65" spans="2:18" s="43" customFormat="1" ht="56.25" x14ac:dyDescent="0.25">
      <c r="B65" s="44"/>
      <c r="C65" s="44"/>
      <c r="D65" s="43">
        <f>IF(Checklist48[[#This Row],[SGUID]]="",IF(Checklist48[[#This Row],[SSGUID]]="",0,1),1)</f>
        <v>0</v>
      </c>
      <c r="E65" s="44" t="s">
        <v>738</v>
      </c>
      <c r="F65" s="44" t="str">
        <f>_xlfn.IFNA(Checklist48[[#This Row],[RelatedPQ]],"NA")</f>
        <v>NA</v>
      </c>
      <c r="G65" s="44" t="e">
        <f>IF(Checklist48[[#This Row],[PIGUID]]="","",INDEX(S2PQ_relational[],MATCH(Checklist48[[#This Row],[PIGUID&amp;NO]],S2PQ_relational[PIGUID &amp; "NO"],0),2))</f>
        <v>#N/A</v>
      </c>
      <c r="H65" s="44" t="str">
        <f>Checklist48[[#This Row],[PIGUID]]&amp;"NO"</f>
        <v>3XAgnXz2B2MkrodMxTOllINO</v>
      </c>
      <c r="I65" s="44" t="b">
        <f>IF(Checklist48[[#This Row],[PIGUID]]="","",INDEX(PIs[NA Exempt],MATCH(Checklist48[[#This Row],[PIGUID]],PIs[GUID],0),1))</f>
        <v>0</v>
      </c>
      <c r="J65" s="44" t="str">
        <f>IF(Checklist48[[#This Row],[SGUID]]="",IF(Checklist48[[#This Row],[SSGUID]]="",IF(Checklist48[[#This Row],[PIGUID]]="","",INDEX(PIs[[Column1]:[SS]],MATCH(Checklist48[[#This Row],[PIGUID]],PIs[GUID],0),2)),INDEX(PIs[[Column1]:[SS]],MATCH(Checklist48[[#This Row],[SSGUID]],PIs[SSGUID],0),18)),INDEX(PIs[[Column1]:[SS]],MATCH(Checklist48[[#This Row],[SGUID]],PIs[SGUID],0),14))</f>
        <v>FO 04.02.01</v>
      </c>
      <c r="K65" s="44" t="str">
        <f>IF(Checklist48[[#This Row],[SGUID]]="",IF(Checklist48[[#This Row],[SSGUID]]="",IF(Checklist48[[#This Row],[PIGUID]]="","",INDEX(PIs[[Column1]:[SS]],MATCH(Checklist48[[#This Row],[PIGUID]],PIs[GUID],0),4)),INDEX(PIs[[Column1]:[Ssbody]],MATCH(Checklist48[[#This Row],[SSGUID]],PIs[SSGUID],0),19)),INDEX(PIs[[Column1]:[SS]],MATCH(Checklist48[[#This Row],[SGUID]],PIs[SGUID],0),15))</f>
        <v>There is documented justification for the use of soil fumigants.</v>
      </c>
      <c r="L65" s="44" t="str">
        <f>IF(Checklist48[[#This Row],[SGUID]]="",IF(Checklist48[[#This Row],[SSGUID]]="",INDEX(PIs[[Column1]:[SS]],MATCH(Checklist48[[#This Row],[PIGUID]],PIs[GUID],0),6),""),"")</f>
        <v>There shall be documented evidence and justification for the use of soil fumigants, including targeted problem, location, date, active ingredient, amount, doses, method of application, and operator. Methyl bromide shall never be used.</v>
      </c>
      <c r="M65" s="44" t="str">
        <f>IF(Checklist48[[#This Row],[SSGUID]]="",IF(Checklist48[[#This Row],[PIGUID]]="","",INDEX(PIs[[Column1]:[SS]],MATCH(Checklist48[[#This Row],[PIGUID]],PIs[GUID],0),8)),"")</f>
        <v>Major Must</v>
      </c>
      <c r="N65" s="69"/>
      <c r="O65" s="69"/>
      <c r="P65" s="44" t="str">
        <f>IF(Checklist48[[#This Row],[ifna]]="NA","",IF(Checklist48[[#This Row],[RelatedPQ]]=0,"",IF(Checklist48[[#This Row],[RelatedPQ]]="","",IF((INDEX(S2PQ_relational[],MATCH(Checklist48[[#This Row],[PIGUID&amp;NO]],S2PQ_relational[PIGUID &amp; "NO"],0),1))=Checklist48[[#This Row],[PIGUID]],"Not applicable",""))))</f>
        <v/>
      </c>
      <c r="Q65" s="44" t="str">
        <f>IF(Checklist48[[#This Row],[N/A]]="Not Applicable",INDEX(S2PQ[[Step 2 questions]:[Justification]],MATCH(Checklist48[[#This Row],[RelatedPQ]],S2PQ[S2PQGUID],0),3),"")</f>
        <v/>
      </c>
      <c r="R65" s="69"/>
    </row>
    <row r="66" spans="2:18" s="43" customFormat="1" ht="33.75" x14ac:dyDescent="0.25">
      <c r="B66" s="44"/>
      <c r="C66" s="44"/>
      <c r="D66" s="43">
        <f>IF(Checklist48[[#This Row],[SGUID]]="",IF(Checklist48[[#This Row],[SSGUID]]="",0,1),1)</f>
        <v>0</v>
      </c>
      <c r="E66" s="44" t="s">
        <v>776</v>
      </c>
      <c r="F66" s="44" t="str">
        <f>_xlfn.IFNA(Checklist48[[#This Row],[RelatedPQ]],"NA")</f>
        <v>NA</v>
      </c>
      <c r="G66" s="44" t="e">
        <f>IF(Checklist48[[#This Row],[PIGUID]]="","",INDEX(S2PQ_relational[],MATCH(Checklist48[[#This Row],[PIGUID&amp;NO]],S2PQ_relational[PIGUID &amp; "NO"],0),2))</f>
        <v>#N/A</v>
      </c>
      <c r="H66" s="44" t="str">
        <f>Checklist48[[#This Row],[PIGUID]]&amp;"NO"</f>
        <v>6PXBd5F7khUis9LNtJ7uMxNO</v>
      </c>
      <c r="I66" s="44" t="b">
        <f>IF(Checklist48[[#This Row],[PIGUID]]="","",INDEX(PIs[NA Exempt],MATCH(Checklist48[[#This Row],[PIGUID]],PIs[GUID],0),1))</f>
        <v>0</v>
      </c>
      <c r="J66" s="44" t="str">
        <f>IF(Checklist48[[#This Row],[SGUID]]="",IF(Checklist48[[#This Row],[SSGUID]]="",IF(Checklist48[[#This Row],[PIGUID]]="","",INDEX(PIs[[Column1]:[SS]],MATCH(Checklist48[[#This Row],[PIGUID]],PIs[GUID],0),2)),INDEX(PIs[[Column1]:[SS]],MATCH(Checklist48[[#This Row],[SSGUID]],PIs[SSGUID],0),18)),INDEX(PIs[[Column1]:[SS]],MATCH(Checklist48[[#This Row],[SGUID]],PIs[SGUID],0),14))</f>
        <v>FO 04.02.02</v>
      </c>
      <c r="K66" s="44" t="str">
        <f>IF(Checklist48[[#This Row],[SGUID]]="",IF(Checklist48[[#This Row],[SSGUID]]="",IF(Checklist48[[#This Row],[PIGUID]]="","",INDEX(PIs[[Column1]:[SS]],MATCH(Checklist48[[#This Row],[PIGUID]],PIs[GUID],0),4)),INDEX(PIs[[Column1]:[Ssbody]],MATCH(Checklist48[[#This Row],[SSGUID]],PIs[SSGUID],0),19)),INDEX(PIs[[Column1]:[SS]],MATCH(Checklist48[[#This Row],[SGUID]],PIs[SGUID],0),15))</f>
        <v>The preplanting interval is complied with.</v>
      </c>
      <c r="L66" s="44" t="str">
        <f>IF(Checklist48[[#This Row],[SGUID]]="",IF(Checklist48[[#This Row],[SSGUID]]="",INDEX(PIs[[Column1]:[SS]],MATCH(Checklist48[[#This Row],[PIGUID]],PIs[GUID],0),6),""),"")</f>
        <v>The preplanting interval shall be recorded.</v>
      </c>
      <c r="M66" s="44" t="str">
        <f>IF(Checklist48[[#This Row],[SSGUID]]="",IF(Checklist48[[#This Row],[PIGUID]]="","",INDEX(PIs[[Column1]:[SS]],MATCH(Checklist48[[#This Row],[PIGUID]],PIs[GUID],0),8)),"")</f>
        <v>Minor Must</v>
      </c>
      <c r="N66" s="69"/>
      <c r="O66" s="69"/>
      <c r="P66" s="44" t="str">
        <f>IF(Checklist48[[#This Row],[ifna]]="NA","",IF(Checklist48[[#This Row],[RelatedPQ]]=0,"",IF(Checklist48[[#This Row],[RelatedPQ]]="","",IF((INDEX(S2PQ_relational[],MATCH(Checklist48[[#This Row],[PIGUID&amp;NO]],S2PQ_relational[PIGUID &amp; "NO"],0),1))=Checklist48[[#This Row],[PIGUID]],"Not applicable",""))))</f>
        <v/>
      </c>
      <c r="Q66" s="44" t="str">
        <f>IF(Checklist48[[#This Row],[N/A]]="Not Applicable",INDEX(S2PQ[[Step 2 questions]:[Justification]],MATCH(Checklist48[[#This Row],[RelatedPQ]],S2PQ[S2PQGUID],0),3),"")</f>
        <v/>
      </c>
      <c r="R66" s="69"/>
    </row>
    <row r="67" spans="2:18" s="43" customFormat="1" ht="56.25" x14ac:dyDescent="0.25">
      <c r="B67" s="44"/>
      <c r="C67" s="44"/>
      <c r="D67" s="43">
        <f>IF(Checklist48[[#This Row],[SGUID]]="",IF(Checklist48[[#This Row],[SSGUID]]="",0,1),1)</f>
        <v>0</v>
      </c>
      <c r="E67" s="44" t="s">
        <v>751</v>
      </c>
      <c r="F67" s="44" t="str">
        <f>_xlfn.IFNA(Checklist48[[#This Row],[RelatedPQ]],"NA")</f>
        <v>NA</v>
      </c>
      <c r="G67" s="44" t="e">
        <f>IF(Checklist48[[#This Row],[PIGUID]]="","",INDEX(S2PQ_relational[],MATCH(Checklist48[[#This Row],[PIGUID&amp;NO]],S2PQ_relational[PIGUID &amp; "NO"],0),2))</f>
        <v>#N/A</v>
      </c>
      <c r="H67" s="44" t="str">
        <f>Checklist48[[#This Row],[PIGUID]]&amp;"NO"</f>
        <v>6Z0Zehhoet77UdLkNpAK48NO</v>
      </c>
      <c r="I67" s="44" t="b">
        <f>IF(Checklist48[[#This Row],[PIGUID]]="","",INDEX(PIs[NA Exempt],MATCH(Checklist48[[#This Row],[PIGUID]],PIs[GUID],0),1))</f>
        <v>0</v>
      </c>
      <c r="J67" s="44" t="str">
        <f>IF(Checklist48[[#This Row],[SGUID]]="",IF(Checklist48[[#This Row],[SSGUID]]="",IF(Checklist48[[#This Row],[PIGUID]]="","",INDEX(PIs[[Column1]:[SS]],MATCH(Checklist48[[#This Row],[PIGUID]],PIs[GUID],0),2)),INDEX(PIs[[Column1]:[SS]],MATCH(Checklist48[[#This Row],[SSGUID]],PIs[SSGUID],0),18)),INDEX(PIs[[Column1]:[SS]],MATCH(Checklist48[[#This Row],[SGUID]],PIs[SGUID],0),14))</f>
        <v>FO 04.02.03</v>
      </c>
      <c r="K67"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explores alternatives to chemical fumigation before resorting to the use of chemical fumigants.</v>
      </c>
      <c r="L67" s="44" t="str">
        <f>IF(Checklist48[[#This Row],[SGUID]]="",IF(Checklist48[[#This Row],[SSGUID]]="",INDEX(PIs[[Column1]:[SS]],MATCH(Checklist48[[#This Row],[PIGUID]],PIs[GUID],0),6),""),"")</f>
        <v>The producer should be able to demonstrate assessment of alternatives to chemical soil fumigation through technical knowledge, documented evidence, or accepted local practice and has implemented them, where feasible.</v>
      </c>
      <c r="M67" s="44" t="str">
        <f>IF(Checklist48[[#This Row],[SSGUID]]="",IF(Checklist48[[#This Row],[PIGUID]]="","",INDEX(PIs[[Column1]:[SS]],MATCH(Checklist48[[#This Row],[PIGUID]],PIs[GUID],0),8)),"")</f>
        <v>Recom.</v>
      </c>
      <c r="N67" s="69"/>
      <c r="O67" s="69"/>
      <c r="P67" s="44" t="str">
        <f>IF(Checklist48[[#This Row],[ifna]]="NA","",IF(Checklist48[[#This Row],[RelatedPQ]]=0,"",IF(Checklist48[[#This Row],[RelatedPQ]]="","",IF((INDEX(S2PQ_relational[],MATCH(Checklist48[[#This Row],[PIGUID&amp;NO]],S2PQ_relational[PIGUID &amp; "NO"],0),1))=Checklist48[[#This Row],[PIGUID]],"Not applicable",""))))</f>
        <v/>
      </c>
      <c r="Q67" s="44" t="str">
        <f>IF(Checklist48[[#This Row],[N/A]]="Not Applicable",INDEX(S2PQ[[Step 2 questions]:[Justification]],MATCH(Checklist48[[#This Row],[RelatedPQ]],S2PQ[S2PQGUID],0),3),"")</f>
        <v/>
      </c>
      <c r="R67" s="69"/>
    </row>
    <row r="68" spans="2:18" s="43" customFormat="1" ht="33.75" x14ac:dyDescent="0.25">
      <c r="B68" s="44"/>
      <c r="C68" s="44" t="s">
        <v>763</v>
      </c>
      <c r="D68" s="43">
        <f>IF(Checklist48[[#This Row],[SGUID]]="",IF(Checklist48[[#This Row],[SSGUID]]="",0,1),1)</f>
        <v>1</v>
      </c>
      <c r="E68" s="44"/>
      <c r="F68" s="44" t="str">
        <f>_xlfn.IFNA(Checklist48[[#This Row],[RelatedPQ]],"NA")</f>
        <v/>
      </c>
      <c r="G68" s="44" t="str">
        <f>IF(Checklist48[[#This Row],[PIGUID]]="","",INDEX(S2PQ_relational[],MATCH(Checklist48[[#This Row],[PIGUID&amp;NO]],S2PQ_relational[PIGUID &amp; "NO"],0),2))</f>
        <v/>
      </c>
      <c r="H68" s="44" t="str">
        <f>Checklist48[[#This Row],[PIGUID]]&amp;"NO"</f>
        <v>NO</v>
      </c>
      <c r="I68" s="44" t="str">
        <f>IF(Checklist48[[#This Row],[PIGUID]]="","",INDEX(PIs[NA Exempt],MATCH(Checklist48[[#This Row],[PIGUID]],PIs[GUID],0),1))</f>
        <v/>
      </c>
      <c r="J68" s="44" t="str">
        <f>IF(Checklist48[[#This Row],[SGUID]]="",IF(Checklist48[[#This Row],[SSGUID]]="",IF(Checklist48[[#This Row],[PIGUID]]="","",INDEX(PIs[[Column1]:[SS]],MATCH(Checklist48[[#This Row],[PIGUID]],PIs[GUID],0),2)),INDEX(PIs[[Column1]:[SS]],MATCH(Checklist48[[#This Row],[SSGUID]],PIs[SSGUID],0),18)),INDEX(PIs[[Column1]:[SS]],MATCH(Checklist48[[#This Row],[SGUID]],PIs[SGUID],0),14))</f>
        <v>FO 04.03 Substrates</v>
      </c>
      <c r="K68" s="44" t="str">
        <f>IF(Checklist48[[#This Row],[SGUID]]="",IF(Checklist48[[#This Row],[SSGUID]]="",IF(Checklist48[[#This Row],[PIGUID]]="","",INDEX(PIs[[Column1]:[SS]],MATCH(Checklist48[[#This Row],[PIGUID]],PIs[GUID],0),4)),INDEX(PIs[[Column1]:[Ssbody]],MATCH(Checklist48[[#This Row],[SSGUID]],PIs[SSGUID],0),19)),INDEX(PIs[[Column1]:[SS]],MATCH(Checklist48[[#This Row],[SGUID]],PIs[SGUID],0),15))</f>
        <v>-</v>
      </c>
      <c r="L68" s="44" t="str">
        <f>IF(Checklist48[[#This Row],[SGUID]]="",IF(Checklist48[[#This Row],[SSGUID]]="",INDEX(PIs[[Column1]:[SS]],MATCH(Checklist48[[#This Row],[PIGUID]],PIs[GUID],0),6),""),"")</f>
        <v/>
      </c>
      <c r="M68" s="44" t="str">
        <f>IF(Checklist48[[#This Row],[SSGUID]]="",IF(Checklist48[[#This Row],[PIGUID]]="","",INDEX(PIs[[Column1]:[SS]],MATCH(Checklist48[[#This Row],[PIGUID]],PIs[GUID],0),8)),"")</f>
        <v/>
      </c>
      <c r="N68" s="69"/>
      <c r="O68" s="69"/>
      <c r="P68" s="44" t="str">
        <f>IF(Checklist48[[#This Row],[ifna]]="NA","",IF(Checklist48[[#This Row],[RelatedPQ]]=0,"",IF(Checklist48[[#This Row],[RelatedPQ]]="","",IF((INDEX(S2PQ_relational[],MATCH(Checklist48[[#This Row],[PIGUID&amp;NO]],S2PQ_relational[PIGUID &amp; "NO"],0),1))=Checklist48[[#This Row],[PIGUID]],"Not applicable",""))))</f>
        <v/>
      </c>
      <c r="Q68" s="44" t="str">
        <f>IF(Checklist48[[#This Row],[N/A]]="Not Applicable",INDEX(S2PQ[[Step 2 questions]:[Justification]],MATCH(Checklist48[[#This Row],[RelatedPQ]],S2PQ[S2PQGUID],0),3),"")</f>
        <v/>
      </c>
      <c r="R68" s="69"/>
    </row>
    <row r="69" spans="2:18" s="43" customFormat="1" ht="101.25" x14ac:dyDescent="0.25">
      <c r="B69" s="44"/>
      <c r="C69" s="44"/>
      <c r="D69" s="43">
        <f>IF(Checklist48[[#This Row],[SGUID]]="",IF(Checklist48[[#This Row],[SSGUID]]="",0,1),1)</f>
        <v>0</v>
      </c>
      <c r="E69" s="44" t="s">
        <v>801</v>
      </c>
      <c r="F69" s="44" t="str">
        <f>_xlfn.IFNA(Checklist48[[#This Row],[RelatedPQ]],"NA")</f>
        <v>NA</v>
      </c>
      <c r="G69" s="44" t="e">
        <f>IF(Checklist48[[#This Row],[PIGUID]]="","",INDEX(S2PQ_relational[],MATCH(Checklist48[[#This Row],[PIGUID&amp;NO]],S2PQ_relational[PIGUID &amp; "NO"],0),2))</f>
        <v>#N/A</v>
      </c>
      <c r="H69" s="44" t="str">
        <f>Checklist48[[#This Row],[PIGUID]]&amp;"NO"</f>
        <v>2tv4TW2qPQqZzCJtVpMtXfNO</v>
      </c>
      <c r="I69" s="44" t="b">
        <f>IF(Checklist48[[#This Row],[PIGUID]]="","",INDEX(PIs[NA Exempt],MATCH(Checklist48[[#This Row],[PIGUID]],PIs[GUID],0),1))</f>
        <v>0</v>
      </c>
      <c r="J69" s="44" t="str">
        <f>IF(Checklist48[[#This Row],[SGUID]]="",IF(Checklist48[[#This Row],[SSGUID]]="",IF(Checklist48[[#This Row],[PIGUID]]="","",INDEX(PIs[[Column1]:[SS]],MATCH(Checklist48[[#This Row],[PIGUID]],PIs[GUID],0),2)),INDEX(PIs[[Column1]:[SS]],MATCH(Checklist48[[#This Row],[SSGUID]],PIs[SSGUID],0),18)),INDEX(PIs[[Column1]:[SS]],MATCH(Checklist48[[#This Row],[SGUID]],PIs[SGUID],0),14))</f>
        <v>FO 04.03.01</v>
      </c>
      <c r="K69"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participates in substrate recycling.</v>
      </c>
      <c r="L69" s="44" t="str">
        <f>IF(Checklist48[[#This Row],[SGUID]]="",IF(Checklist48[[#This Row],[SSGUID]]="",INDEX(PIs[[Column1]:[SS]],MATCH(Checklist48[[#This Row],[PIGUID]],PIs[GUID],0),6),""),"")</f>
        <v>The producer shall keep records documenting dates and quantities of recycled substrate. Invoices/Loading dockets are acceptable. If there is no participation in an available recycling program, this shall be justified.
Participation in an off-farm recycling program is acceptable.
Not applicable to potted plants that are sold together with the substrate.
“N/A” if there is no waste of substrate.</v>
      </c>
      <c r="M69" s="44" t="str">
        <f>IF(Checklist48[[#This Row],[SSGUID]]="",IF(Checklist48[[#This Row],[PIGUID]]="","",INDEX(PIs[[Column1]:[SS]],MATCH(Checklist48[[#This Row],[PIGUID]],PIs[GUID],0),8)),"")</f>
        <v>Minor Must</v>
      </c>
      <c r="N69" s="69"/>
      <c r="O69" s="69"/>
      <c r="P69" s="44" t="str">
        <f>IF(Checklist48[[#This Row],[ifna]]="NA","",IF(Checklist48[[#This Row],[RelatedPQ]]=0,"",IF(Checklist48[[#This Row],[RelatedPQ]]="","",IF((INDEX(S2PQ_relational[],MATCH(Checklist48[[#This Row],[PIGUID&amp;NO]],S2PQ_relational[PIGUID &amp; "NO"],0),1))=Checklist48[[#This Row],[PIGUID]],"Not applicable",""))))</f>
        <v/>
      </c>
      <c r="Q69" s="44" t="str">
        <f>IF(Checklist48[[#This Row],[N/A]]="Not Applicable",INDEX(S2PQ[[Step 2 questions]:[Justification]],MATCH(Checklist48[[#This Row],[RelatedPQ]],S2PQ[S2PQGUID],0),3),"")</f>
        <v/>
      </c>
      <c r="R69" s="69"/>
    </row>
    <row r="70" spans="2:18" s="43" customFormat="1" ht="225" x14ac:dyDescent="0.25">
      <c r="B70" s="44"/>
      <c r="C70" s="44"/>
      <c r="D70" s="43">
        <f>IF(Checklist48[[#This Row],[SGUID]]="",IF(Checklist48[[#This Row],[SSGUID]]="",0,1),1)</f>
        <v>0</v>
      </c>
      <c r="E70" s="44" t="s">
        <v>788</v>
      </c>
      <c r="F70" s="44" t="str">
        <f>_xlfn.IFNA(Checklist48[[#This Row],[RelatedPQ]],"NA")</f>
        <v>NA</v>
      </c>
      <c r="G70" s="44" t="e">
        <f>IF(Checklist48[[#This Row],[PIGUID]]="","",INDEX(S2PQ_relational[],MATCH(Checklist48[[#This Row],[PIGUID&amp;NO]],S2PQ_relational[PIGUID &amp; "NO"],0),2))</f>
        <v>#N/A</v>
      </c>
      <c r="H70" s="44" t="str">
        <f>Checklist48[[#This Row],[PIGUID]]&amp;"NO"</f>
        <v>3JEp9Z2OdjxYyKhQS8bBHMNO</v>
      </c>
      <c r="I70" s="44" t="b">
        <f>IF(Checklist48[[#This Row],[PIGUID]]="","",INDEX(PIs[NA Exempt],MATCH(Checklist48[[#This Row],[PIGUID]],PIs[GUID],0),1))</f>
        <v>0</v>
      </c>
      <c r="J70" s="44" t="str">
        <f>IF(Checklist48[[#This Row],[SGUID]]="",IF(Checklist48[[#This Row],[SSGUID]]="",IF(Checklist48[[#This Row],[PIGUID]]="","",INDEX(PIs[[Column1]:[SS]],MATCH(Checklist48[[#This Row],[PIGUID]],PIs[GUID],0),2)),INDEX(PIs[[Column1]:[SS]],MATCH(Checklist48[[#This Row],[SSGUID]],PIs[SSGUID],0),18)),INDEX(PIs[[Column1]:[SS]],MATCH(Checklist48[[#This Row],[SGUID]],PIs[SGUID],0),14))</f>
        <v>FO 04.03.02</v>
      </c>
      <c r="K70" s="44" t="str">
        <f>IF(Checklist48[[#This Row],[SGUID]]="",IF(Checklist48[[#This Row],[SSGUID]]="",IF(Checklist48[[#This Row],[PIGUID]]="","",INDEX(PIs[[Column1]:[SS]],MATCH(Checklist48[[#This Row],[PIGUID]],PIs[GUID],0),4)),INDEX(PIs[[Column1]:[Ssbody]],MATCH(Checklist48[[#This Row],[SSGUID]],PIs[SSGUID],0),19)),INDEX(PIs[[Column1]:[SS]],MATCH(Checklist48[[#This Row],[SGUID]],PIs[SGUID],0),15))</f>
        <v>Records are kept of any chemicals used to sterilize substrates for reuse.</v>
      </c>
      <c r="L70" s="44" t="str">
        <f>IF(Checklist48[[#This Row],[SGUID]]="",IF(Checklist48[[#This Row],[SSGUID]]="",INDEX(PIs[[Column1]:[SS]],MATCH(Checklist48[[#This Row],[PIGUID]],PIs[GUID],0),6),""),"")</f>
        <v>If substrates are sterilized off-farm, the name and location of the company that sterilizes the substrate shall be recorded, plus the name and active ingredient of the chemicals used.
If substrates are sterilized on the farm, the name or reference of the field or greenhouse shall be recorded.
The following are all correctly recorded:
- Dates of sterilization (day/month/year)
- Name and active ingredient used
- Machinery used (e.g., 1000l tank)
- Method used (drenching, fogging)
- Operator’s name (person who actually applied the chemicals and performed the sterilization)
- Preplanting interval
Where applicable and feasible, steaming or nonchemical alternatives shall be used for sterilizing substrates that will be reused.</v>
      </c>
      <c r="M70" s="44" t="str">
        <f>IF(Checklist48[[#This Row],[SSGUID]]="",IF(Checklist48[[#This Row],[PIGUID]]="","",INDEX(PIs[[Column1]:[SS]],MATCH(Checklist48[[#This Row],[PIGUID]],PIs[GUID],0),8)),"")</f>
        <v>Minor Must</v>
      </c>
      <c r="N70" s="69"/>
      <c r="O70" s="69"/>
      <c r="P70" s="44" t="str">
        <f>IF(Checklist48[[#This Row],[ifna]]="NA","",IF(Checklist48[[#This Row],[RelatedPQ]]=0,"",IF(Checklist48[[#This Row],[RelatedPQ]]="","",IF((INDEX(S2PQ_relational[],MATCH(Checklist48[[#This Row],[PIGUID&amp;NO]],S2PQ_relational[PIGUID &amp; "NO"],0),1))=Checklist48[[#This Row],[PIGUID]],"Not applicable",""))))</f>
        <v/>
      </c>
      <c r="Q70" s="44" t="str">
        <f>IF(Checklist48[[#This Row],[N/A]]="Not Applicable",INDEX(S2PQ[[Step 2 questions]:[Justification]],MATCH(Checklist48[[#This Row],[RelatedPQ]],S2PQ[S2PQGUID],0),3),"")</f>
        <v/>
      </c>
      <c r="R70" s="69"/>
    </row>
    <row r="71" spans="2:18" s="43" customFormat="1" ht="45" x14ac:dyDescent="0.25">
      <c r="B71" s="44"/>
      <c r="C71" s="44"/>
      <c r="D71" s="43">
        <f>IF(Checklist48[[#This Row],[SGUID]]="",IF(Checklist48[[#This Row],[SSGUID]]="",0,1),1)</f>
        <v>0</v>
      </c>
      <c r="E71" s="44" t="s">
        <v>770</v>
      </c>
      <c r="F71" s="44" t="str">
        <f>_xlfn.IFNA(Checklist48[[#This Row],[RelatedPQ]],"NA")</f>
        <v>NA</v>
      </c>
      <c r="G71" s="44" t="e">
        <f>IF(Checklist48[[#This Row],[PIGUID]]="","",INDEX(S2PQ_relational[],MATCH(Checklist48[[#This Row],[PIGUID&amp;NO]],S2PQ_relational[PIGUID &amp; "NO"],0),2))</f>
        <v>#N/A</v>
      </c>
      <c r="H71" s="44" t="str">
        <f>Checklist48[[#This Row],[PIGUID]]&amp;"NO"</f>
        <v>7GJHldkb3WbO9dD9xzdm4ZNO</v>
      </c>
      <c r="I71" s="44" t="b">
        <f>IF(Checklist48[[#This Row],[PIGUID]]="","",INDEX(PIs[NA Exempt],MATCH(Checklist48[[#This Row],[PIGUID]],PIs[GUID],0),1))</f>
        <v>0</v>
      </c>
      <c r="J71" s="44" t="str">
        <f>IF(Checklist48[[#This Row],[SGUID]]="",IF(Checklist48[[#This Row],[SSGUID]]="",IF(Checklist48[[#This Row],[PIGUID]]="","",INDEX(PIs[[Column1]:[SS]],MATCH(Checklist48[[#This Row],[PIGUID]],PIs[GUID],0),2)),INDEX(PIs[[Column1]:[SS]],MATCH(Checklist48[[#This Row],[SSGUID]],PIs[SSGUID],0),18)),INDEX(PIs[[Column1]:[SS]],MATCH(Checklist48[[#This Row],[SGUID]],PIs[SGUID],0),14))</f>
        <v>FO 04.03.03</v>
      </c>
      <c r="K71" s="44" t="str">
        <f>IF(Checklist48[[#This Row],[SGUID]]="",IF(Checklist48[[#This Row],[SSGUID]]="",IF(Checklist48[[#This Row],[PIGUID]]="","",INDEX(PIs[[Column1]:[SS]],MATCH(Checklist48[[#This Row],[PIGUID]],PIs[GUID],0),4)),INDEX(PIs[[Column1]:[Ssbody]],MATCH(Checklist48[[#This Row],[SSGUID]],PIs[SSGUID],0),19)),INDEX(PIs[[Column1]:[SS]],MATCH(Checklist48[[#This Row],[SGUID]],PIs[SGUID],0),15))</f>
        <v>Substrates of natural origins do not come from designated conservation areas.</v>
      </c>
      <c r="L71" s="44" t="str">
        <f>IF(Checklist48[[#This Row],[SGUID]]="",IF(Checklist48[[#This Row],[SSGUID]]="",INDEX(PIs[[Column1]:[SS]],MATCH(Checklist48[[#This Row],[PIGUID]],PIs[GUID],0),6),""),"")</f>
        <v>There shall be records that attest to the source of the substrate of natural origin being used. These records shall demonstrate that the substrate does not come from designated conservation areas.</v>
      </c>
      <c r="M71" s="44" t="str">
        <f>IF(Checklist48[[#This Row],[SSGUID]]="",IF(Checklist48[[#This Row],[PIGUID]]="","",INDEX(PIs[[Column1]:[SS]],MATCH(Checklist48[[#This Row],[PIGUID]],PIs[GUID],0),8)),"")</f>
        <v>Major Must</v>
      </c>
      <c r="N71" s="69"/>
      <c r="O71" s="69"/>
      <c r="P71" s="44" t="str">
        <f>IF(Checklist48[[#This Row],[ifna]]="NA","",IF(Checklist48[[#This Row],[RelatedPQ]]=0,"",IF(Checklist48[[#This Row],[RelatedPQ]]="","",IF((INDEX(S2PQ_relational[],MATCH(Checklist48[[#This Row],[PIGUID&amp;NO]],S2PQ_relational[PIGUID &amp; "NO"],0),1))=Checklist48[[#This Row],[PIGUID]],"Not applicable",""))))</f>
        <v/>
      </c>
      <c r="Q71" s="44" t="str">
        <f>IF(Checklist48[[#This Row],[N/A]]="Not Applicable",INDEX(S2PQ[[Step 2 questions]:[Justification]],MATCH(Checklist48[[#This Row],[RelatedPQ]],S2PQ[S2PQGUID],0),3),"")</f>
        <v/>
      </c>
      <c r="R71" s="69"/>
    </row>
    <row r="72" spans="2:18" s="43" customFormat="1" ht="135" x14ac:dyDescent="0.25">
      <c r="B72" s="44"/>
      <c r="C72" s="44"/>
      <c r="D72" s="43">
        <f>IF(Checklist48[[#This Row],[SGUID]]="",IF(Checklist48[[#This Row],[SSGUID]]="",0,1),1)</f>
        <v>0</v>
      </c>
      <c r="E72" s="44" t="s">
        <v>757</v>
      </c>
      <c r="F72" s="44" t="str">
        <f>_xlfn.IFNA(Checklist48[[#This Row],[RelatedPQ]],"NA")</f>
        <v>NA</v>
      </c>
      <c r="G72" s="44" t="e">
        <f>IF(Checklist48[[#This Row],[PIGUID]]="","",INDEX(S2PQ_relational[],MATCH(Checklist48[[#This Row],[PIGUID&amp;NO]],S2PQ_relational[PIGUID &amp; "NO"],0),2))</f>
        <v>#N/A</v>
      </c>
      <c r="H72" s="44" t="str">
        <f>Checklist48[[#This Row],[PIGUID]]&amp;"NO"</f>
        <v>6p8eHn0JMjasmwCN7u2anSNO</v>
      </c>
      <c r="I72" s="44" t="b">
        <f>IF(Checklist48[[#This Row],[PIGUID]]="","",INDEX(PIs[NA Exempt],MATCH(Checklist48[[#This Row],[PIGUID]],PIs[GUID],0),1))</f>
        <v>0</v>
      </c>
      <c r="J72" s="44" t="str">
        <f>IF(Checklist48[[#This Row],[SGUID]]="",IF(Checklist48[[#This Row],[SSGUID]]="",IF(Checklist48[[#This Row],[PIGUID]]="","",INDEX(PIs[[Column1]:[SS]],MATCH(Checklist48[[#This Row],[PIGUID]],PIs[GUID],0),2)),INDEX(PIs[[Column1]:[SS]],MATCH(Checklist48[[#This Row],[SSGUID]],PIs[SSGUID],0),18)),INDEX(PIs[[Column1]:[SS]],MATCH(Checklist48[[#This Row],[SGUID]],PIs[SGUID],0),14))</f>
        <v>FO 04.03.04</v>
      </c>
      <c r="K72" s="44" t="str">
        <f>IF(Checklist48[[#This Row],[SGUID]]="",IF(Checklist48[[#This Row],[SSGUID]]="",IF(Checklist48[[#This Row],[PIGUID]]="","",INDEX(PIs[[Column1]:[SS]],MATCH(Checklist48[[#This Row],[PIGUID]],PIs[GUID],0),4)),INDEX(PIs[[Column1]:[Ssbody]],MATCH(Checklist48[[#This Row],[SSGUID]],PIs[SSGUID],0),19)),INDEX(PIs[[Column1]:[SS]],MATCH(Checklist48[[#This Row],[SGUID]],PIs[SGUID],0),15))</f>
        <v>At least 10% by volume of substrates used in production are alternatives to peat, there is a plan to continuously reduce the amount of peat used, and there is a plan to use only peat that comes from responsible sources.</v>
      </c>
      <c r="L72" s="44" t="str">
        <f>IF(Checklist48[[#This Row],[SGUID]]="",IF(Checklist48[[#This Row],[SSGUID]]="",INDEX(PIs[[Column1]:[SS]],MATCH(Checklist48[[#This Row],[PIGUID]],PIs[GUID],0),6),""),"")</f>
        <v>Evidence shall be available that at least 10% of the total volume of raw materials in the substrates used in production is not peat but a renewable alternative (renewable refers to less than 50 years).
There shall be a documented justification in cases in which substitution is not feasible.
Peat refers to dug-out peat (Sphagnum sp.), not to coco peat or any other peat.
Responsible sources of peat refer to peat grown under certification, such as Responsibly Produced Peat (RPP) certification.</v>
      </c>
      <c r="M72" s="44" t="str">
        <f>IF(Checklist48[[#This Row],[SSGUID]]="",IF(Checklist48[[#This Row],[PIGUID]]="","",INDEX(PIs[[Column1]:[SS]],MATCH(Checklist48[[#This Row],[PIGUID]],PIs[GUID],0),8)),"")</f>
        <v>Minor Must</v>
      </c>
      <c r="N72" s="69"/>
      <c r="O72" s="69"/>
      <c r="P72" s="44" t="str">
        <f>IF(Checklist48[[#This Row],[ifna]]="NA","",IF(Checklist48[[#This Row],[RelatedPQ]]=0,"",IF(Checklist48[[#This Row],[RelatedPQ]]="","",IF((INDEX(S2PQ_relational[],MATCH(Checklist48[[#This Row],[PIGUID&amp;NO]],S2PQ_relational[PIGUID &amp; "NO"],0),1))=Checklist48[[#This Row],[PIGUID]],"Not applicable",""))))</f>
        <v/>
      </c>
      <c r="Q72" s="44" t="str">
        <f>IF(Checklist48[[#This Row],[N/A]]="Not Applicable",INDEX(S2PQ[[Step 2 questions]:[Justification]],MATCH(Checklist48[[#This Row],[RelatedPQ]],S2PQ[S2PQGUID],0),3),"")</f>
        <v/>
      </c>
      <c r="R72" s="69"/>
    </row>
    <row r="73" spans="2:18" s="43" customFormat="1" ht="33.75" x14ac:dyDescent="0.25">
      <c r="B73" s="44"/>
      <c r="C73" s="44" t="s">
        <v>526</v>
      </c>
      <c r="D73" s="43">
        <f>IF(Checklist48[[#This Row],[SGUID]]="",IF(Checklist48[[#This Row],[SSGUID]]="",0,1),1)</f>
        <v>1</v>
      </c>
      <c r="E73" s="44"/>
      <c r="F73" s="44" t="str">
        <f>_xlfn.IFNA(Checklist48[[#This Row],[RelatedPQ]],"NA")</f>
        <v/>
      </c>
      <c r="G73" s="44" t="str">
        <f>IF(Checklist48[[#This Row],[PIGUID]]="","",INDEX(S2PQ_relational[],MATCH(Checklist48[[#This Row],[PIGUID&amp;NO]],S2PQ_relational[PIGUID &amp; "NO"],0),2))</f>
        <v/>
      </c>
      <c r="H73" s="44" t="str">
        <f>Checklist48[[#This Row],[PIGUID]]&amp;"NO"</f>
        <v>NO</v>
      </c>
      <c r="I73" s="44" t="str">
        <f>IF(Checklist48[[#This Row],[PIGUID]]="","",INDEX(PIs[NA Exempt],MATCH(Checklist48[[#This Row],[PIGUID]],PIs[GUID],0),1))</f>
        <v/>
      </c>
      <c r="J73" s="44" t="str">
        <f>IF(Checklist48[[#This Row],[SGUID]]="",IF(Checklist48[[#This Row],[SSGUID]]="",IF(Checklist48[[#This Row],[PIGUID]]="","",INDEX(PIs[[Column1]:[SS]],MATCH(Checklist48[[#This Row],[PIGUID]],PIs[GUID],0),2)),INDEX(PIs[[Column1]:[SS]],MATCH(Checklist48[[#This Row],[SSGUID]],PIs[SSGUID],0),18)),INDEX(PIs[[Column1]:[SS]],MATCH(Checklist48[[#This Row],[SGUID]],PIs[SGUID],0),14))</f>
        <v>FO 04.04 Nutritional needs</v>
      </c>
      <c r="K73" s="44" t="str">
        <f>IF(Checklist48[[#This Row],[SGUID]]="",IF(Checklist48[[#This Row],[SSGUID]]="",IF(Checklist48[[#This Row],[PIGUID]]="","",INDEX(PIs[[Column1]:[SS]],MATCH(Checklist48[[#This Row],[PIGUID]],PIs[GUID],0),4)),INDEX(PIs[[Column1]:[Ssbody]],MATCH(Checklist48[[#This Row],[SSGUID]],PIs[SSGUID],0),19)),INDEX(PIs[[Column1]:[SS]],MATCH(Checklist48[[#This Row],[SGUID]],PIs[SGUID],0),15))</f>
        <v>-</v>
      </c>
      <c r="L73" s="44" t="str">
        <f>IF(Checklist48[[#This Row],[SGUID]]="",IF(Checklist48[[#This Row],[SSGUID]]="",INDEX(PIs[[Column1]:[SS]],MATCH(Checklist48[[#This Row],[PIGUID]],PIs[GUID],0),6),""),"")</f>
        <v/>
      </c>
      <c r="M73" s="44" t="str">
        <f>IF(Checklist48[[#This Row],[SSGUID]]="",IF(Checklist48[[#This Row],[PIGUID]]="","",INDEX(PIs[[Column1]:[SS]],MATCH(Checklist48[[#This Row],[PIGUID]],PIs[GUID],0),8)),"")</f>
        <v/>
      </c>
      <c r="N73" s="69"/>
      <c r="O73" s="69"/>
      <c r="P73" s="44" t="str">
        <f>IF(Checklist48[[#This Row],[ifna]]="NA","",IF(Checklist48[[#This Row],[RelatedPQ]]=0,"",IF(Checklist48[[#This Row],[RelatedPQ]]="","",IF((INDEX(S2PQ_relational[],MATCH(Checklist48[[#This Row],[PIGUID&amp;NO]],S2PQ_relational[PIGUID &amp; "NO"],0),1))=Checklist48[[#This Row],[PIGUID]],"Not applicable",""))))</f>
        <v/>
      </c>
      <c r="Q73" s="44" t="str">
        <f>IF(Checklist48[[#This Row],[N/A]]="Not Applicable",INDEX(S2PQ[[Step 2 questions]:[Justification]],MATCH(Checklist48[[#This Row],[RelatedPQ]],S2PQ[S2PQGUID],0),3),"")</f>
        <v/>
      </c>
      <c r="R73" s="69"/>
    </row>
    <row r="74" spans="2:18" s="43" customFormat="1" ht="202.5" x14ac:dyDescent="0.25">
      <c r="B74" s="44"/>
      <c r="C74" s="44"/>
      <c r="D74" s="43">
        <f>IF(Checklist48[[#This Row],[SGUID]]="",IF(Checklist48[[#This Row],[SSGUID]]="",0,1),1)</f>
        <v>0</v>
      </c>
      <c r="E74" s="44" t="s">
        <v>520</v>
      </c>
      <c r="F74" s="44" t="str">
        <f>_xlfn.IFNA(Checklist48[[#This Row],[RelatedPQ]],"NA")</f>
        <v>NA</v>
      </c>
      <c r="G74" s="44" t="e">
        <f>IF(Checklist48[[#This Row],[PIGUID]]="","",INDEX(S2PQ_relational[],MATCH(Checklist48[[#This Row],[PIGUID&amp;NO]],S2PQ_relational[PIGUID &amp; "NO"],0),2))</f>
        <v>#N/A</v>
      </c>
      <c r="H74" s="44" t="str">
        <f>Checklist48[[#This Row],[PIGUID]]&amp;"NO"</f>
        <v>7hMevDUzptlKptbCXwxgERNO</v>
      </c>
      <c r="I74" s="44" t="b">
        <f>IF(Checklist48[[#This Row],[PIGUID]]="","",INDEX(PIs[NA Exempt],MATCH(Checklist48[[#This Row],[PIGUID]],PIs[GUID],0),1))</f>
        <v>0</v>
      </c>
      <c r="J74" s="44" t="str">
        <f>IF(Checklist48[[#This Row],[SGUID]]="",IF(Checklist48[[#This Row],[SSGUID]]="",IF(Checklist48[[#This Row],[PIGUID]]="","",INDEX(PIs[[Column1]:[SS]],MATCH(Checklist48[[#This Row],[PIGUID]],PIs[GUID],0),2)),INDEX(PIs[[Column1]:[SS]],MATCH(Checklist48[[#This Row],[SSGUID]],PIs[SSGUID],0),18)),INDEX(PIs[[Column1]:[SS]],MATCH(Checklist48[[#This Row],[SGUID]],PIs[SGUID],0),14))</f>
        <v>FO 04.04.01</v>
      </c>
      <c r="K74" s="44" t="str">
        <f>IF(Checklist48[[#This Row],[SGUID]]="",IF(Checklist48[[#This Row],[SSGUID]]="",IF(Checklist48[[#This Row],[PIGUID]]="","",INDEX(PIs[[Column1]:[SS]],MATCH(Checklist48[[#This Row],[PIGUID]],PIs[GUID],0),4)),INDEX(PIs[[Column1]:[Ssbody]],MATCH(Checklist48[[#This Row],[SSGUID]],PIs[SSGUID],0),19)),INDEX(PIs[[Column1]:[SS]],MATCH(Checklist48[[#This Row],[SGUID]],PIs[SGUID],0),15))</f>
        <v>The application of fertilizers considers crop needs and the nutrient contribution of fertilizers, aiming to minimize nutrient loss.</v>
      </c>
      <c r="L74" s="44" t="str">
        <f>IF(Checklist48[[#This Row],[SGUID]]="",IF(Checklist48[[#This Row],[SSGUID]]="",INDEX(PIs[[Column1]:[SS]],MATCH(Checklist48[[#This Row],[PIGUID]],PIs[GUID],0),6),""),"")</f>
        <v>The producer shall make a fertilizer application program (time, frequency, and quantity), to minimize nutrient loss. The program shall take into consideration:
- The nutritional needs of the crop
- The nutrient contribution of fertilizer applications including organic amendments and water used in irrigation
- Maintaining soil fertility
Records of analyses and/or crop-specific literature shall be available as evidence.
The producer shall perform calculations at least once for every single crop harvested and on a justified regular basis (e.g., every two weeks in closed systems) for continuously harvested product. (The analysis may be conducted with on-farm equipment or mobile kits).</v>
      </c>
      <c r="M74" s="44" t="str">
        <f>IF(Checklist48[[#This Row],[SSGUID]]="",IF(Checklist48[[#This Row],[PIGUID]]="","",INDEX(PIs[[Column1]:[SS]],MATCH(Checklist48[[#This Row],[PIGUID]],PIs[GUID],0),8)),"")</f>
        <v>Minor Must</v>
      </c>
      <c r="N74" s="69"/>
      <c r="O74" s="69"/>
      <c r="P74" s="44" t="str">
        <f>IF(Checklist48[[#This Row],[ifna]]="NA","",IF(Checklist48[[#This Row],[RelatedPQ]]=0,"",IF(Checklist48[[#This Row],[RelatedPQ]]="","",IF((INDEX(S2PQ_relational[],MATCH(Checklist48[[#This Row],[PIGUID&amp;NO]],S2PQ_relational[PIGUID &amp; "NO"],0),1))=Checklist48[[#This Row],[PIGUID]],"Not applicable",""))))</f>
        <v/>
      </c>
      <c r="Q74" s="44" t="str">
        <f>IF(Checklist48[[#This Row],[N/A]]="Not Applicable",INDEX(S2PQ[[Step 2 questions]:[Justification]],MATCH(Checklist48[[#This Row],[RelatedPQ]],S2PQ[S2PQGUID],0),3),"")</f>
        <v/>
      </c>
      <c r="R74" s="69"/>
    </row>
    <row r="75" spans="2:18" s="43" customFormat="1" ht="33.75" x14ac:dyDescent="0.25">
      <c r="B75" s="44"/>
      <c r="C75" s="44" t="s">
        <v>395</v>
      </c>
      <c r="D75" s="43">
        <f>IF(Checklist48[[#This Row],[SGUID]]="",IF(Checklist48[[#This Row],[SSGUID]]="",0,1),1)</f>
        <v>1</v>
      </c>
      <c r="E75" s="44"/>
      <c r="F75" s="44" t="str">
        <f>_xlfn.IFNA(Checklist48[[#This Row],[RelatedPQ]],"NA")</f>
        <v/>
      </c>
      <c r="G75" s="44" t="str">
        <f>IF(Checklist48[[#This Row],[PIGUID]]="","",INDEX(S2PQ_relational[],MATCH(Checklist48[[#This Row],[PIGUID&amp;NO]],S2PQ_relational[PIGUID &amp; "NO"],0),2))</f>
        <v/>
      </c>
      <c r="H75" s="44" t="str">
        <f>Checklist48[[#This Row],[PIGUID]]&amp;"NO"</f>
        <v>NO</v>
      </c>
      <c r="I75" s="44" t="str">
        <f>IF(Checklist48[[#This Row],[PIGUID]]="","",INDEX(PIs[NA Exempt],MATCH(Checklist48[[#This Row],[PIGUID]],PIs[GUID],0),1))</f>
        <v/>
      </c>
      <c r="J75" s="44" t="str">
        <f>IF(Checklist48[[#This Row],[SGUID]]="",IF(Checklist48[[#This Row],[SSGUID]]="",IF(Checklist48[[#This Row],[PIGUID]]="","",INDEX(PIs[[Column1]:[SS]],MATCH(Checklist48[[#This Row],[PIGUID]],PIs[GUID],0),2)),INDEX(PIs[[Column1]:[SS]],MATCH(Checklist48[[#This Row],[SSGUID]],PIs[SSGUID],0),18)),INDEX(PIs[[Column1]:[SS]],MATCH(Checklist48[[#This Row],[SGUID]],PIs[SGUID],0),14))</f>
        <v>FO 04.05 Nutrient content</v>
      </c>
      <c r="K75" s="44" t="str">
        <f>IF(Checklist48[[#This Row],[SGUID]]="",IF(Checklist48[[#This Row],[SSGUID]]="",IF(Checklist48[[#This Row],[PIGUID]]="","",INDEX(PIs[[Column1]:[SS]],MATCH(Checklist48[[#This Row],[PIGUID]],PIs[GUID],0),4)),INDEX(PIs[[Column1]:[Ssbody]],MATCH(Checklist48[[#This Row],[SSGUID]],PIs[SSGUID],0),19)),INDEX(PIs[[Column1]:[SS]],MATCH(Checklist48[[#This Row],[SGUID]],PIs[SGUID],0),15))</f>
        <v>-</v>
      </c>
      <c r="L75" s="44" t="str">
        <f>IF(Checklist48[[#This Row],[SGUID]]="",IF(Checklist48[[#This Row],[SSGUID]]="",INDEX(PIs[[Column1]:[SS]],MATCH(Checklist48[[#This Row],[PIGUID]],PIs[GUID],0),6),""),"")</f>
        <v/>
      </c>
      <c r="M75" s="44" t="str">
        <f>IF(Checklist48[[#This Row],[SSGUID]]="",IF(Checklist48[[#This Row],[PIGUID]]="","",INDEX(PIs[[Column1]:[SS]],MATCH(Checklist48[[#This Row],[PIGUID]],PIs[GUID],0),8)),"")</f>
        <v/>
      </c>
      <c r="N75" s="69"/>
      <c r="O75" s="69"/>
      <c r="P75" s="44" t="str">
        <f>IF(Checklist48[[#This Row],[ifna]]="NA","",IF(Checklist48[[#This Row],[RelatedPQ]]=0,"",IF(Checklist48[[#This Row],[RelatedPQ]]="","",IF((INDEX(S2PQ_relational[],MATCH(Checklist48[[#This Row],[PIGUID&amp;NO]],S2PQ_relational[PIGUID &amp; "NO"],0),1))=Checklist48[[#This Row],[PIGUID]],"Not applicable",""))))</f>
        <v/>
      </c>
      <c r="Q75" s="44" t="str">
        <f>IF(Checklist48[[#This Row],[N/A]]="Not Applicable",INDEX(S2PQ[[Step 2 questions]:[Justification]],MATCH(Checklist48[[#This Row],[RelatedPQ]],S2PQ[S2PQGUID],0),3),"")</f>
        <v/>
      </c>
      <c r="R75" s="69"/>
    </row>
    <row r="76" spans="2:18" s="43" customFormat="1" ht="67.5" x14ac:dyDescent="0.25">
      <c r="B76" s="44"/>
      <c r="C76" s="44"/>
      <c r="D76" s="43">
        <f>IF(Checklist48[[#This Row],[SGUID]]="",IF(Checklist48[[#This Row],[SSGUID]]="",0,1),1)</f>
        <v>0</v>
      </c>
      <c r="E76" s="44" t="s">
        <v>514</v>
      </c>
      <c r="F76" s="44" t="str">
        <f>_xlfn.IFNA(Checklist48[[#This Row],[RelatedPQ]],"NA")</f>
        <v>NA</v>
      </c>
      <c r="G76" s="44" t="e">
        <f>IF(Checklist48[[#This Row],[PIGUID]]="","",INDEX(S2PQ_relational[],MATCH(Checklist48[[#This Row],[PIGUID&amp;NO]],S2PQ_relational[PIGUID &amp; "NO"],0),2))</f>
        <v>#N/A</v>
      </c>
      <c r="H76" s="44" t="str">
        <f>Checklist48[[#This Row],[PIGUID]]&amp;"NO"</f>
        <v>6PgJUOQP7XxD6372lBM8lXNO</v>
      </c>
      <c r="I76" s="44" t="b">
        <f>IF(Checklist48[[#This Row],[PIGUID]]="","",INDEX(PIs[NA Exempt],MATCH(Checklist48[[#This Row],[PIGUID]],PIs[GUID],0),1))</f>
        <v>0</v>
      </c>
      <c r="J76" s="44" t="str">
        <f>IF(Checklist48[[#This Row],[SGUID]]="",IF(Checklist48[[#This Row],[SSGUID]]="",IF(Checklist48[[#This Row],[PIGUID]]="","",INDEX(PIs[[Column1]:[SS]],MATCH(Checklist48[[#This Row],[PIGUID]],PIs[GUID],0),2)),INDEX(PIs[[Column1]:[SS]],MATCH(Checklist48[[#This Row],[SSGUID]],PIs[SSGUID],0),18)),INDEX(PIs[[Column1]:[SS]],MATCH(Checklist48[[#This Row],[SGUID]],PIs[SGUID],0),14))</f>
        <v>FO 04.05.01</v>
      </c>
      <c r="K76" s="44" t="str">
        <f>IF(Checklist48[[#This Row],[SGUID]]="",IF(Checklist48[[#This Row],[SSGUID]]="",IF(Checklist48[[#This Row],[PIGUID]]="","",INDEX(PIs[[Column1]:[SS]],MATCH(Checklist48[[#This Row],[PIGUID]],PIs[GUID],0),4)),INDEX(PIs[[Column1]:[Ssbody]],MATCH(Checklist48[[#This Row],[SSGUID]],PIs[SSGUID],0),19)),INDEX(PIs[[Column1]:[SS]],MATCH(Checklist48[[#This Row],[SGUID]],PIs[SGUID],0),15))</f>
        <v>The content of major nutrients (nitrogen, phosphorus, potassium) in applied fertilizers is known.</v>
      </c>
      <c r="L76" s="44" t="str">
        <f>IF(Checklist48[[#This Row],[SGUID]]="",IF(Checklist48[[#This Row],[SSGUID]]="",INDEX(PIs[[Column1]:[SS]],MATCH(Checklist48[[#This Row],[PIGUID]],PIs[GUID],0),6),""),"")</f>
        <v>Documented evidence/labels detailing major nutrient content (or recognized standard values) shall be available for all fertilizers (organic and inorganic) used on registered crops within the last 24 months. In the case of the first audit, records for the last three months should be available.</v>
      </c>
      <c r="M76" s="44" t="str">
        <f>IF(Checklist48[[#This Row],[SSGUID]]="",IF(Checklist48[[#This Row],[PIGUID]]="","",INDEX(PIs[[Column1]:[SS]],MATCH(Checklist48[[#This Row],[PIGUID]],PIs[GUID],0),8)),"")</f>
        <v>Minor Must</v>
      </c>
      <c r="N76" s="69"/>
      <c r="O76" s="69"/>
      <c r="P76" s="44" t="str">
        <f>IF(Checklist48[[#This Row],[ifna]]="NA","",IF(Checklist48[[#This Row],[RelatedPQ]]=0,"",IF(Checklist48[[#This Row],[RelatedPQ]]="","",IF((INDEX(S2PQ_relational[],MATCH(Checklist48[[#This Row],[PIGUID&amp;NO]],S2PQ_relational[PIGUID &amp; "NO"],0),1))=Checklist48[[#This Row],[PIGUID]],"Not applicable",""))))</f>
        <v/>
      </c>
      <c r="Q76" s="44" t="str">
        <f>IF(Checklist48[[#This Row],[N/A]]="Not Applicable",INDEX(S2PQ[[Step 2 questions]:[Justification]],MATCH(Checklist48[[#This Row],[RelatedPQ]],S2PQ[S2PQGUID],0),3),"")</f>
        <v/>
      </c>
      <c r="R76" s="69"/>
    </row>
    <row r="77" spans="2:18" s="43" customFormat="1" ht="56.25" x14ac:dyDescent="0.25">
      <c r="B77" s="44"/>
      <c r="C77" s="44"/>
      <c r="D77" s="43">
        <f>IF(Checklist48[[#This Row],[SGUID]]="",IF(Checklist48[[#This Row],[SSGUID]]="",0,1),1)</f>
        <v>0</v>
      </c>
      <c r="E77" s="44" t="s">
        <v>732</v>
      </c>
      <c r="F77" s="44" t="str">
        <f>_xlfn.IFNA(Checklist48[[#This Row],[RelatedPQ]],"NA")</f>
        <v>NA</v>
      </c>
      <c r="G77" s="44" t="e">
        <f>IF(Checklist48[[#This Row],[PIGUID]]="","",INDEX(S2PQ_relational[],MATCH(Checklist48[[#This Row],[PIGUID&amp;NO]],S2PQ_relational[PIGUID &amp; "NO"],0),2))</f>
        <v>#N/A</v>
      </c>
      <c r="H77" s="44" t="str">
        <f>Checklist48[[#This Row],[PIGUID]]&amp;"NO"</f>
        <v>5mSlaOszUEHd0BAbqSmBbWNO</v>
      </c>
      <c r="I77" s="44" t="b">
        <f>IF(Checklist48[[#This Row],[PIGUID]]="","",INDEX(PIs[NA Exempt],MATCH(Checklist48[[#This Row],[PIGUID]],PIs[GUID],0),1))</f>
        <v>0</v>
      </c>
      <c r="J77" s="44" t="str">
        <f>IF(Checklist48[[#This Row],[SGUID]]="",IF(Checklist48[[#This Row],[SSGUID]]="",IF(Checklist48[[#This Row],[PIGUID]]="","",INDEX(PIs[[Column1]:[SS]],MATCH(Checklist48[[#This Row],[PIGUID]],PIs[GUID],0),2)),INDEX(PIs[[Column1]:[SS]],MATCH(Checklist48[[#This Row],[SSGUID]],PIs[SSGUID],0),18)),INDEX(PIs[[Column1]:[SS]],MATCH(Checklist48[[#This Row],[SGUID]],PIs[SGUID],0),14))</f>
        <v>FO 04.05.02</v>
      </c>
      <c r="K77" s="44" t="str">
        <f>IF(Checklist48[[#This Row],[SGUID]]="",IF(Checklist48[[#This Row],[SSGUID]]="",IF(Checklist48[[#This Row],[PIGUID]]="","",INDEX(PIs[[Column1]:[SS]],MATCH(Checklist48[[#This Row],[PIGUID]],PIs[GUID],0),4)),INDEX(PIs[[Column1]:[Ssbody]],MATCH(Checklist48[[#This Row],[SSGUID]],PIs[SSGUID],0),19)),INDEX(PIs[[Column1]:[SS]],MATCH(Checklist48[[#This Row],[SGUID]],PIs[SGUID],0),15))</f>
        <v>Purchased inorganic fertilizers are accompanied by documented evidence of chemical content, including heavy metals.</v>
      </c>
      <c r="L77" s="44" t="str">
        <f>IF(Checklist48[[#This Row],[SGUID]]="",IF(Checklist48[[#This Row],[SSGUID]]="",INDEX(PIs[[Column1]:[SS]],MATCH(Checklist48[[#This Row],[PIGUID]],PIs[GUID],0),6),""),"")</f>
        <v>Documented evidence detailing chemical content, including heavy metals, shall be available for all inorganic fertilizers used on registered crops within the last 12 months. In the case of the first audit, records for the last three months should be available.</v>
      </c>
      <c r="M77" s="44" t="str">
        <f>IF(Checklist48[[#This Row],[SSGUID]]="",IF(Checklist48[[#This Row],[PIGUID]]="","",INDEX(PIs[[Column1]:[SS]],MATCH(Checklist48[[#This Row],[PIGUID]],PIs[GUID],0),8)),"")</f>
        <v>Minor Must</v>
      </c>
      <c r="N77" s="69"/>
      <c r="O77" s="69"/>
      <c r="P77" s="44" t="str">
        <f>IF(Checklist48[[#This Row],[ifna]]="NA","",IF(Checklist48[[#This Row],[RelatedPQ]]=0,"",IF(Checklist48[[#This Row],[RelatedPQ]]="","",IF((INDEX(S2PQ_relational[],MATCH(Checklist48[[#This Row],[PIGUID&amp;NO]],S2PQ_relational[PIGUID &amp; "NO"],0),1))=Checklist48[[#This Row],[PIGUID]],"Not applicable",""))))</f>
        <v/>
      </c>
      <c r="Q77" s="44" t="str">
        <f>IF(Checklist48[[#This Row],[N/A]]="Not Applicable",INDEX(S2PQ[[Step 2 questions]:[Justification]],MATCH(Checklist48[[#This Row],[RelatedPQ]],S2PQ[S2PQGUID],0),3),"")</f>
        <v/>
      </c>
      <c r="R77" s="69"/>
    </row>
    <row r="78" spans="2:18" s="43" customFormat="1" ht="157.5" x14ac:dyDescent="0.25">
      <c r="B78" s="44"/>
      <c r="C78" s="44"/>
      <c r="D78" s="43">
        <f>IF(Checklist48[[#This Row],[SGUID]]="",IF(Checklist48[[#This Row],[SSGUID]]="",0,1),1)</f>
        <v>0</v>
      </c>
      <c r="E78" s="44" t="s">
        <v>396</v>
      </c>
      <c r="F78" s="44" t="str">
        <f>_xlfn.IFNA(Checklist48[[#This Row],[RelatedPQ]],"NA")</f>
        <v>NA</v>
      </c>
      <c r="G78" s="44" t="e">
        <f>IF(Checklist48[[#This Row],[PIGUID]]="","",INDEX(S2PQ_relational[],MATCH(Checklist48[[#This Row],[PIGUID&amp;NO]],S2PQ_relational[PIGUID &amp; "NO"],0),2))</f>
        <v>#N/A</v>
      </c>
      <c r="H78" s="44" t="str">
        <f>Checklist48[[#This Row],[PIGUID]]&amp;"NO"</f>
        <v>4EKmI6V90BbBRZN1zYfwg6NO</v>
      </c>
      <c r="I78" s="44" t="b">
        <f>IF(Checklist48[[#This Row],[PIGUID]]="","",INDEX(PIs[NA Exempt],MATCH(Checklist48[[#This Row],[PIGUID]],PIs[GUID],0),1))</f>
        <v>0</v>
      </c>
      <c r="J78" s="44" t="str">
        <f>IF(Checklist48[[#This Row],[SGUID]]="",IF(Checklist48[[#This Row],[SSGUID]]="",IF(Checklist48[[#This Row],[PIGUID]]="","",INDEX(PIs[[Column1]:[SS]],MATCH(Checklist48[[#This Row],[PIGUID]],PIs[GUID],0),2)),INDEX(PIs[[Column1]:[SS]],MATCH(Checklist48[[#This Row],[SSGUID]],PIs[SSGUID],0),18)),INDEX(PIs[[Column1]:[SS]],MATCH(Checklist48[[#This Row],[SGUID]],PIs[SGUID],0),14))</f>
        <v>FO 04.05.03</v>
      </c>
      <c r="K78" s="44" t="str">
        <f>IF(Checklist48[[#This Row],[SGUID]]="",IF(Checklist48[[#This Row],[SSGUID]]="",IF(Checklist48[[#This Row],[PIGUID]]="","",INDEX(PIs[[Column1]:[SS]],MATCH(Checklist48[[#This Row],[PIGUID]],PIs[GUID],0),4)),INDEX(PIs[[Column1]:[Ssbody]],MATCH(Checklist48[[#This Row],[SSGUID]],PIs[SSGUID],0),19)),INDEX(PIs[[Column1]:[SS]],MATCH(Checklist48[[#This Row],[SGUID]],PIs[SGUID],0),15))</f>
        <v>A risk assessment for organic fertilizer is conducted as per intended use.</v>
      </c>
      <c r="L78" s="44" t="str">
        <f>IF(Checklist48[[#This Row],[SGUID]]="",IF(Checklist48[[#This Row],[SSGUID]]="",INDEX(PIs[[Column1]:[SS]],MATCH(Checklist48[[#This Row],[PIGUID]],PIs[GUID],0),6),""),"")</f>
        <v>A risk assessment for organic fertilizer shall be conducted, covering the crop, the workers’ health, and the environment. It shall consider the following:
- Type of organic fertilizer
- Method of treatment to obtain (stabilize) the organic fertilizer
- Microbial contamination (plant and human pathogens)
- Weed/Seed content
- Heavy metal content
This also applies to substrates from biogas plants.
For commercially available organic fertilizers, accompanying documentation and certifications of quality and content may be substituted for a risk assessment.</v>
      </c>
      <c r="M78" s="44" t="str">
        <f>IF(Checklist48[[#This Row],[SSGUID]]="",IF(Checklist48[[#This Row],[PIGUID]]="","",INDEX(PIs[[Column1]:[SS]],MATCH(Checklist48[[#This Row],[PIGUID]],PIs[GUID],0),8)),"")</f>
        <v>Minor Must</v>
      </c>
      <c r="N78" s="69"/>
      <c r="O78" s="69"/>
      <c r="P78" s="44" t="str">
        <f>IF(Checklist48[[#This Row],[ifna]]="NA","",IF(Checklist48[[#This Row],[RelatedPQ]]=0,"",IF(Checklist48[[#This Row],[RelatedPQ]]="","",IF((INDEX(S2PQ_relational[],MATCH(Checklist48[[#This Row],[PIGUID&amp;NO]],S2PQ_relational[PIGUID &amp; "NO"],0),1))=Checklist48[[#This Row],[PIGUID]],"Not applicable",""))))</f>
        <v/>
      </c>
      <c r="Q78" s="44" t="str">
        <f>IF(Checklist48[[#This Row],[N/A]]="Not Applicable",INDEX(S2PQ[[Step 2 questions]:[Justification]],MATCH(Checklist48[[#This Row],[RelatedPQ]],S2PQ[S2PQGUID],0),3),"")</f>
        <v/>
      </c>
      <c r="R78" s="69"/>
    </row>
    <row r="79" spans="2:18" s="43" customFormat="1" ht="67.5" x14ac:dyDescent="0.25">
      <c r="B79" s="44"/>
      <c r="C79" s="44"/>
      <c r="D79" s="43">
        <f>IF(Checklist48[[#This Row],[SGUID]]="",IF(Checklist48[[#This Row],[SSGUID]]="",0,1),1)</f>
        <v>0</v>
      </c>
      <c r="E79" s="44" t="s">
        <v>389</v>
      </c>
      <c r="F79" s="44" t="str">
        <f>_xlfn.IFNA(Checklist48[[#This Row],[RelatedPQ]],"NA")</f>
        <v>NA</v>
      </c>
      <c r="G79" s="44" t="e">
        <f>IF(Checklist48[[#This Row],[PIGUID]]="","",INDEX(S2PQ_relational[],MATCH(Checklist48[[#This Row],[PIGUID&amp;NO]],S2PQ_relational[PIGUID &amp; "NO"],0),2))</f>
        <v>#N/A</v>
      </c>
      <c r="H79" s="44" t="str">
        <f>Checklist48[[#This Row],[PIGUID]]&amp;"NO"</f>
        <v>1JT3rh2ZAKh85BfXXhPzg9NO</v>
      </c>
      <c r="I79" s="44" t="b">
        <f>IF(Checklist48[[#This Row],[PIGUID]]="","",INDEX(PIs[NA Exempt],MATCH(Checklist48[[#This Row],[PIGUID]],PIs[GUID],0),1))</f>
        <v>0</v>
      </c>
      <c r="J79" s="44" t="str">
        <f>IF(Checklist48[[#This Row],[SGUID]]="",IF(Checklist48[[#This Row],[SSGUID]]="",IF(Checklist48[[#This Row],[PIGUID]]="","",INDEX(PIs[[Column1]:[SS]],MATCH(Checklist48[[#This Row],[PIGUID]],PIs[GUID],0),2)),INDEX(PIs[[Column1]:[SS]],MATCH(Checklist48[[#This Row],[SSGUID]],PIs[SSGUID],0),18)),INDEX(PIs[[Column1]:[SS]],MATCH(Checklist48[[#This Row],[SGUID]],PIs[SGUID],0),14))</f>
        <v>FO 04.05.04</v>
      </c>
      <c r="K79" s="44" t="str">
        <f>IF(Checklist48[[#This Row],[SGUID]]="",IF(Checklist48[[#This Row],[SSGUID]]="",IF(Checklist48[[#This Row],[PIGUID]]="","",INDEX(PIs[[Column1]:[SS]],MATCH(Checklist48[[#This Row],[PIGUID]],PIs[GUID],0),4)),INDEX(PIs[[Column1]:[Ssbody]],MATCH(Checklist48[[#This Row],[SSGUID]],PIs[SSGUID],0),19)),INDEX(PIs[[Column1]:[SS]],MATCH(Checklist48[[#This Row],[SGUID]],PIs[SGUID],0),15))</f>
        <v>The use of human sewage sludge is prohibited on the farm.</v>
      </c>
      <c r="L79" s="44" t="str">
        <f>IF(Checklist48[[#This Row],[SGUID]]="",IF(Checklist48[[#This Row],[SSGUID]]="",INDEX(PIs[[Column1]:[SS]],MATCH(Checklist48[[#This Row],[PIGUID]],PIs[GUID],0),6),""),"")</f>
        <v>Human sewage sludge shall never be used in the production of registered crops. The use of human sewage sludge that has been composted or incorporated into a commercially available product is not permitted, regardless of lawful use according to prevailing regulations.</v>
      </c>
      <c r="M79" s="44" t="str">
        <f>IF(Checklist48[[#This Row],[SSGUID]]="",IF(Checklist48[[#This Row],[PIGUID]]="","",INDEX(PIs[[Column1]:[SS]],MATCH(Checklist48[[#This Row],[PIGUID]],PIs[GUID],0),8)),"")</f>
        <v>Major Must</v>
      </c>
      <c r="N79" s="69"/>
      <c r="O79" s="69"/>
      <c r="P79" s="44" t="str">
        <f>IF(Checklist48[[#This Row],[ifna]]="NA","",IF(Checklist48[[#This Row],[RelatedPQ]]=0,"",IF(Checklist48[[#This Row],[RelatedPQ]]="","",IF((INDEX(S2PQ_relational[],MATCH(Checklist48[[#This Row],[PIGUID&amp;NO]],S2PQ_relational[PIGUID &amp; "NO"],0),1))=Checklist48[[#This Row],[PIGUID]],"Not applicable",""))))</f>
        <v/>
      </c>
      <c r="Q79" s="44" t="str">
        <f>IF(Checklist48[[#This Row],[N/A]]="Not Applicable",INDEX(S2PQ[[Step 2 questions]:[Justification]],MATCH(Checklist48[[#This Row],[RelatedPQ]],S2PQ[S2PQGUID],0),3),"")</f>
        <v/>
      </c>
      <c r="R79" s="69"/>
    </row>
    <row r="80" spans="2:18" s="43" customFormat="1" ht="33.75" x14ac:dyDescent="0.25">
      <c r="B80" s="44"/>
      <c r="C80" s="44" t="s">
        <v>369</v>
      </c>
      <c r="D80" s="43">
        <f>IF(Checklist48[[#This Row],[SGUID]]="",IF(Checklist48[[#This Row],[SSGUID]]="",0,1),1)</f>
        <v>1</v>
      </c>
      <c r="E80" s="44"/>
      <c r="F80" s="44" t="str">
        <f>_xlfn.IFNA(Checklist48[[#This Row],[RelatedPQ]],"NA")</f>
        <v/>
      </c>
      <c r="G80" s="44" t="str">
        <f>IF(Checklist48[[#This Row],[PIGUID]]="","",INDEX(S2PQ_relational[],MATCH(Checklist48[[#This Row],[PIGUID&amp;NO]],S2PQ_relational[PIGUID &amp; "NO"],0),2))</f>
        <v/>
      </c>
      <c r="H80" s="44" t="str">
        <f>Checklist48[[#This Row],[PIGUID]]&amp;"NO"</f>
        <v>NO</v>
      </c>
      <c r="I80" s="44" t="str">
        <f>IF(Checklist48[[#This Row],[PIGUID]]="","",INDEX(PIs[NA Exempt],MATCH(Checklist48[[#This Row],[PIGUID]],PIs[GUID],0),1))</f>
        <v/>
      </c>
      <c r="J80" s="44" t="str">
        <f>IF(Checklist48[[#This Row],[SGUID]]="",IF(Checklist48[[#This Row],[SSGUID]]="",IF(Checklist48[[#This Row],[PIGUID]]="","",INDEX(PIs[[Column1]:[SS]],MATCH(Checklist48[[#This Row],[PIGUID]],PIs[GUID],0),2)),INDEX(PIs[[Column1]:[SS]],MATCH(Checklist48[[#This Row],[SSGUID]],PIs[SSGUID],0),18)),INDEX(PIs[[Column1]:[SS]],MATCH(Checklist48[[#This Row],[SGUID]],PIs[SGUID],0),14))</f>
        <v>FO 04.06 Application records</v>
      </c>
      <c r="K80" s="44" t="str">
        <f>IF(Checklist48[[#This Row],[SGUID]]="",IF(Checklist48[[#This Row],[SSGUID]]="",IF(Checklist48[[#This Row],[PIGUID]]="","",INDEX(PIs[[Column1]:[SS]],MATCH(Checklist48[[#This Row],[PIGUID]],PIs[GUID],0),4)),INDEX(PIs[[Column1]:[Ssbody]],MATCH(Checklist48[[#This Row],[SSGUID]],PIs[SSGUID],0),19)),INDEX(PIs[[Column1]:[SS]],MATCH(Checklist48[[#This Row],[SGUID]],PIs[SGUID],0),15))</f>
        <v>-</v>
      </c>
      <c r="L80" s="44" t="str">
        <f>IF(Checklist48[[#This Row],[SGUID]]="",IF(Checklist48[[#This Row],[SSGUID]]="",INDEX(PIs[[Column1]:[SS]],MATCH(Checklist48[[#This Row],[PIGUID]],PIs[GUID],0),6),""),"")</f>
        <v/>
      </c>
      <c r="M80" s="44" t="str">
        <f>IF(Checklist48[[#This Row],[SSGUID]]="",IF(Checklist48[[#This Row],[PIGUID]]="","",INDEX(PIs[[Column1]:[SS]],MATCH(Checklist48[[#This Row],[PIGUID]],PIs[GUID],0),8)),"")</f>
        <v/>
      </c>
      <c r="N80" s="69"/>
      <c r="O80" s="69"/>
      <c r="P80" s="44" t="str">
        <f>IF(Checklist48[[#This Row],[ifna]]="NA","",IF(Checklist48[[#This Row],[RelatedPQ]]=0,"",IF(Checklist48[[#This Row],[RelatedPQ]]="","",IF((INDEX(S2PQ_relational[],MATCH(Checklist48[[#This Row],[PIGUID&amp;NO]],S2PQ_relational[PIGUID &amp; "NO"],0),1))=Checklist48[[#This Row],[PIGUID]],"Not applicable",""))))</f>
        <v/>
      </c>
      <c r="Q80" s="44" t="str">
        <f>IF(Checklist48[[#This Row],[N/A]]="Not Applicable",INDEX(S2PQ[[Step 2 questions]:[Justification]],MATCH(Checklist48[[#This Row],[RelatedPQ]],S2PQ[S2PQGUID],0),3),"")</f>
        <v/>
      </c>
      <c r="R80" s="69"/>
    </row>
    <row r="81" spans="2:18" s="43" customFormat="1" ht="123.75" x14ac:dyDescent="0.25">
      <c r="B81" s="44"/>
      <c r="C81" s="44"/>
      <c r="D81" s="43">
        <f>IF(Checklist48[[#This Row],[SGUID]]="",IF(Checklist48[[#This Row],[SSGUID]]="",0,1),1)</f>
        <v>0</v>
      </c>
      <c r="E81" s="44" t="s">
        <v>402</v>
      </c>
      <c r="F81" s="44" t="str">
        <f>_xlfn.IFNA(Checklist48[[#This Row],[RelatedPQ]],"NA")</f>
        <v>NA</v>
      </c>
      <c r="G81" s="44" t="e">
        <f>IF(Checklist48[[#This Row],[PIGUID]]="","",INDEX(S2PQ_relational[],MATCH(Checklist48[[#This Row],[PIGUID&amp;NO]],S2PQ_relational[PIGUID &amp; "NO"],0),2))</f>
        <v>#N/A</v>
      </c>
      <c r="H81" s="44" t="str">
        <f>Checklist48[[#This Row],[PIGUID]]&amp;"NO"</f>
        <v>6zj2erHsaBPCe0HuXQW3S1NO</v>
      </c>
      <c r="I81" s="44" t="b">
        <f>IF(Checklist48[[#This Row],[PIGUID]]="","",INDEX(PIs[NA Exempt],MATCH(Checklist48[[#This Row],[PIGUID]],PIs[GUID],0),1))</f>
        <v>0</v>
      </c>
      <c r="J81" s="44" t="str">
        <f>IF(Checklist48[[#This Row],[SGUID]]="",IF(Checklist48[[#This Row],[SSGUID]]="",IF(Checklist48[[#This Row],[PIGUID]]="","",INDEX(PIs[[Column1]:[SS]],MATCH(Checklist48[[#This Row],[PIGUID]],PIs[GUID],0),2)),INDEX(PIs[[Column1]:[SS]],MATCH(Checklist48[[#This Row],[SSGUID]],PIs[SSGUID],0),18)),INDEX(PIs[[Column1]:[SS]],MATCH(Checklist48[[#This Row],[SGUID]],PIs[SGUID],0),14))</f>
        <v>FO 04.06.01</v>
      </c>
      <c r="K81" s="44" t="str">
        <f>IF(Checklist48[[#This Row],[SGUID]]="",IF(Checklist48[[#This Row],[SSGUID]]="",IF(Checklist48[[#This Row],[PIGUID]]="","",INDEX(PIs[[Column1]:[SS]],MATCH(Checklist48[[#This Row],[PIGUID]],PIs[GUID],0),4)),INDEX(PIs[[Column1]:[Ssbody]],MATCH(Checklist48[[#This Row],[SSGUID]],PIs[SSGUID],0),19)),INDEX(PIs[[Column1]:[SS]],MATCH(Checklist48[[#This Row],[SGUID]],PIs[SGUID],0),15))</f>
        <v>Up-to-date records of all fertilizer and biostimulant applications are kept.</v>
      </c>
      <c r="L81" s="44" t="str">
        <f>IF(Checklist48[[#This Row],[SGUID]]="",IF(Checklist48[[#This Row],[SSGUID]]="",INDEX(PIs[[Column1]:[SS]],MATCH(Checklist48[[#This Row],[PIGUID]],PIs[GUID],0),6),""),"")</f>
        <v>Records shall be kept of each fertilizer (organic and inorganic) and biostimulant application, including in hydroponic and fertigation systems. The records shall include:
- Name or reference of the field or greenhouse
- Name of the crop
- Application date (day, month, and year)
- Name and concentration of fertilizer applied
- Applied quantities
- Name of the applicator(s)
- Method of application</v>
      </c>
      <c r="M81" s="44" t="str">
        <f>IF(Checklist48[[#This Row],[SSGUID]]="",IF(Checklist48[[#This Row],[PIGUID]]="","",INDEX(PIs[[Column1]:[SS]],MATCH(Checklist48[[#This Row],[PIGUID]],PIs[GUID],0),8)),"")</f>
        <v>Minor Must</v>
      </c>
      <c r="N81" s="69"/>
      <c r="O81" s="69"/>
      <c r="P81" s="44" t="str">
        <f>IF(Checklist48[[#This Row],[ifna]]="NA","",IF(Checklist48[[#This Row],[RelatedPQ]]=0,"",IF(Checklist48[[#This Row],[RelatedPQ]]="","",IF((INDEX(S2PQ_relational[],MATCH(Checklist48[[#This Row],[PIGUID&amp;NO]],S2PQ_relational[PIGUID &amp; "NO"],0),1))=Checklist48[[#This Row],[PIGUID]],"Not applicable",""))))</f>
        <v/>
      </c>
      <c r="Q81" s="44" t="str">
        <f>IF(Checklist48[[#This Row],[N/A]]="Not Applicable",INDEX(S2PQ[[Step 2 questions]:[Justification]],MATCH(Checklist48[[#This Row],[RelatedPQ]],S2PQ[S2PQGUID],0),3),"")</f>
        <v/>
      </c>
      <c r="R81" s="69"/>
    </row>
    <row r="82" spans="2:18" s="43" customFormat="1" ht="146.25" x14ac:dyDescent="0.25">
      <c r="B82" s="44"/>
      <c r="C82" s="44"/>
      <c r="D82" s="43">
        <f>IF(Checklist48[[#This Row],[SGUID]]="",IF(Checklist48[[#This Row],[SSGUID]]="",0,1),1)</f>
        <v>0</v>
      </c>
      <c r="E82" s="44" t="s">
        <v>363</v>
      </c>
      <c r="F82" s="44" t="str">
        <f>_xlfn.IFNA(Checklist48[[#This Row],[RelatedPQ]],"NA")</f>
        <v>NA</v>
      </c>
      <c r="G82" s="44" t="e">
        <f>IF(Checklist48[[#This Row],[PIGUID]]="","",INDEX(S2PQ_relational[],MATCH(Checklist48[[#This Row],[PIGUID&amp;NO]],S2PQ_relational[PIGUID &amp; "NO"],0),2))</f>
        <v>#N/A</v>
      </c>
      <c r="H82" s="44" t="str">
        <f>Checklist48[[#This Row],[PIGUID]]&amp;"NO"</f>
        <v>66qErdVVkFZQdnuAWgf1FtNO</v>
      </c>
      <c r="I82" s="44" t="b">
        <f>IF(Checklist48[[#This Row],[PIGUID]]="","",INDEX(PIs[NA Exempt],MATCH(Checklist48[[#This Row],[PIGUID]],PIs[GUID],0),1))</f>
        <v>0</v>
      </c>
      <c r="J82" s="44" t="str">
        <f>IF(Checklist48[[#This Row],[SGUID]]="",IF(Checklist48[[#This Row],[SSGUID]]="",IF(Checklist48[[#This Row],[PIGUID]]="","",INDEX(PIs[[Column1]:[SS]],MATCH(Checklist48[[#This Row],[PIGUID]],PIs[GUID],0),2)),INDEX(PIs[[Column1]:[SS]],MATCH(Checklist48[[#This Row],[SSGUID]],PIs[SSGUID],0),18)),INDEX(PIs[[Column1]:[SS]],MATCH(Checklist48[[#This Row],[SGUID]],PIs[SGUID],0),14))</f>
        <v>FO 04.06.02</v>
      </c>
      <c r="K82" s="44" t="str">
        <f>IF(Checklist48[[#This Row],[SGUID]]="",IF(Checklist48[[#This Row],[SSGUID]]="",IF(Checklist48[[#This Row],[PIGUID]]="","",INDEX(PIs[[Column1]:[SS]],MATCH(Checklist48[[#This Row],[PIGUID]],PIs[GUID],0),4)),INDEX(PIs[[Column1]:[Ssbody]],MATCH(Checklist48[[#This Row],[SSGUID]],PIs[SSGUID],0),19)),INDEX(PIs[[Column1]:[SS]],MATCH(Checklist48[[#This Row],[SGUID]],PIs[SGUID],0),15))</f>
        <v>Management of fertilizers is supported with metrics.</v>
      </c>
      <c r="L82" s="44" t="str">
        <f>IF(Checklist48[[#This Row],[SGUID]]="",IF(Checklist48[[#This Row],[SSGUID]]="",INDEX(PIs[[Column1]:[SS]],MATCH(Checklist48[[#This Row],[PIGUID]],PIs[GUID],0),6),""),"")</f>
        <v>Acceptable metrics allow calculating the following:
- Kg of nitrogen (in organic and inorganic fertilizers) used/ha/month
- Kg of phosphorus (in organic and inorganic fertilizers) used/ha/month
Metrics should refer to inorganic and organic fertilizers, units of time (e.g., growing cycle), and amounts of fertilizer per ha of production.
In Option 2 producer groups, evidence at quality management system (QMS) level is acceptable. Results (data) on metrics at producer group and farm level should be available to indicate compliance.</v>
      </c>
      <c r="M82" s="44" t="str">
        <f>IF(Checklist48[[#This Row],[SSGUID]]="",IF(Checklist48[[#This Row],[PIGUID]]="","",INDEX(PIs[[Column1]:[SS]],MATCH(Checklist48[[#This Row],[PIGUID]],PIs[GUID],0),8)),"")</f>
        <v>Recom.</v>
      </c>
      <c r="N82" s="69"/>
      <c r="O82" s="69"/>
      <c r="P82" s="44" t="str">
        <f>IF(Checklist48[[#This Row],[ifna]]="NA","",IF(Checklist48[[#This Row],[RelatedPQ]]=0,"",IF(Checklist48[[#This Row],[RelatedPQ]]="","",IF((INDEX(S2PQ_relational[],MATCH(Checklist48[[#This Row],[PIGUID&amp;NO]],S2PQ_relational[PIGUID &amp; "NO"],0),1))=Checklist48[[#This Row],[PIGUID]],"Not applicable",""))))</f>
        <v/>
      </c>
      <c r="Q82" s="44" t="str">
        <f>IF(Checklist48[[#This Row],[N/A]]="Not Applicable",INDEX(S2PQ[[Step 2 questions]:[Justification]],MATCH(Checklist48[[#This Row],[RelatedPQ]],S2PQ[S2PQGUID],0),3),"")</f>
        <v/>
      </c>
      <c r="R82" s="69"/>
    </row>
    <row r="83" spans="2:18" s="43" customFormat="1" ht="45" x14ac:dyDescent="0.25">
      <c r="B83" s="44"/>
      <c r="C83" s="44" t="s">
        <v>344</v>
      </c>
      <c r="D83" s="43">
        <f>IF(Checklist48[[#This Row],[SGUID]]="",IF(Checklist48[[#This Row],[SSGUID]]="",0,1),1)</f>
        <v>1</v>
      </c>
      <c r="E83" s="44"/>
      <c r="F83" s="44" t="str">
        <f>_xlfn.IFNA(Checklist48[[#This Row],[RelatedPQ]],"NA")</f>
        <v/>
      </c>
      <c r="G83" s="44" t="str">
        <f>IF(Checklist48[[#This Row],[PIGUID]]="","",INDEX(S2PQ_relational[],MATCH(Checklist48[[#This Row],[PIGUID&amp;NO]],S2PQ_relational[PIGUID &amp; "NO"],0),2))</f>
        <v/>
      </c>
      <c r="H83" s="44" t="str">
        <f>Checklist48[[#This Row],[PIGUID]]&amp;"NO"</f>
        <v>NO</v>
      </c>
      <c r="I83" s="44" t="str">
        <f>IF(Checklist48[[#This Row],[PIGUID]]="","",INDEX(PIs[NA Exempt],MATCH(Checklist48[[#This Row],[PIGUID]],PIs[GUID],0),1))</f>
        <v/>
      </c>
      <c r="J83" s="44" t="str">
        <f>IF(Checklist48[[#This Row],[SGUID]]="",IF(Checklist48[[#This Row],[SSGUID]]="",IF(Checklist48[[#This Row],[PIGUID]]="","",INDEX(PIs[[Column1]:[SS]],MATCH(Checklist48[[#This Row],[PIGUID]],PIs[GUID],0),2)),INDEX(PIs[[Column1]:[SS]],MATCH(Checklist48[[#This Row],[SSGUID]],PIs[SSGUID],0),18)),INDEX(PIs[[Column1]:[SS]],MATCH(Checklist48[[#This Row],[SGUID]],PIs[SGUID],0),14))</f>
        <v>FO 04.07 Fertilizer and biostimulant storage</v>
      </c>
      <c r="K83" s="44" t="str">
        <f>IF(Checklist48[[#This Row],[SGUID]]="",IF(Checklist48[[#This Row],[SSGUID]]="",IF(Checklist48[[#This Row],[PIGUID]]="","",INDEX(PIs[[Column1]:[SS]],MATCH(Checklist48[[#This Row],[PIGUID]],PIs[GUID],0),4)),INDEX(PIs[[Column1]:[Ssbody]],MATCH(Checklist48[[#This Row],[SSGUID]],PIs[SSGUID],0),19)),INDEX(PIs[[Column1]:[SS]],MATCH(Checklist48[[#This Row],[SGUID]],PIs[SGUID],0),15))</f>
        <v>-</v>
      </c>
      <c r="L83" s="44" t="str">
        <f>IF(Checklist48[[#This Row],[SGUID]]="",IF(Checklist48[[#This Row],[SSGUID]]="",INDEX(PIs[[Column1]:[SS]],MATCH(Checklist48[[#This Row],[PIGUID]],PIs[GUID],0),6),""),"")</f>
        <v/>
      </c>
      <c r="M83" s="44" t="str">
        <f>IF(Checklist48[[#This Row],[SSGUID]]="",IF(Checklist48[[#This Row],[PIGUID]]="","",INDEX(PIs[[Column1]:[SS]],MATCH(Checklist48[[#This Row],[PIGUID]],PIs[GUID],0),8)),"")</f>
        <v/>
      </c>
      <c r="N83" s="69"/>
      <c r="O83" s="69"/>
      <c r="P83" s="44" t="str">
        <f>IF(Checklist48[[#This Row],[ifna]]="NA","",IF(Checklist48[[#This Row],[RelatedPQ]]=0,"",IF(Checklist48[[#This Row],[RelatedPQ]]="","",IF((INDEX(S2PQ_relational[],MATCH(Checklist48[[#This Row],[PIGUID&amp;NO]],S2PQ_relational[PIGUID &amp; "NO"],0),1))=Checklist48[[#This Row],[PIGUID]],"Not applicable",""))))</f>
        <v/>
      </c>
      <c r="Q83" s="44" t="str">
        <f>IF(Checklist48[[#This Row],[N/A]]="Not Applicable",INDEX(S2PQ[[Step 2 questions]:[Justification]],MATCH(Checklist48[[#This Row],[RelatedPQ]],S2PQ[S2PQGUID],0),3),"")</f>
        <v/>
      </c>
      <c r="R83" s="69"/>
    </row>
    <row r="84" spans="2:18" s="43" customFormat="1" ht="123.75" x14ac:dyDescent="0.25">
      <c r="B84" s="44"/>
      <c r="C84" s="44"/>
      <c r="D84" s="43">
        <f>IF(Checklist48[[#This Row],[SGUID]]="",IF(Checklist48[[#This Row],[SSGUID]]="",0,1),1)</f>
        <v>0</v>
      </c>
      <c r="E84" s="44" t="s">
        <v>377</v>
      </c>
      <c r="F84" s="44" t="str">
        <f>_xlfn.IFNA(Checklist48[[#This Row],[RelatedPQ]],"NA")</f>
        <v>NA</v>
      </c>
      <c r="G84" s="44" t="e">
        <f>IF(Checklist48[[#This Row],[PIGUID]]="","",INDEX(S2PQ_relational[],MATCH(Checklist48[[#This Row],[PIGUID&amp;NO]],S2PQ_relational[PIGUID &amp; "NO"],0),2))</f>
        <v>#N/A</v>
      </c>
      <c r="H84" s="44" t="str">
        <f>Checklist48[[#This Row],[PIGUID]]&amp;"NO"</f>
        <v>GUdCaPaR66EtZcJlULth2NO</v>
      </c>
      <c r="I84" s="44" t="b">
        <f>IF(Checklist48[[#This Row],[PIGUID]]="","",INDEX(PIs[NA Exempt],MATCH(Checklist48[[#This Row],[PIGUID]],PIs[GUID],0),1))</f>
        <v>0</v>
      </c>
      <c r="J84" s="44" t="str">
        <f>IF(Checklist48[[#This Row],[SGUID]]="",IF(Checklist48[[#This Row],[SSGUID]]="",IF(Checklist48[[#This Row],[PIGUID]]="","",INDEX(PIs[[Column1]:[SS]],MATCH(Checklist48[[#This Row],[PIGUID]],PIs[GUID],0),2)),INDEX(PIs[[Column1]:[SS]],MATCH(Checklist48[[#This Row],[SSGUID]],PIs[SSGUID],0),18)),INDEX(PIs[[Column1]:[SS]],MATCH(Checklist48[[#This Row],[SGUID]],PIs[SGUID],0),14))</f>
        <v>FO 04.07.01</v>
      </c>
      <c r="K84" s="44" t="str">
        <f>IF(Checklist48[[#This Row],[SGUID]]="",IF(Checklist48[[#This Row],[SSGUID]]="",IF(Checklist48[[#This Row],[PIGUID]]="","",INDEX(PIs[[Column1]:[SS]],MATCH(Checklist48[[#This Row],[PIGUID]],PIs[GUID],0),4)),INDEX(PIs[[Column1]:[Ssbody]],MATCH(Checklist48[[#This Row],[SSGUID]],PIs[SSGUID],0),19)),INDEX(PIs[[Column1]:[SS]],MATCH(Checklist48[[#This Row],[SGUID]],PIs[SGUID],0),15))</f>
        <v>Fertilizers and biostimulants are stored in an appropriate manner to avoid cross contamination.</v>
      </c>
      <c r="L84" s="44" t="str">
        <f>IF(Checklist48[[#This Row],[SGUID]]="",IF(Checklist48[[#This Row],[SSGUID]]="",INDEX(PIs[[Column1]:[SS]],MATCH(Checklist48[[#This Row],[PIGUID]],PIs[GUID],0),6),""),"")</f>
        <v>Fertilizers and biostimulants shall be stored in a designated area separate from plant protection products (PPPs) and harvested or packed products.
Cross contamination between fertilizers (organic and inorganic), biostimulants, and PPPs shall be prevented. Use of a physical barrier (wall, sheeting, etc.) may be based upon defined risk.
Fertilizers and biostimulants that are applied together with PPPs (micronutrients, foliar fertilizers, etc.) can be stored with PPPs if both are kept in closed containers.</v>
      </c>
      <c r="M84" s="44" t="str">
        <f>IF(Checklist48[[#This Row],[SSGUID]]="",IF(Checklist48[[#This Row],[PIGUID]]="","",INDEX(PIs[[Column1]:[SS]],MATCH(Checklist48[[#This Row],[PIGUID]],PIs[GUID],0),8)),"")</f>
        <v>Minor Must</v>
      </c>
      <c r="N84" s="69"/>
      <c r="O84" s="69"/>
      <c r="P84" s="44" t="str">
        <f>IF(Checklist48[[#This Row],[ifna]]="NA","",IF(Checklist48[[#This Row],[RelatedPQ]]=0,"",IF(Checklist48[[#This Row],[RelatedPQ]]="","",IF((INDEX(S2PQ_relational[],MATCH(Checklist48[[#This Row],[PIGUID&amp;NO]],S2PQ_relational[PIGUID &amp; "NO"],0),1))=Checklist48[[#This Row],[PIGUID]],"Not applicable",""))))</f>
        <v/>
      </c>
      <c r="Q84" s="44" t="str">
        <f>IF(Checklist48[[#This Row],[N/A]]="Not Applicable",INDEX(S2PQ[[Step 2 questions]:[Justification]],MATCH(Checklist48[[#This Row],[RelatedPQ]],S2PQ[S2PQGUID],0),3),"")</f>
        <v/>
      </c>
      <c r="R84" s="69"/>
    </row>
    <row r="85" spans="2:18" s="43" customFormat="1" ht="168.75" x14ac:dyDescent="0.25">
      <c r="B85" s="44"/>
      <c r="C85" s="44"/>
      <c r="D85" s="43">
        <f>IF(Checklist48[[#This Row],[SGUID]]="",IF(Checklist48[[#This Row],[SSGUID]]="",0,1),1)</f>
        <v>0</v>
      </c>
      <c r="E85" s="44" t="s">
        <v>357</v>
      </c>
      <c r="F85" s="44" t="str">
        <f>_xlfn.IFNA(Checklist48[[#This Row],[RelatedPQ]],"NA")</f>
        <v>NA</v>
      </c>
      <c r="G85" s="44" t="e">
        <f>IF(Checklist48[[#This Row],[PIGUID]]="","",INDEX(S2PQ_relational[],MATCH(Checklist48[[#This Row],[PIGUID&amp;NO]],S2PQ_relational[PIGUID &amp; "NO"],0),2))</f>
        <v>#N/A</v>
      </c>
      <c r="H85" s="44" t="str">
        <f>Checklist48[[#This Row],[PIGUID]]&amp;"NO"</f>
        <v>3vCxH2ZLcwjwO6MVABDrBgNO</v>
      </c>
      <c r="I85" s="44" t="b">
        <f>IF(Checklist48[[#This Row],[PIGUID]]="","",INDEX(PIs[NA Exempt],MATCH(Checklist48[[#This Row],[PIGUID]],PIs[GUID],0),1))</f>
        <v>0</v>
      </c>
      <c r="J85" s="44" t="str">
        <f>IF(Checklist48[[#This Row],[SGUID]]="",IF(Checklist48[[#This Row],[SSGUID]]="",IF(Checklist48[[#This Row],[PIGUID]]="","",INDEX(PIs[[Column1]:[SS]],MATCH(Checklist48[[#This Row],[PIGUID]],PIs[GUID],0),2)),INDEX(PIs[[Column1]:[SS]],MATCH(Checklist48[[#This Row],[SSGUID]],PIs[SSGUID],0),18)),INDEX(PIs[[Column1]:[SS]],MATCH(Checklist48[[#This Row],[SGUID]],PIs[SGUID],0),14))</f>
        <v>FO 04.07.02</v>
      </c>
      <c r="K85" s="44" t="str">
        <f>IF(Checklist48[[#This Row],[SGUID]]="",IF(Checklist48[[#This Row],[SSGUID]]="",IF(Checklist48[[#This Row],[PIGUID]]="","",INDEX(PIs[[Column1]:[SS]],MATCH(Checklist48[[#This Row],[PIGUID]],PIs[GUID],0),4)),INDEX(PIs[[Column1]:[Ssbody]],MATCH(Checklist48[[#This Row],[SSGUID]],PIs[SSGUID],0),19)),INDEX(PIs[[Column1]:[SS]],MATCH(Checklist48[[#This Row],[SGUID]],PIs[SGUID],0),15))</f>
        <v>Fertilizers and biostimulants are stored in a covered, clean, and dry area.</v>
      </c>
      <c r="L85" s="44" t="str">
        <f>IF(Checklist48[[#This Row],[SGUID]]="",IF(Checklist48[[#This Row],[SSGUID]]="",INDEX(PIs[[Column1]:[SS]],MATCH(Checklist48[[#This Row],[PIGUID]],PIs[GUID],0),6),""),"")</f>
        <v>The storage area for inorganic fertilizers shall be:
- Well ventilated and free from rainwater or heavy condensation
- Free from waste, not constituting a breeding place for rodents, and allowing easy clearing of spillage and leakage
- Protected from atmospheric influences (sunlight, frost and rain, high temperatures, etc.)
Based on a risk assessment (fertilizer type, weather conditions, storage duration and location), plastic coverage may be acceptable.
It is permitted to store lime and gypsum in the field.
As long as the storage requirements on the safety data sheet (SDS) are complied with, bulk liquid fertilizers can be stored outside in containers.</v>
      </c>
      <c r="M85" s="44" t="str">
        <f>IF(Checklist48[[#This Row],[SSGUID]]="",IF(Checklist48[[#This Row],[PIGUID]]="","",INDEX(PIs[[Column1]:[SS]],MATCH(Checklist48[[#This Row],[PIGUID]],PIs[GUID],0),8)),"")</f>
        <v>Minor Must</v>
      </c>
      <c r="N85" s="69"/>
      <c r="O85" s="69"/>
      <c r="P85" s="44" t="str">
        <f>IF(Checklist48[[#This Row],[ifna]]="NA","",IF(Checklist48[[#This Row],[RelatedPQ]]=0,"",IF(Checklist48[[#This Row],[RelatedPQ]]="","",IF((INDEX(S2PQ_relational[],MATCH(Checklist48[[#This Row],[PIGUID&amp;NO]],S2PQ_relational[PIGUID &amp; "NO"],0),1))=Checklist48[[#This Row],[PIGUID]],"Not applicable",""))))</f>
        <v/>
      </c>
      <c r="Q85" s="44" t="str">
        <f>IF(Checklist48[[#This Row],[N/A]]="Not Applicable",INDEX(S2PQ[[Step 2 questions]:[Justification]],MATCH(Checklist48[[#This Row],[RelatedPQ]],S2PQ[S2PQGUID],0),3),"")</f>
        <v/>
      </c>
      <c r="R85" s="69"/>
    </row>
    <row r="86" spans="2:18" s="43" customFormat="1" ht="78.75" x14ac:dyDescent="0.25">
      <c r="B86" s="44"/>
      <c r="C86" s="44"/>
      <c r="D86" s="43">
        <f>IF(Checklist48[[#This Row],[SGUID]]="",IF(Checklist48[[#This Row],[SSGUID]]="",0,1),1)</f>
        <v>0</v>
      </c>
      <c r="E86" s="44" t="s">
        <v>337</v>
      </c>
      <c r="F86" s="44" t="str">
        <f>_xlfn.IFNA(Checklist48[[#This Row],[RelatedPQ]],"NA")</f>
        <v>NA</v>
      </c>
      <c r="G86" s="44" t="e">
        <f>IF(Checklist48[[#This Row],[PIGUID]]="","",INDEX(S2PQ_relational[],MATCH(Checklist48[[#This Row],[PIGUID&amp;NO]],S2PQ_relational[PIGUID &amp; "NO"],0),2))</f>
        <v>#N/A</v>
      </c>
      <c r="H86" s="44" t="str">
        <f>Checklist48[[#This Row],[PIGUID]]&amp;"NO"</f>
        <v>5QyCDmg1wno1ftPKe7flLiNO</v>
      </c>
      <c r="I86" s="44" t="b">
        <f>IF(Checklist48[[#This Row],[PIGUID]]="","",INDEX(PIs[NA Exempt],MATCH(Checklist48[[#This Row],[PIGUID]],PIs[GUID],0),1))</f>
        <v>0</v>
      </c>
      <c r="J86" s="44" t="str">
        <f>IF(Checklist48[[#This Row],[SGUID]]="",IF(Checklist48[[#This Row],[SSGUID]]="",IF(Checklist48[[#This Row],[PIGUID]]="","",INDEX(PIs[[Column1]:[SS]],MATCH(Checklist48[[#This Row],[PIGUID]],PIs[GUID],0),2)),INDEX(PIs[[Column1]:[SS]],MATCH(Checklist48[[#This Row],[SSGUID]],PIs[SSGUID],0),18)),INDEX(PIs[[Column1]:[SS]],MATCH(Checklist48[[#This Row],[SGUID]],PIs[SGUID],0),14))</f>
        <v>FO 04.07.03</v>
      </c>
      <c r="K86" s="44" t="str">
        <f>IF(Checklist48[[#This Row],[SGUID]]="",IF(Checklist48[[#This Row],[SSGUID]]="",IF(Checklist48[[#This Row],[PIGUID]]="","",INDEX(PIs[[Column1]:[SS]],MATCH(Checklist48[[#This Row],[PIGUID]],PIs[GUID],0),4)),INDEX(PIs[[Column1]:[Ssbody]],MATCH(Checklist48[[#This Row],[SSGUID]],PIs[SSGUID],0),19)),INDEX(PIs[[Column1]:[SS]],MATCH(Checklist48[[#This Row],[SGUID]],PIs[SGUID],0),15))</f>
        <v>Fertilizers and biostimulants are stored in an appropriate manner that reduces the risk of environmental contamination.</v>
      </c>
      <c r="L86" s="44" t="str">
        <f>IF(Checklist48[[#This Row],[SGUID]]="",IF(Checklist48[[#This Row],[SSGUID]]="",INDEX(PIs[[Column1]:[SS]],MATCH(Checklist48[[#This Row],[PIGUID]],PIs[GUID],0),6),""),"")</f>
        <v>Fertilizers (organic and inorganic) and biostimulants shall be stored in a manner that poses minimum risk of contamination to water sources.
In the absence of other applicable legislation, liquid fertilizer stores/tanks shall be surrounded by an impermeable barrier able to contain a capacity of 110% of the volume of the largest container.</v>
      </c>
      <c r="M86" s="44" t="str">
        <f>IF(Checklist48[[#This Row],[SSGUID]]="",IF(Checklist48[[#This Row],[PIGUID]]="","",INDEX(PIs[[Column1]:[SS]],MATCH(Checklist48[[#This Row],[PIGUID]],PIs[GUID],0),8)),"")</f>
        <v>Major Must</v>
      </c>
      <c r="N86" s="69"/>
      <c r="O86" s="69"/>
      <c r="P86" s="44" t="str">
        <f>IF(Checklist48[[#This Row],[ifna]]="NA","",IF(Checklist48[[#This Row],[RelatedPQ]]=0,"",IF(Checklist48[[#This Row],[RelatedPQ]]="","",IF((INDEX(S2PQ_relational[],MATCH(Checklist48[[#This Row],[PIGUID&amp;NO]],S2PQ_relational[PIGUID &amp; "NO"],0),1))=Checklist48[[#This Row],[PIGUID]],"Not applicable",""))))</f>
        <v/>
      </c>
      <c r="Q86" s="44" t="str">
        <f>IF(Checklist48[[#This Row],[N/A]]="Not Applicable",INDEX(S2PQ[[Step 2 questions]:[Justification]],MATCH(Checklist48[[#This Row],[RelatedPQ]],S2PQ[S2PQGUID],0),3),"")</f>
        <v/>
      </c>
      <c r="R86" s="69"/>
    </row>
    <row r="87" spans="2:18" s="43" customFormat="1" ht="90" x14ac:dyDescent="0.25">
      <c r="B87" s="44"/>
      <c r="C87" s="44"/>
      <c r="D87" s="43">
        <f>IF(Checklist48[[#This Row],[SGUID]]="",IF(Checklist48[[#This Row],[SSGUID]]="",0,1),1)</f>
        <v>0</v>
      </c>
      <c r="E87" s="44" t="s">
        <v>465</v>
      </c>
      <c r="F87" s="44" t="str">
        <f>_xlfn.IFNA(Checklist48[[#This Row],[RelatedPQ]],"NA")</f>
        <v>NA</v>
      </c>
      <c r="G87" s="44" t="e">
        <f>IF(Checklist48[[#This Row],[PIGUID]]="","",INDEX(S2PQ_relational[],MATCH(Checklist48[[#This Row],[PIGUID&amp;NO]],S2PQ_relational[PIGUID &amp; "NO"],0),2))</f>
        <v>#N/A</v>
      </c>
      <c r="H87" s="44" t="str">
        <f>Checklist48[[#This Row],[PIGUID]]&amp;"NO"</f>
        <v>7aUlOywhjzxAWEsbUXrmz2NO</v>
      </c>
      <c r="I87" s="44" t="b">
        <f>IF(Checklist48[[#This Row],[PIGUID]]="","",INDEX(PIs[NA Exempt],MATCH(Checklist48[[#This Row],[PIGUID]],PIs[GUID],0),1))</f>
        <v>0</v>
      </c>
      <c r="J87" s="44" t="str">
        <f>IF(Checklist48[[#This Row],[SGUID]]="",IF(Checklist48[[#This Row],[SSGUID]]="",IF(Checklist48[[#This Row],[PIGUID]]="","",INDEX(PIs[[Column1]:[SS]],MATCH(Checklist48[[#This Row],[PIGUID]],PIs[GUID],0),2)),INDEX(PIs[[Column1]:[SS]],MATCH(Checklist48[[#This Row],[SSGUID]],PIs[SSGUID],0),18)),INDEX(PIs[[Column1]:[SS]],MATCH(Checklist48[[#This Row],[SGUID]],PIs[SGUID],0),14))</f>
        <v>FO 04.07.04</v>
      </c>
      <c r="K87" s="44" t="str">
        <f>IF(Checklist48[[#This Row],[SGUID]]="",IF(Checklist48[[#This Row],[SSGUID]]="",IF(Checklist48[[#This Row],[PIGUID]]="","",INDEX(PIs[[Column1]:[SS]],MATCH(Checklist48[[#This Row],[PIGUID]],PIs[GUID],0),4)),INDEX(PIs[[Column1]:[Ssbody]],MATCH(Checklist48[[#This Row],[SSGUID]],PIs[SSGUID],0),19)),INDEX(PIs[[Column1]:[SS]],MATCH(Checklist48[[#This Row],[SGUID]],PIs[SGUID],0),15))</f>
        <v>The purchase and use of fertilizers and/or biostimulants are tracked at appropriate intervals.</v>
      </c>
      <c r="L87" s="44" t="str">
        <f>IF(Checklist48[[#This Row],[SGUID]]="",IF(Checklist48[[#This Row],[SSGUID]]="",INDEX(PIs[[Column1]:[SS]],MATCH(Checklist48[[#This Row],[PIGUID]],PIs[GUID],0),6),""),"")</f>
        <v>The producer shall track fertilizer and/or biostimulant purchases and use by means of invoices, beginning and end of season or growing cycle reconciling, or other systematic methods. The stock does not need to be inventoried monthly. Whatever tracking and reconciliation process is used shall allow for identification of loss of fertilizer and/or biostimulant through theft or overapplication.</v>
      </c>
      <c r="M87" s="44" t="str">
        <f>IF(Checklist48[[#This Row],[SSGUID]]="",IF(Checklist48[[#This Row],[PIGUID]]="","",INDEX(PIs[[Column1]:[SS]],MATCH(Checklist48[[#This Row],[PIGUID]],PIs[GUID],0),8)),"")</f>
        <v>Minor Must</v>
      </c>
      <c r="N87" s="69"/>
      <c r="O87" s="69"/>
      <c r="P87" s="44" t="str">
        <f>IF(Checklist48[[#This Row],[ifna]]="NA","",IF(Checklist48[[#This Row],[RelatedPQ]]=0,"",IF(Checklist48[[#This Row],[RelatedPQ]]="","",IF((INDEX(S2PQ_relational[],MATCH(Checklist48[[#This Row],[PIGUID&amp;NO]],S2PQ_relational[PIGUID &amp; "NO"],0),1))=Checklist48[[#This Row],[PIGUID]],"Not applicable",""))))</f>
        <v/>
      </c>
      <c r="Q87" s="44" t="str">
        <f>IF(Checklist48[[#This Row],[N/A]]="Not Applicable",INDEX(S2PQ[[Step 2 questions]:[Justification]],MATCH(Checklist48[[#This Row],[RelatedPQ]],S2PQ[S2PQGUID],0),3),"")</f>
        <v/>
      </c>
      <c r="R87" s="69"/>
    </row>
    <row r="88" spans="2:18" s="43" customFormat="1" ht="45" x14ac:dyDescent="0.25">
      <c r="B88" s="44"/>
      <c r="C88" s="44"/>
      <c r="D88" s="43">
        <f>IF(Checklist48[[#This Row],[SGUID]]="",IF(Checklist48[[#This Row],[SSGUID]]="",0,1),1)</f>
        <v>0</v>
      </c>
      <c r="E88" s="44" t="s">
        <v>351</v>
      </c>
      <c r="F88" s="44" t="str">
        <f>_xlfn.IFNA(Checklist48[[#This Row],[RelatedPQ]],"NA")</f>
        <v>NA</v>
      </c>
      <c r="G88" s="44" t="e">
        <f>IF(Checklist48[[#This Row],[PIGUID]]="","",INDEX(S2PQ_relational[],MATCH(Checklist48[[#This Row],[PIGUID&amp;NO]],S2PQ_relational[PIGUID &amp; "NO"],0),2))</f>
        <v>#N/A</v>
      </c>
      <c r="H88" s="44" t="str">
        <f>Checklist48[[#This Row],[PIGUID]]&amp;"NO"</f>
        <v>7Y4CA7DOpZiZGcCS2TsFBNO</v>
      </c>
      <c r="I88" s="44" t="b">
        <f>IF(Checklist48[[#This Row],[PIGUID]]="","",INDEX(PIs[NA Exempt],MATCH(Checklist48[[#This Row],[PIGUID]],PIs[GUID],0),1))</f>
        <v>0</v>
      </c>
      <c r="J88" s="44" t="str">
        <f>IF(Checklist48[[#This Row],[SGUID]]="",IF(Checklist48[[#This Row],[SSGUID]]="",IF(Checklist48[[#This Row],[PIGUID]]="","",INDEX(PIs[[Column1]:[SS]],MATCH(Checklist48[[#This Row],[PIGUID]],PIs[GUID],0),2)),INDEX(PIs[[Column1]:[SS]],MATCH(Checklist48[[#This Row],[SSGUID]],PIs[SSGUID],0),18)),INDEX(PIs[[Column1]:[SS]],MATCH(Checklist48[[#This Row],[SGUID]],PIs[SGUID],0),14))</f>
        <v>FO 04.07.05</v>
      </c>
      <c r="K88" s="44" t="str">
        <f>IF(Checklist48[[#This Row],[SGUID]]="",IF(Checklist48[[#This Row],[SSGUID]]="",IF(Checklist48[[#This Row],[PIGUID]]="","",INDEX(PIs[[Column1]:[SS]],MATCH(Checklist48[[#This Row],[PIGUID]],PIs[GUID],0),4)),INDEX(PIs[[Column1]:[Ssbody]],MATCH(Checklist48[[#This Row],[SSGUID]],PIs[SSGUID],0),19)),INDEX(PIs[[Column1]:[SS]],MATCH(Checklist48[[#This Row],[SGUID]],PIs[SGUID],0),15))</f>
        <v>Concentrated acids are stored safely.</v>
      </c>
      <c r="L88" s="44" t="str">
        <f>IF(Checklist48[[#This Row],[SGUID]]="",IF(Checklist48[[#This Row],[SSGUID]]="",INDEX(PIs[[Column1]:[SS]],MATCH(Checklist48[[#This Row],[PIGUID]],PIs[GUID],0),6),""),"")</f>
        <v>Concentrated acids shall be stored separately from any other materials, in a separate, lockable room, unless stored according to the requirements for plant protection product (PPP) storage.</v>
      </c>
      <c r="M88" s="44" t="str">
        <f>IF(Checklist48[[#This Row],[SSGUID]]="",IF(Checklist48[[#This Row],[PIGUID]]="","",INDEX(PIs[[Column1]:[SS]],MATCH(Checklist48[[#This Row],[PIGUID]],PIs[GUID],0),8)),"")</f>
        <v>Minor Must</v>
      </c>
      <c r="N88" s="69"/>
      <c r="O88" s="69"/>
      <c r="P88" s="44" t="str">
        <f>IF(Checklist48[[#This Row],[ifna]]="NA","",IF(Checklist48[[#This Row],[RelatedPQ]]=0,"",IF(Checklist48[[#This Row],[RelatedPQ]]="","",IF((INDEX(S2PQ_relational[],MATCH(Checklist48[[#This Row],[PIGUID&amp;NO]],S2PQ_relational[PIGUID &amp; "NO"],0),1))=Checklist48[[#This Row],[PIGUID]],"Not applicable",""))))</f>
        <v/>
      </c>
      <c r="Q88" s="44" t="str">
        <f>IF(Checklist48[[#This Row],[N/A]]="Not Applicable",INDEX(S2PQ[[Step 2 questions]:[Justification]],MATCH(Checklist48[[#This Row],[RelatedPQ]],S2PQ[S2PQGUID],0),3),"")</f>
        <v/>
      </c>
      <c r="R88" s="69"/>
    </row>
    <row r="89" spans="2:18" s="43" customFormat="1" ht="33.75" x14ac:dyDescent="0.25">
      <c r="B89" s="44" t="s">
        <v>86</v>
      </c>
      <c r="C89" s="44"/>
      <c r="D89" s="43">
        <f>IF(Checklist48[[#This Row],[SGUID]]="",IF(Checklist48[[#This Row],[SSGUID]]="",0,1),1)</f>
        <v>1</v>
      </c>
      <c r="E89" s="44"/>
      <c r="F89" s="44" t="str">
        <f>_xlfn.IFNA(Checklist48[[#This Row],[RelatedPQ]],"NA")</f>
        <v/>
      </c>
      <c r="G89" s="44" t="str">
        <f>IF(Checklist48[[#This Row],[PIGUID]]="","",INDEX(S2PQ_relational[],MATCH(Checklist48[[#This Row],[PIGUID&amp;NO]],S2PQ_relational[PIGUID &amp; "NO"],0),2))</f>
        <v/>
      </c>
      <c r="H89" s="44" t="str">
        <f>Checklist48[[#This Row],[PIGUID]]&amp;"NO"</f>
        <v>NO</v>
      </c>
      <c r="I89" s="44" t="str">
        <f>IF(Checklist48[[#This Row],[PIGUID]]="","",INDEX(PIs[NA Exempt],MATCH(Checklist48[[#This Row],[PIGUID]],PIs[GUID],0),1))</f>
        <v/>
      </c>
      <c r="J89" s="44" t="str">
        <f>IF(Checklist48[[#This Row],[SGUID]]="",IF(Checklist48[[#This Row],[SSGUID]]="",IF(Checklist48[[#This Row],[PIGUID]]="","",INDEX(PIs[[Column1]:[SS]],MATCH(Checklist48[[#This Row],[PIGUID]],PIs[GUID],0),2)),INDEX(PIs[[Column1]:[SS]],MATCH(Checklist48[[#This Row],[SSGUID]],PIs[SSGUID],0),18)),INDEX(PIs[[Column1]:[SS]],MATCH(Checklist48[[#This Row],[SGUID]],PIs[SGUID],0),14))</f>
        <v>FO 05 WATER MANAGEMENT</v>
      </c>
      <c r="K89" s="44" t="str">
        <f>IF(Checklist48[[#This Row],[SGUID]]="",IF(Checklist48[[#This Row],[SSGUID]]="",IF(Checklist48[[#This Row],[PIGUID]]="","",INDEX(PIs[[Column1]:[SS]],MATCH(Checklist48[[#This Row],[PIGUID]],PIs[GUID],0),4)),INDEX(PIs[[Column1]:[Ssbody]],MATCH(Checklist48[[#This Row],[SSGUID]],PIs[SSGUID],0),19)),INDEX(PIs[[Column1]:[SS]],MATCH(Checklist48[[#This Row],[SGUID]],PIs[SGUID],0),15))</f>
        <v>-</v>
      </c>
      <c r="L89" s="44" t="str">
        <f>IF(Checklist48[[#This Row],[SGUID]]="",IF(Checklist48[[#This Row],[SSGUID]]="",INDEX(PIs[[Column1]:[SS]],MATCH(Checklist48[[#This Row],[PIGUID]],PIs[GUID],0),6),""),"")</f>
        <v/>
      </c>
      <c r="M89" s="44" t="str">
        <f>IF(Checklist48[[#This Row],[SSGUID]]="",IF(Checklist48[[#This Row],[PIGUID]]="","",INDEX(PIs[[Column1]:[SS]],MATCH(Checklist48[[#This Row],[PIGUID]],PIs[GUID],0),8)),"")</f>
        <v/>
      </c>
      <c r="N89" s="69"/>
      <c r="O89" s="69"/>
      <c r="P89" s="44" t="str">
        <f>IF(Checklist48[[#This Row],[ifna]]="NA","",IF(Checklist48[[#This Row],[RelatedPQ]]=0,"",IF(Checklist48[[#This Row],[RelatedPQ]]="","",IF((INDEX(S2PQ_relational[],MATCH(Checklist48[[#This Row],[PIGUID&amp;NO]],S2PQ_relational[PIGUID &amp; "NO"],0),1))=Checklist48[[#This Row],[PIGUID]],"Not applicable",""))))</f>
        <v/>
      </c>
      <c r="Q89" s="44" t="str">
        <f>IF(Checklist48[[#This Row],[N/A]]="Not Applicable",INDEX(S2PQ[[Step 2 questions]:[Justification]],MATCH(Checklist48[[#This Row],[RelatedPQ]],S2PQ[S2PQGUID],0),3),"")</f>
        <v/>
      </c>
      <c r="R89" s="69"/>
    </row>
    <row r="90" spans="2:18" s="43" customFormat="1" ht="33.75" x14ac:dyDescent="0.25">
      <c r="B90" s="44"/>
      <c r="C90" s="44" t="s">
        <v>820</v>
      </c>
      <c r="D90" s="43">
        <f>IF(Checklist48[[#This Row],[SGUID]]="",IF(Checklist48[[#This Row],[SSGUID]]="",0,1),1)</f>
        <v>1</v>
      </c>
      <c r="E90" s="44"/>
      <c r="F90" s="44" t="str">
        <f>_xlfn.IFNA(Checklist48[[#This Row],[RelatedPQ]],"NA")</f>
        <v/>
      </c>
      <c r="G90" s="44" t="str">
        <f>IF(Checklist48[[#This Row],[PIGUID]]="","",INDEX(S2PQ_relational[],MATCH(Checklist48[[#This Row],[PIGUID&amp;NO]],S2PQ_relational[PIGUID &amp; "NO"],0),2))</f>
        <v/>
      </c>
      <c r="H90" s="44" t="str">
        <f>Checklist48[[#This Row],[PIGUID]]&amp;"NO"</f>
        <v>NO</v>
      </c>
      <c r="I90" s="44" t="str">
        <f>IF(Checklist48[[#This Row],[PIGUID]]="","",INDEX(PIs[NA Exempt],MATCH(Checklist48[[#This Row],[PIGUID]],PIs[GUID],0),1))</f>
        <v/>
      </c>
      <c r="J90"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05.01 Water sources
</v>
      </c>
      <c r="K90" s="44" t="str">
        <f>IF(Checklist48[[#This Row],[SGUID]]="",IF(Checklist48[[#This Row],[SSGUID]]="",IF(Checklist48[[#This Row],[PIGUID]]="","",INDEX(PIs[[Column1]:[SS]],MATCH(Checklist48[[#This Row],[PIGUID]],PIs[GUID],0),4)),INDEX(PIs[[Column1]:[Ssbody]],MATCH(Checklist48[[#This Row],[SSGUID]],PIs[SSGUID],0),19)),INDEX(PIs[[Column1]:[SS]],MATCH(Checklist48[[#This Row],[SGUID]],PIs[SGUID],0),15))</f>
        <v>-</v>
      </c>
      <c r="L90" s="44" t="str">
        <f>IF(Checklist48[[#This Row],[SGUID]]="",IF(Checklist48[[#This Row],[SSGUID]]="",INDEX(PIs[[Column1]:[SS]],MATCH(Checklist48[[#This Row],[PIGUID]],PIs[GUID],0),6),""),"")</f>
        <v/>
      </c>
      <c r="M90" s="44" t="str">
        <f>IF(Checklist48[[#This Row],[SSGUID]]="",IF(Checklist48[[#This Row],[PIGUID]]="","",INDEX(PIs[[Column1]:[SS]],MATCH(Checklist48[[#This Row],[PIGUID]],PIs[GUID],0),8)),"")</f>
        <v/>
      </c>
      <c r="N90" s="69"/>
      <c r="O90" s="69"/>
      <c r="P90" s="44" t="str">
        <f>IF(Checklist48[[#This Row],[ifna]]="NA","",IF(Checklist48[[#This Row],[RelatedPQ]]=0,"",IF(Checklist48[[#This Row],[RelatedPQ]]="","",IF((INDEX(S2PQ_relational[],MATCH(Checklist48[[#This Row],[PIGUID&amp;NO]],S2PQ_relational[PIGUID &amp; "NO"],0),1))=Checklist48[[#This Row],[PIGUID]],"Not applicable",""))))</f>
        <v/>
      </c>
      <c r="Q90" s="44" t="str">
        <f>IF(Checklist48[[#This Row],[N/A]]="Not Applicable",INDEX(S2PQ[[Step 2 questions]:[Justification]],MATCH(Checklist48[[#This Row],[RelatedPQ]],S2PQ[S2PQGUID],0),3),"")</f>
        <v/>
      </c>
      <c r="R90" s="69"/>
    </row>
    <row r="91" spans="2:18" s="43" customFormat="1" ht="157.5" x14ac:dyDescent="0.25">
      <c r="B91" s="44"/>
      <c r="C91" s="44"/>
      <c r="D91" s="43">
        <f>IF(Checklist48[[#This Row],[SGUID]]="",IF(Checklist48[[#This Row],[SSGUID]]="",0,1),1)</f>
        <v>0</v>
      </c>
      <c r="E91" s="44" t="s">
        <v>841</v>
      </c>
      <c r="F91" s="44" t="str">
        <f>_xlfn.IFNA(Checklist48[[#This Row],[RelatedPQ]],"NA")</f>
        <v>NA</v>
      </c>
      <c r="G91" s="44" t="e">
        <f>IF(Checklist48[[#This Row],[PIGUID]]="","",INDEX(S2PQ_relational[],MATCH(Checklist48[[#This Row],[PIGUID&amp;NO]],S2PQ_relational[PIGUID &amp; "NO"],0),2))</f>
        <v>#N/A</v>
      </c>
      <c r="H91" s="44" t="str">
        <f>Checklist48[[#This Row],[PIGUID]]&amp;"NO"</f>
        <v>5diEk8rTKZJDmgUOAr0YrbNO</v>
      </c>
      <c r="I91" s="44" t="b">
        <f>IF(Checklist48[[#This Row],[PIGUID]]="","",INDEX(PIs[NA Exempt],MATCH(Checklist48[[#This Row],[PIGUID]],PIs[GUID],0),1))</f>
        <v>0</v>
      </c>
      <c r="J91" s="44" t="str">
        <f>IF(Checklist48[[#This Row],[SGUID]]="",IF(Checklist48[[#This Row],[SSGUID]]="",IF(Checklist48[[#This Row],[PIGUID]]="","",INDEX(PIs[[Column1]:[SS]],MATCH(Checklist48[[#This Row],[PIGUID]],PIs[GUID],0),2)),INDEX(PIs[[Column1]:[SS]],MATCH(Checklist48[[#This Row],[SSGUID]],PIs[SSGUID],0),18)),INDEX(PIs[[Column1]:[SS]],MATCH(Checklist48[[#This Row],[SGUID]],PIs[SGUID],0),14))</f>
        <v>FO 05.01.01</v>
      </c>
      <c r="K91" s="44" t="str">
        <f>IF(Checklist48[[#This Row],[SGUID]]="",IF(Checklist48[[#This Row],[SSGUID]]="",IF(Checklist48[[#This Row],[PIGUID]]="","",INDEX(PIs[[Column1]:[SS]],MATCH(Checklist48[[#This Row],[PIGUID]],PIs[GUID],0),4)),INDEX(PIs[[Column1]:[Ssbody]],MATCH(Checklist48[[#This Row],[SSGUID]],PIs[SSGUID],0),19)),INDEX(PIs[[Column1]:[SS]],MATCH(Checklist48[[#This Row],[SGUID]],PIs[SGUID],0),15))</f>
        <v>A risk assessment has been undertaken to evaluate environmental issues for water management on the farm (pre- and postharvest).</v>
      </c>
      <c r="L91" s="44" t="str">
        <f>IF(Checklist48[[#This Row],[SGUID]]="",IF(Checklist48[[#This Row],[SSGUID]]="",INDEX(PIs[[Column1]:[SS]],MATCH(Checklist48[[#This Row],[PIGUID]],PIs[GUID],0),6),""),"")</f>
        <v>There shall be a documented risk assessment for water used for indoor and outdoor production and postharvest activities. At minimum, the assessment shall identify environmental impacts on and of:
- Own farming activities on water sources and off-farm environments, including the risk of depleting water sources or affecting water quality
- Distribution and irrigation systems
The producer shall be aware of water sources considered critical as per public knowledge (media, civil organizations, the authorities, academia, others), where information is known to be available.
The risk assessment shall be reviewed annually or whenever changes to risks occur.</v>
      </c>
      <c r="M91" s="44" t="str">
        <f>IF(Checklist48[[#This Row],[SSGUID]]="",IF(Checklist48[[#This Row],[PIGUID]]="","",INDEX(PIs[[Column1]:[SS]],MATCH(Checklist48[[#This Row],[PIGUID]],PIs[GUID],0),8)),"")</f>
        <v>Major Must</v>
      </c>
      <c r="N91" s="69"/>
      <c r="O91" s="69"/>
      <c r="P91" s="44" t="str">
        <f>IF(Checklist48[[#This Row],[ifna]]="NA","",IF(Checklist48[[#This Row],[RelatedPQ]]=0,"",IF(Checklist48[[#This Row],[RelatedPQ]]="","",IF((INDEX(S2PQ_relational[],MATCH(Checklist48[[#This Row],[PIGUID&amp;NO]],S2PQ_relational[PIGUID &amp; "NO"],0),1))=Checklist48[[#This Row],[PIGUID]],"Not applicable",""))))</f>
        <v/>
      </c>
      <c r="Q91" s="44" t="str">
        <f>IF(Checklist48[[#This Row],[N/A]]="Not Applicable",INDEX(S2PQ[[Step 2 questions]:[Justification]],MATCH(Checklist48[[#This Row],[RelatedPQ]],S2PQ[S2PQGUID],0),3),"")</f>
        <v/>
      </c>
      <c r="R91" s="69"/>
    </row>
    <row r="92" spans="2:18" s="43" customFormat="1" ht="258.75" x14ac:dyDescent="0.25">
      <c r="B92" s="44"/>
      <c r="C92" s="44"/>
      <c r="D92" s="43">
        <f>IF(Checklist48[[#This Row],[SGUID]]="",IF(Checklist48[[#This Row],[SSGUID]]="",0,1),1)</f>
        <v>0</v>
      </c>
      <c r="E92" s="44" t="s">
        <v>814</v>
      </c>
      <c r="F92" s="44" t="str">
        <f>_xlfn.IFNA(Checklist48[[#This Row],[RelatedPQ]],"NA")</f>
        <v>NA</v>
      </c>
      <c r="G92" s="44" t="e">
        <f>IF(Checklist48[[#This Row],[PIGUID]]="","",INDEX(S2PQ_relational[],MATCH(Checklist48[[#This Row],[PIGUID&amp;NO]],S2PQ_relational[PIGUID &amp; "NO"],0),2))</f>
        <v>#N/A</v>
      </c>
      <c r="H92" s="44" t="str">
        <f>Checklist48[[#This Row],[PIGUID]]&amp;"NO"</f>
        <v>4uibv1wBBkNZaoSvJmqumTNO</v>
      </c>
      <c r="I92" s="44" t="b">
        <f>IF(Checklist48[[#This Row],[PIGUID]]="","",INDEX(PIs[NA Exempt],MATCH(Checklist48[[#This Row],[PIGUID]],PIs[GUID],0),1))</f>
        <v>0</v>
      </c>
      <c r="J92" s="44" t="str">
        <f>IF(Checklist48[[#This Row],[SGUID]]="",IF(Checklist48[[#This Row],[SSGUID]]="",IF(Checklist48[[#This Row],[PIGUID]]="","",INDEX(PIs[[Column1]:[SS]],MATCH(Checklist48[[#This Row],[PIGUID]],PIs[GUID],0),2)),INDEX(PIs[[Column1]:[SS]],MATCH(Checklist48[[#This Row],[SSGUID]],PIs[SSGUID],0),18)),INDEX(PIs[[Column1]:[SS]],MATCH(Checklist48[[#This Row],[SGUID]],PIs[SGUID],0),14))</f>
        <v>FO 05.01.02</v>
      </c>
      <c r="K92" s="44" t="str">
        <f>IF(Checklist48[[#This Row],[SGUID]]="",IF(Checklist48[[#This Row],[SSGUID]]="",IF(Checklist48[[#This Row],[PIGUID]]="","",INDEX(PIs[[Column1]:[SS]],MATCH(Checklist48[[#This Row],[PIGUID]],PIs[GUID],0),4)),INDEX(PIs[[Column1]:[Ssbody]],MATCH(Checklist48[[#This Row],[SSGUID]],PIs[SSGUID],0),19)),INDEX(PIs[[Column1]:[SS]],MATCH(Checklist48[[#This Row],[SGUID]],PIs[SGUID],0),15))</f>
        <v>A water management plan identifies water sources, measures to address environmental issues and increase water use efficiency.</v>
      </c>
      <c r="L92" s="44" t="str">
        <f>IF(Checklist48[[#This Row],[SGUID]]="",IF(Checklist48[[#This Row],[SSGUID]]="",INDEX(PIs[[Column1]:[SS]],MATCH(Checklist48[[#This Row],[PIGUID]],PIs[GUID],0),6),""),"")</f>
        <v>There shall be a documented and implemented action plan, approved by the management within the previous 12 months, which covers one or more of the following:
- Maps, photographs, drawings (hand drawings are acceptable), or other means for identifying the location of water source(s), permanent fixtures, and the flow of the water system (including holding systems, reservoirs, or any water captured for reuse)
- Permanent fixtures, including wells, gates, valves, returns, and other above-ground features that make up a complete irrigation system, all documented in such a manner as to enable location in the field
- Measures to avoid depletion and contamination of water sources
- Measures to ensure efficient use and application
- Maintenance of irrigation equipment
The following shall be included in the action plan:
- Provision of training and/or retraining of workers responsible for oversight or performance duties
- Short and long-term plans for improvement, with timescales where deficiencies exist</v>
      </c>
      <c r="M92" s="44" t="str">
        <f>IF(Checklist48[[#This Row],[SSGUID]]="",IF(Checklist48[[#This Row],[PIGUID]]="","",INDEX(PIs[[Column1]:[SS]],MATCH(Checklist48[[#This Row],[PIGUID]],PIs[GUID],0),8)),"")</f>
        <v>Major Must</v>
      </c>
      <c r="N92" s="69"/>
      <c r="O92" s="69"/>
      <c r="P92" s="44" t="str">
        <f>IF(Checklist48[[#This Row],[ifna]]="NA","",IF(Checklist48[[#This Row],[RelatedPQ]]=0,"",IF(Checklist48[[#This Row],[RelatedPQ]]="","",IF((INDEX(S2PQ_relational[],MATCH(Checklist48[[#This Row],[PIGUID&amp;NO]],S2PQ_relational[PIGUID &amp; "NO"],0),1))=Checklist48[[#This Row],[PIGUID]],"Not applicable",""))))</f>
        <v/>
      </c>
      <c r="Q92" s="44" t="str">
        <f>IF(Checklist48[[#This Row],[N/A]]="Not Applicable",INDEX(S2PQ[[Step 2 questions]:[Justification]],MATCH(Checklist48[[#This Row],[RelatedPQ]],S2PQ[S2PQGUID],0),3),"")</f>
        <v/>
      </c>
      <c r="R92" s="69"/>
    </row>
    <row r="93" spans="2:18" s="43" customFormat="1" ht="45" x14ac:dyDescent="0.25">
      <c r="B93" s="44"/>
      <c r="C93" s="44" t="s">
        <v>840</v>
      </c>
      <c r="D93" s="43">
        <f>IF(Checklist48[[#This Row],[SGUID]]="",IF(Checklist48[[#This Row],[SSGUID]]="",0,1),1)</f>
        <v>1</v>
      </c>
      <c r="E93" s="44"/>
      <c r="F93" s="44" t="str">
        <f>_xlfn.IFNA(Checklist48[[#This Row],[RelatedPQ]],"NA")</f>
        <v/>
      </c>
      <c r="G93" s="44" t="str">
        <f>IF(Checklist48[[#This Row],[PIGUID]]="","",INDEX(S2PQ_relational[],MATCH(Checklist48[[#This Row],[PIGUID&amp;NO]],S2PQ_relational[PIGUID &amp; "NO"],0),2))</f>
        <v/>
      </c>
      <c r="H93" s="44" t="str">
        <f>Checklist48[[#This Row],[PIGUID]]&amp;"NO"</f>
        <v>NO</v>
      </c>
      <c r="I93" s="44" t="str">
        <f>IF(Checklist48[[#This Row],[PIGUID]]="","",INDEX(PIs[NA Exempt],MATCH(Checklist48[[#This Row],[PIGUID]],PIs[GUID],0),1))</f>
        <v/>
      </c>
      <c r="J93" s="44" t="str">
        <f>IF(Checklist48[[#This Row],[SGUID]]="",IF(Checklist48[[#This Row],[SSGUID]]="",IF(Checklist48[[#This Row],[PIGUID]]="","",INDEX(PIs[[Column1]:[SS]],MATCH(Checklist48[[#This Row],[PIGUID]],PIs[GUID],0),2)),INDEX(PIs[[Column1]:[SS]],MATCH(Checklist48[[#This Row],[SSGUID]],PIs[SSGUID],0),18)),INDEX(PIs[[Column1]:[SS]],MATCH(Checklist48[[#This Row],[SGUID]],PIs[SGUID],0),14))</f>
        <v>FO 05.02 Predicting irrigation requirements</v>
      </c>
      <c r="K93" s="44" t="str">
        <f>IF(Checklist48[[#This Row],[SGUID]]="",IF(Checklist48[[#This Row],[SSGUID]]="",IF(Checklist48[[#This Row],[PIGUID]]="","",INDEX(PIs[[Column1]:[SS]],MATCH(Checklist48[[#This Row],[PIGUID]],PIs[GUID],0),4)),INDEX(PIs[[Column1]:[Ssbody]],MATCH(Checklist48[[#This Row],[SSGUID]],PIs[SSGUID],0),19)),INDEX(PIs[[Column1]:[SS]],MATCH(Checklist48[[#This Row],[SGUID]],PIs[SGUID],0),15))</f>
        <v>-</v>
      </c>
      <c r="L93" s="44" t="str">
        <f>IF(Checklist48[[#This Row],[SGUID]]="",IF(Checklist48[[#This Row],[SSGUID]]="",INDEX(PIs[[Column1]:[SS]],MATCH(Checklist48[[#This Row],[PIGUID]],PIs[GUID],0),6),""),"")</f>
        <v/>
      </c>
      <c r="M93" s="44" t="str">
        <f>IF(Checklist48[[#This Row],[SSGUID]]="",IF(Checklist48[[#This Row],[PIGUID]]="","",INDEX(PIs[[Column1]:[SS]],MATCH(Checklist48[[#This Row],[PIGUID]],PIs[GUID],0),8)),"")</f>
        <v/>
      </c>
      <c r="N93" s="69"/>
      <c r="O93" s="69"/>
      <c r="P93" s="44" t="str">
        <f>IF(Checklist48[[#This Row],[ifna]]="NA","",IF(Checklist48[[#This Row],[RelatedPQ]]=0,"",IF(Checklist48[[#This Row],[RelatedPQ]]="","",IF((INDEX(S2PQ_relational[],MATCH(Checklist48[[#This Row],[PIGUID&amp;NO]],S2PQ_relational[PIGUID &amp; "NO"],0),1))=Checklist48[[#This Row],[PIGUID]],"Not applicable",""))))</f>
        <v/>
      </c>
      <c r="Q93" s="44" t="str">
        <f>IF(Checklist48[[#This Row],[N/A]]="Not Applicable",INDEX(S2PQ[[Step 2 questions]:[Justification]],MATCH(Checklist48[[#This Row],[RelatedPQ]],S2PQ[S2PQGUID],0),3),"")</f>
        <v/>
      </c>
      <c r="R93" s="69"/>
    </row>
    <row r="94" spans="2:18" s="43" customFormat="1" ht="112.5" x14ac:dyDescent="0.25">
      <c r="B94" s="44"/>
      <c r="C94" s="44"/>
      <c r="D94" s="43">
        <f>IF(Checklist48[[#This Row],[SGUID]]="",IF(Checklist48[[#This Row],[SSGUID]]="",0,1),1)</f>
        <v>0</v>
      </c>
      <c r="E94" s="44" t="s">
        <v>866</v>
      </c>
      <c r="F94" s="44" t="str">
        <f>_xlfn.IFNA(Checklist48[[#This Row],[RelatedPQ]],"NA")</f>
        <v>NA</v>
      </c>
      <c r="G94" s="44" t="e">
        <f>IF(Checklist48[[#This Row],[PIGUID]]="","",INDEX(S2PQ_relational[],MATCH(Checklist48[[#This Row],[PIGUID&amp;NO]],S2PQ_relational[PIGUID &amp; "NO"],0),2))</f>
        <v>#N/A</v>
      </c>
      <c r="H94" s="44" t="str">
        <f>Checklist48[[#This Row],[PIGUID]]&amp;"NO"</f>
        <v>5d1ifTrmvdzEhbLzwCDCrcNO</v>
      </c>
      <c r="I94" s="44" t="b">
        <f>IF(Checklist48[[#This Row],[PIGUID]]="","",INDEX(PIs[NA Exempt],MATCH(Checklist48[[#This Row],[PIGUID]],PIs[GUID],0),1))</f>
        <v>0</v>
      </c>
      <c r="J94" s="44" t="str">
        <f>IF(Checklist48[[#This Row],[SGUID]]="",IF(Checklist48[[#This Row],[SSGUID]]="",IF(Checklist48[[#This Row],[PIGUID]]="","",INDEX(PIs[[Column1]:[SS]],MATCH(Checklist48[[#This Row],[PIGUID]],PIs[GUID],0),2)),INDEX(PIs[[Column1]:[SS]],MATCH(Checklist48[[#This Row],[SSGUID]],PIs[SSGUID],0),18)),INDEX(PIs[[Column1]:[SS]],MATCH(Checklist48[[#This Row],[SGUID]],PIs[SGUID],0),14))</f>
        <v>FO 05.02.01</v>
      </c>
      <c r="K94" s="44" t="str">
        <f>IF(Checklist48[[#This Row],[SGUID]]="",IF(Checklist48[[#This Row],[SSGUID]]="",IF(Checklist48[[#This Row],[PIGUID]]="","",INDEX(PIs[[Column1]:[SS]],MATCH(Checklist48[[#This Row],[PIGUID]],PIs[GUID],0),4)),INDEX(PIs[[Column1]:[Ssbody]],MATCH(Checklist48[[#This Row],[SSGUID]],PIs[SSGUID],0),19)),INDEX(PIs[[Column1]:[SS]],MATCH(Checklist48[[#This Row],[SGUID]],PIs[SGUID],0),15))</f>
        <v>Tools are routinely used to calculate and optimize crop irrigation.</v>
      </c>
      <c r="L94" s="44" t="str">
        <f>IF(Checklist48[[#This Row],[SGUID]]="",IF(Checklist48[[#This Row],[SSGUID]]="",INDEX(PIs[[Column1]:[SS]],MATCH(Checklist48[[#This Row],[PIGUID]],PIs[GUID],0),6),""),"")</f>
        <v>The producer shall be able to demonstrate that crop irrigation requirements are calculated based on data (local agricultural institute data, farm rain gauges, drainage trays for substrate growing, evaporation meters, water tension meters for the percentage of soil moisture content, etc.). 
Where on-farm tools are in place, these shall be maintained to ensure that they are effective and in a good state of repair.
“N/A” only for rain-fed crops.</v>
      </c>
      <c r="M94" s="44" t="str">
        <f>IF(Checklist48[[#This Row],[SSGUID]]="",IF(Checklist48[[#This Row],[PIGUID]]="","",INDEX(PIs[[Column1]:[SS]],MATCH(Checklist48[[#This Row],[PIGUID]],PIs[GUID],0),8)),"")</f>
        <v>Minor Must</v>
      </c>
      <c r="N94" s="69"/>
      <c r="O94" s="69"/>
      <c r="P94" s="44" t="str">
        <f>IF(Checklist48[[#This Row],[ifna]]="NA","",IF(Checklist48[[#This Row],[RelatedPQ]]=0,"",IF(Checklist48[[#This Row],[RelatedPQ]]="","",IF((INDEX(S2PQ_relational[],MATCH(Checklist48[[#This Row],[PIGUID&amp;NO]],S2PQ_relational[PIGUID &amp; "NO"],0),1))=Checklist48[[#This Row],[PIGUID]],"Not applicable",""))))</f>
        <v/>
      </c>
      <c r="Q94" s="44" t="str">
        <f>IF(Checklist48[[#This Row],[N/A]]="Not Applicable",INDEX(S2PQ[[Step 2 questions]:[Justification]],MATCH(Checklist48[[#This Row],[RelatedPQ]],S2PQ[S2PQGUID],0),3),"")</f>
        <v/>
      </c>
      <c r="R94" s="69"/>
    </row>
    <row r="95" spans="2:18" s="43" customFormat="1" ht="213.75" x14ac:dyDescent="0.25">
      <c r="B95" s="44"/>
      <c r="C95" s="44"/>
      <c r="D95" s="43">
        <f>IF(Checklist48[[#This Row],[SGUID]]="",IF(Checklist48[[#This Row],[SSGUID]]="",0,1),1)</f>
        <v>0</v>
      </c>
      <c r="E95" s="44" t="s">
        <v>834</v>
      </c>
      <c r="F95" s="44" t="str">
        <f>_xlfn.IFNA(Checklist48[[#This Row],[RelatedPQ]],"NA")</f>
        <v>NA</v>
      </c>
      <c r="G95" s="44" t="e">
        <f>IF(Checklist48[[#This Row],[PIGUID]]="","",INDEX(S2PQ_relational[],MATCH(Checklist48[[#This Row],[PIGUID&amp;NO]],S2PQ_relational[PIGUID &amp; "NO"],0),2))</f>
        <v>#N/A</v>
      </c>
      <c r="H95" s="44" t="str">
        <f>Checklist48[[#This Row],[PIGUID]]&amp;"NO"</f>
        <v>7F8v4Ys2sZGKS8GjyqaEDiNO</v>
      </c>
      <c r="I95" s="44" t="b">
        <f>IF(Checklist48[[#This Row],[PIGUID]]="","",INDEX(PIs[NA Exempt],MATCH(Checklist48[[#This Row],[PIGUID]],PIs[GUID],0),1))</f>
        <v>0</v>
      </c>
      <c r="J95" s="44" t="str">
        <f>IF(Checklist48[[#This Row],[SGUID]]="",IF(Checklist48[[#This Row],[SSGUID]]="",IF(Checklist48[[#This Row],[PIGUID]]="","",INDEX(PIs[[Column1]:[SS]],MATCH(Checklist48[[#This Row],[PIGUID]],PIs[GUID],0),2)),INDEX(PIs[[Column1]:[SS]],MATCH(Checklist48[[#This Row],[SSGUID]],PIs[SSGUID],0),18)),INDEX(PIs[[Column1]:[SS]],MATCH(Checklist48[[#This Row],[SGUID]],PIs[SGUID],0),14))</f>
        <v>FO 05.02.02</v>
      </c>
      <c r="K95" s="44" t="str">
        <f>IF(Checklist48[[#This Row],[SGUID]]="",IF(Checklist48[[#This Row],[SSGUID]]="",IF(Checklist48[[#This Row],[PIGUID]]="","",INDEX(PIs[[Column1]:[SS]],MATCH(Checklist48[[#This Row],[PIGUID]],PIs[GUID],0),4)),INDEX(PIs[[Column1]:[Ssbody]],MATCH(Checklist48[[#This Row],[SSGUID]],PIs[SSGUID],0),19)),INDEX(PIs[[Column1]:[SS]],MATCH(Checklist48[[#This Row],[SGUID]],PIs[SGUID],0),15))</f>
        <v>Water use at farm level has valid permits/licenses where legally required.</v>
      </c>
      <c r="L95" s="44" t="str">
        <f>IF(Checklist48[[#This Row],[SGUID]]="",IF(Checklist48[[#This Row],[SSGUID]]="",INDEX(PIs[[Column1]:[SS]],MATCH(Checklist48[[#This Row],[PIGUID]],PIs[GUID],0),6),""),"")</f>
        <v>Valid permits/licenses issued by the competent authority shall be available for all of the following:
- Farm water extraction
- Water storage infrastructure
- On-farm water usage including but not limited to irrigation
- Water discharge into river courses or other environmentally sensitive areas, where legally required
Collection from watercourses within the farm perimeters may require legal permits from the authorities.
These permits/licenses shall be available for the certification body (CB) audit and have valid dates.
If these are not available where required, there shall be evidence that the producer has actively applied for the permit(s), the approval is in process, and there is no clear evidence of an official prohibition for using the relevant water source(s).</v>
      </c>
      <c r="M95" s="44" t="str">
        <f>IF(Checklist48[[#This Row],[SSGUID]]="",IF(Checklist48[[#This Row],[PIGUID]]="","",INDEX(PIs[[Column1]:[SS]],MATCH(Checklist48[[#This Row],[PIGUID]],PIs[GUID],0),8)),"")</f>
        <v>Major Must</v>
      </c>
      <c r="N95" s="69"/>
      <c r="O95" s="69"/>
      <c r="P95" s="44" t="str">
        <f>IF(Checklist48[[#This Row],[ifna]]="NA","",IF(Checklist48[[#This Row],[RelatedPQ]]=0,"",IF(Checklist48[[#This Row],[RelatedPQ]]="","",IF((INDEX(S2PQ_relational[],MATCH(Checklist48[[#This Row],[PIGUID&amp;NO]],S2PQ_relational[PIGUID &amp; "NO"],0),1))=Checklist48[[#This Row],[PIGUID]],"Not applicable",""))))</f>
        <v/>
      </c>
      <c r="Q95" s="44" t="str">
        <f>IF(Checklist48[[#This Row],[N/A]]="Not Applicable",INDEX(S2PQ[[Step 2 questions]:[Justification]],MATCH(Checklist48[[#This Row],[RelatedPQ]],S2PQ[S2PQGUID],0),3),"")</f>
        <v/>
      </c>
      <c r="R95" s="69"/>
    </row>
    <row r="96" spans="2:18" s="43" customFormat="1" ht="90" x14ac:dyDescent="0.25">
      <c r="B96" s="44"/>
      <c r="C96" s="44"/>
      <c r="D96" s="43">
        <f>IF(Checklist48[[#This Row],[SGUID]]="",IF(Checklist48[[#This Row],[SSGUID]]="",0,1),1)</f>
        <v>0</v>
      </c>
      <c r="E96" s="44" t="s">
        <v>1031</v>
      </c>
      <c r="F96" s="44" t="str">
        <f>_xlfn.IFNA(Checklist48[[#This Row],[RelatedPQ]],"NA")</f>
        <v>NA</v>
      </c>
      <c r="G96" s="44" t="e">
        <f>IF(Checklist48[[#This Row],[PIGUID]]="","",INDEX(S2PQ_relational[],MATCH(Checklist48[[#This Row],[PIGUID&amp;NO]],S2PQ_relational[PIGUID &amp; "NO"],0),2))</f>
        <v>#N/A</v>
      </c>
      <c r="H96" s="44" t="str">
        <f>Checklist48[[#This Row],[PIGUID]]&amp;"NO"</f>
        <v>34hBNL3yGqP5fRTLvkBvacNO</v>
      </c>
      <c r="I96" s="44" t="b">
        <f>IF(Checklist48[[#This Row],[PIGUID]]="","",INDEX(PIs[NA Exempt],MATCH(Checklist48[[#This Row],[PIGUID]],PIs[GUID],0),1))</f>
        <v>0</v>
      </c>
      <c r="J96" s="44" t="str">
        <f>IF(Checklist48[[#This Row],[SGUID]]="",IF(Checklist48[[#This Row],[SSGUID]]="",IF(Checklist48[[#This Row],[PIGUID]]="","",INDEX(PIs[[Column1]:[SS]],MATCH(Checklist48[[#This Row],[PIGUID]],PIs[GUID],0),2)),INDEX(PIs[[Column1]:[SS]],MATCH(Checklist48[[#This Row],[SSGUID]],PIs[SSGUID],0),18)),INDEX(PIs[[Column1]:[SS]],MATCH(Checklist48[[#This Row],[SGUID]],PIs[SGUID],0),14))</f>
        <v>FO 05.02.03</v>
      </c>
      <c r="K96" s="44" t="str">
        <f>IF(Checklist48[[#This Row],[SGUID]]="",IF(Checklist48[[#This Row],[SSGUID]]="",IF(Checklist48[[#This Row],[PIGUID]]="","",INDEX(PIs[[Column1]:[SS]],MATCH(Checklist48[[#This Row],[PIGUID]],PIs[GUID],0),4)),INDEX(PIs[[Column1]:[Ssbody]],MATCH(Checklist48[[#This Row],[SSGUID]],PIs[SSGUID],0),19)),INDEX(PIs[[Column1]:[SS]],MATCH(Checklist48[[#This Row],[SGUID]],PIs[SGUID],0),15))</f>
        <v>Restrictions indicated in water permits/licenses are complied with.</v>
      </c>
      <c r="L96" s="44" t="str">
        <f>IF(Checklist48[[#This Row],[SGUID]]="",IF(Checklist48[[#This Row],[SSGUID]]="",INDEX(PIs[[Column1]:[SS]],MATCH(Checklist48[[#This Row],[PIGUID]],PIs[GUID],0),6),""),"")</f>
        <v>It is not unusual for specific conditions to be set in the permits/licenses, such as hourly, daily, weekly, monthly, or yearly extraction volumes or usage rates.
Equipment used for monitoring extraction volumes shall be in the correct location to provide accurate readings.
Records shall be maintained and available to demonstrate that these conditions are being met.</v>
      </c>
      <c r="M96" s="44" t="str">
        <f>IF(Checklist48[[#This Row],[SSGUID]]="",IF(Checklist48[[#This Row],[PIGUID]]="","",INDEX(PIs[[Column1]:[SS]],MATCH(Checklist48[[#This Row],[PIGUID]],PIs[GUID],0),8)),"")</f>
        <v>Major Must</v>
      </c>
      <c r="N96" s="69"/>
      <c r="O96" s="69"/>
      <c r="P96" s="44" t="str">
        <f>IF(Checklist48[[#This Row],[ifna]]="NA","",IF(Checklist48[[#This Row],[RelatedPQ]]=0,"",IF(Checklist48[[#This Row],[RelatedPQ]]="","",IF((INDEX(S2PQ_relational[],MATCH(Checklist48[[#This Row],[PIGUID&amp;NO]],S2PQ_relational[PIGUID &amp; "NO"],0),1))=Checklist48[[#This Row],[PIGUID]],"Not applicable",""))))</f>
        <v/>
      </c>
      <c r="Q96" s="44" t="str">
        <f>IF(Checklist48[[#This Row],[N/A]]="Not Applicable",INDEX(S2PQ[[Step 2 questions]:[Justification]],MATCH(Checklist48[[#This Row],[RelatedPQ]],S2PQ[S2PQGUID],0),3),"")</f>
        <v/>
      </c>
      <c r="R96" s="69"/>
    </row>
    <row r="97" spans="2:18" s="43" customFormat="1" ht="101.25" x14ac:dyDescent="0.25">
      <c r="B97" s="44"/>
      <c r="C97" s="44"/>
      <c r="D97" s="43">
        <f>IF(Checklist48[[#This Row],[SGUID]]="",IF(Checklist48[[#This Row],[SSGUID]]="",0,1),1)</f>
        <v>0</v>
      </c>
      <c r="E97" s="44" t="s">
        <v>860</v>
      </c>
      <c r="F97" s="44" t="str">
        <f>_xlfn.IFNA(Checklist48[[#This Row],[RelatedPQ]],"NA")</f>
        <v>NA</v>
      </c>
      <c r="G97" s="44" t="e">
        <f>IF(Checklist48[[#This Row],[PIGUID]]="","",INDEX(S2PQ_relational[],MATCH(Checklist48[[#This Row],[PIGUID&amp;NO]],S2PQ_relational[PIGUID &amp; "NO"],0),2))</f>
        <v>#N/A</v>
      </c>
      <c r="H97" s="44" t="str">
        <f>Checklist48[[#This Row],[PIGUID]]&amp;"NO"</f>
        <v>4agXkAzY9YwTUW33bP1hNJNO</v>
      </c>
      <c r="I97" s="44" t="b">
        <f>IF(Checklist48[[#This Row],[PIGUID]]="","",INDEX(PIs[NA Exempt],MATCH(Checklist48[[#This Row],[PIGUID]],PIs[GUID],0),1))</f>
        <v>0</v>
      </c>
      <c r="J97" s="44" t="str">
        <f>IF(Checklist48[[#This Row],[SGUID]]="",IF(Checklist48[[#This Row],[SSGUID]]="",IF(Checklist48[[#This Row],[PIGUID]]="","",INDEX(PIs[[Column1]:[SS]],MATCH(Checklist48[[#This Row],[PIGUID]],PIs[GUID],0),2)),INDEX(PIs[[Column1]:[SS]],MATCH(Checklist48[[#This Row],[SSGUID]],PIs[SSGUID],0),18)),INDEX(PIs[[Column1]:[SS]],MATCH(Checklist48[[#This Row],[SGUID]],PIs[SGUID],0),14))</f>
        <v>FO 05.02.04</v>
      </c>
      <c r="K97" s="44" t="str">
        <f>IF(Checklist48[[#This Row],[SGUID]]="",IF(Checklist48[[#This Row],[SSGUID]]="",IF(Checklist48[[#This Row],[PIGUID]]="","",INDEX(PIs[[Column1]:[SS]],MATCH(Checklist48[[#This Row],[PIGUID]],PIs[GUID],0),4)),INDEX(PIs[[Column1]:[Ssbody]],MATCH(Checklist48[[#This Row],[SSGUID]],PIs[SSGUID],0),19)),INDEX(PIs[[Column1]:[SS]],MATCH(Checklist48[[#This Row],[SGUID]],PIs[SGUID],0),15))</f>
        <v>Where feasible, measures have been implemented to collect water and, where appropriate, to recycle.</v>
      </c>
      <c r="L97" s="44" t="str">
        <f>IF(Checklist48[[#This Row],[SGUID]]="",IF(Checklist48[[#This Row],[SSGUID]]="",INDEX(PIs[[Column1]:[SS]],MATCH(Checklist48[[#This Row],[PIGUID]],PIs[GUID],0),6),""),"")</f>
        <v>Water collection and/or recycling shall be implemented where economically and practically feasible (from building roofs, greenhouses, etc.).
Water collection or recycling does not refer only to rainwater.
There shall be evidence that the producer has estimated the potential amounts of rainwater that can be collected, as well as the investments required to collect it.</v>
      </c>
      <c r="M97" s="44" t="str">
        <f>IF(Checklist48[[#This Row],[SSGUID]]="",IF(Checklist48[[#This Row],[PIGUID]]="","",INDEX(PIs[[Column1]:[SS]],MATCH(Checklist48[[#This Row],[PIGUID]],PIs[GUID],0),8)),"")</f>
        <v>Minor Must</v>
      </c>
      <c r="N97" s="69"/>
      <c r="O97" s="69"/>
      <c r="P97" s="44" t="str">
        <f>IF(Checklist48[[#This Row],[ifna]]="NA","",IF(Checklist48[[#This Row],[RelatedPQ]]=0,"",IF(Checklist48[[#This Row],[RelatedPQ]]="","",IF((INDEX(S2PQ_relational[],MATCH(Checklist48[[#This Row],[PIGUID&amp;NO]],S2PQ_relational[PIGUID &amp; "NO"],0),1))=Checklist48[[#This Row],[PIGUID]],"Not applicable",""))))</f>
        <v/>
      </c>
      <c r="Q97" s="44" t="str">
        <f>IF(Checklist48[[#This Row],[N/A]]="Not Applicable",INDEX(S2PQ[[Step 2 questions]:[Justification]],MATCH(Checklist48[[#This Row],[RelatedPQ]],S2PQ[S2PQGUID],0),3),"")</f>
        <v/>
      </c>
      <c r="R97" s="69"/>
    </row>
    <row r="98" spans="2:18" s="43" customFormat="1" ht="101.25" x14ac:dyDescent="0.25">
      <c r="B98" s="44"/>
      <c r="C98" s="44"/>
      <c r="D98" s="43">
        <f>IF(Checklist48[[#This Row],[SGUID]]="",IF(Checklist48[[#This Row],[SSGUID]]="",0,1),1)</f>
        <v>0</v>
      </c>
      <c r="E98" s="44" t="s">
        <v>1025</v>
      </c>
      <c r="F98" s="44" t="str">
        <f>_xlfn.IFNA(Checklist48[[#This Row],[RelatedPQ]],"NA")</f>
        <v>NA</v>
      </c>
      <c r="G98" s="44" t="e">
        <f>IF(Checklist48[[#This Row],[PIGUID]]="","",INDEX(S2PQ_relational[],MATCH(Checklist48[[#This Row],[PIGUID&amp;NO]],S2PQ_relational[PIGUID &amp; "NO"],0),2))</f>
        <v>#N/A</v>
      </c>
      <c r="H98" s="44" t="str">
        <f>Checklist48[[#This Row],[PIGUID]]&amp;"NO"</f>
        <v>1TP3w7BRfsPkt2XC54xK4ANO</v>
      </c>
      <c r="I98" s="44" t="b">
        <f>IF(Checklist48[[#This Row],[PIGUID]]="","",INDEX(PIs[NA Exempt],MATCH(Checklist48[[#This Row],[PIGUID]],PIs[GUID],0),1))</f>
        <v>0</v>
      </c>
      <c r="J98" s="44" t="str">
        <f>IF(Checklist48[[#This Row],[SGUID]]="",IF(Checklist48[[#This Row],[SSGUID]]="",IF(Checklist48[[#This Row],[PIGUID]]="","",INDEX(PIs[[Column1]:[SS]],MATCH(Checklist48[[#This Row],[PIGUID]],PIs[GUID],0),2)),INDEX(PIs[[Column1]:[SS]],MATCH(Checklist48[[#This Row],[SSGUID]],PIs[SSGUID],0),18)),INDEX(PIs[[Column1]:[SS]],MATCH(Checklist48[[#This Row],[SGUID]],PIs[SGUID],0),14))</f>
        <v>FO 05.02.05</v>
      </c>
      <c r="K98" s="44" t="str">
        <f>IF(Checklist48[[#This Row],[SGUID]]="",IF(Checklist48[[#This Row],[SSGUID]]="",IF(Checklist48[[#This Row],[PIGUID]]="","",INDEX(PIs[[Column1]:[SS]],MATCH(Checklist48[[#This Row],[PIGUID]],PIs[GUID],0),4)),INDEX(PIs[[Column1]:[Ssbody]],MATCH(Checklist48[[#This Row],[SSGUID]],PIs[SSGUID],0),19)),INDEX(PIs[[Column1]:[SS]],MATCH(Checklist48[[#This Row],[SGUID]],PIs[SGUID],0),15))</f>
        <v>Water storage facilities are present and well maintained to take advantage of periods of maximum water availability.</v>
      </c>
      <c r="L98" s="44" t="str">
        <f>IF(Checklist48[[#This Row],[SGUID]]="",IF(Checklist48[[#This Row],[SSGUID]]="",INDEX(PIs[[Column1]:[SS]],MATCH(Checklist48[[#This Row],[PIGUID]],PIs[GUID],0),6),""),"")</f>
        <v>Where the farm is located in areas of seasonal water availability, there shall be water storage facilities for water use during periods when water availability is low.
These shall be in a good state of repair and appropriately fenced/secured to prevent accidents.
“N/A” if it is not feasible to collect rainwater or recycle water.</v>
      </c>
      <c r="M98" s="44" t="str">
        <f>IF(Checklist48[[#This Row],[SSGUID]]="",IF(Checklist48[[#This Row],[PIGUID]]="","",INDEX(PIs[[Column1]:[SS]],MATCH(Checklist48[[#This Row],[PIGUID]],PIs[GUID],0),8)),"")</f>
        <v>Minor Must</v>
      </c>
      <c r="N98" s="69"/>
      <c r="O98" s="69"/>
      <c r="P98" s="44" t="str">
        <f>IF(Checklist48[[#This Row],[ifna]]="NA","",IF(Checklist48[[#This Row],[RelatedPQ]]=0,"",IF(Checklist48[[#This Row],[RelatedPQ]]="","",IF((INDEX(S2PQ_relational[],MATCH(Checklist48[[#This Row],[PIGUID&amp;NO]],S2PQ_relational[PIGUID &amp; "NO"],0),1))=Checklist48[[#This Row],[PIGUID]],"Not applicable",""))))</f>
        <v/>
      </c>
      <c r="Q98" s="44" t="str">
        <f>IF(Checklist48[[#This Row],[N/A]]="Not Applicable",INDEX(S2PQ[[Step 2 questions]:[Justification]],MATCH(Checklist48[[#This Row],[RelatedPQ]],S2PQ[S2PQGUID],0),3),"")</f>
        <v/>
      </c>
      <c r="R98" s="69"/>
    </row>
    <row r="99" spans="2:18" s="43" customFormat="1" ht="33.75" x14ac:dyDescent="0.25">
      <c r="B99" s="44"/>
      <c r="C99" s="44" t="s">
        <v>853</v>
      </c>
      <c r="D99" s="43">
        <f>IF(Checklist48[[#This Row],[SGUID]]="",IF(Checklist48[[#This Row],[SSGUID]]="",0,1),1)</f>
        <v>1</v>
      </c>
      <c r="E99" s="44"/>
      <c r="F99" s="44" t="str">
        <f>_xlfn.IFNA(Checklist48[[#This Row],[RelatedPQ]],"NA")</f>
        <v/>
      </c>
      <c r="G99" s="44" t="str">
        <f>IF(Checklist48[[#This Row],[PIGUID]]="","",INDEX(S2PQ_relational[],MATCH(Checklist48[[#This Row],[PIGUID&amp;NO]],S2PQ_relational[PIGUID &amp; "NO"],0),2))</f>
        <v/>
      </c>
      <c r="H99" s="44" t="str">
        <f>Checklist48[[#This Row],[PIGUID]]&amp;"NO"</f>
        <v>NO</v>
      </c>
      <c r="I99" s="44" t="str">
        <f>IF(Checklist48[[#This Row],[PIGUID]]="","",INDEX(PIs[NA Exempt],MATCH(Checklist48[[#This Row],[PIGUID]],PIs[GUID],0),1))</f>
        <v/>
      </c>
      <c r="J99" s="44" t="str">
        <f>IF(Checklist48[[#This Row],[SGUID]]="",IF(Checklist48[[#This Row],[SSGUID]]="",IF(Checklist48[[#This Row],[PIGUID]]="","",INDEX(PIs[[Column1]:[SS]],MATCH(Checklist48[[#This Row],[PIGUID]],PIs[GUID],0),2)),INDEX(PIs[[Column1]:[SS]],MATCH(Checklist48[[#This Row],[SSGUID]],PIs[SSGUID],0),18)),INDEX(PIs[[Column1]:[SS]],MATCH(Checklist48[[#This Row],[SGUID]],PIs[SGUID],0),14))</f>
        <v>FO 05.03 Record keeping</v>
      </c>
      <c r="K99" s="44" t="str">
        <f>IF(Checklist48[[#This Row],[SGUID]]="",IF(Checklist48[[#This Row],[SSGUID]]="",IF(Checklist48[[#This Row],[PIGUID]]="","",INDEX(PIs[[Column1]:[SS]],MATCH(Checklist48[[#This Row],[PIGUID]],PIs[GUID],0),4)),INDEX(PIs[[Column1]:[Ssbody]],MATCH(Checklist48[[#This Row],[SSGUID]],PIs[SSGUID],0),19)),INDEX(PIs[[Column1]:[SS]],MATCH(Checklist48[[#This Row],[SGUID]],PIs[SGUID],0),15))</f>
        <v>-</v>
      </c>
      <c r="L99" s="44" t="str">
        <f>IF(Checklist48[[#This Row],[SGUID]]="",IF(Checklist48[[#This Row],[SSGUID]]="",INDEX(PIs[[Column1]:[SS]],MATCH(Checklist48[[#This Row],[PIGUID]],PIs[GUID],0),6),""),"")</f>
        <v/>
      </c>
      <c r="M99" s="44" t="str">
        <f>IF(Checklist48[[#This Row],[SSGUID]]="",IF(Checklist48[[#This Row],[PIGUID]]="","",INDEX(PIs[[Column1]:[SS]],MATCH(Checklist48[[#This Row],[PIGUID]],PIs[GUID],0),8)),"")</f>
        <v/>
      </c>
      <c r="N99" s="69"/>
      <c r="O99" s="69"/>
      <c r="P99" s="44" t="str">
        <f>IF(Checklist48[[#This Row],[ifna]]="NA","",IF(Checklist48[[#This Row],[RelatedPQ]]=0,"",IF(Checklist48[[#This Row],[RelatedPQ]]="","",IF((INDEX(S2PQ_relational[],MATCH(Checklist48[[#This Row],[PIGUID&amp;NO]],S2PQ_relational[PIGUID &amp; "NO"],0),1))=Checklist48[[#This Row],[PIGUID]],"Not applicable",""))))</f>
        <v/>
      </c>
      <c r="Q99" s="44" t="str">
        <f>IF(Checklist48[[#This Row],[N/A]]="Not Applicable",INDEX(S2PQ[[Step 2 questions]:[Justification]],MATCH(Checklist48[[#This Row],[RelatedPQ]],S2PQ[S2PQGUID],0),3),"")</f>
        <v/>
      </c>
      <c r="R99" s="69"/>
    </row>
    <row r="100" spans="2:18" s="43" customFormat="1" ht="157.5" x14ac:dyDescent="0.25">
      <c r="B100" s="44"/>
      <c r="C100" s="44"/>
      <c r="D100" s="43">
        <f>IF(Checklist48[[#This Row],[SGUID]]="",IF(Checklist48[[#This Row],[SSGUID]]="",0,1),1)</f>
        <v>0</v>
      </c>
      <c r="E100" s="44" t="s">
        <v>1013</v>
      </c>
      <c r="F100" s="44" t="str">
        <f>_xlfn.IFNA(Checklist48[[#This Row],[RelatedPQ]],"NA")</f>
        <v>NA</v>
      </c>
      <c r="G100" s="44" t="e">
        <f>IF(Checklist48[[#This Row],[PIGUID]]="","",INDEX(S2PQ_relational[],MATCH(Checklist48[[#This Row],[PIGUID&amp;NO]],S2PQ_relational[PIGUID &amp; "NO"],0),2))</f>
        <v>#N/A</v>
      </c>
      <c r="H100" s="44" t="str">
        <f>Checklist48[[#This Row],[PIGUID]]&amp;"NO"</f>
        <v>5e8FSkOS0QVOKpIjSM8pq4NO</v>
      </c>
      <c r="I100" s="44" t="b">
        <f>IF(Checklist48[[#This Row],[PIGUID]]="","",INDEX(PIs[NA Exempt],MATCH(Checklist48[[#This Row],[PIGUID]],PIs[GUID],0),1))</f>
        <v>0</v>
      </c>
      <c r="J100" s="44" t="str">
        <f>IF(Checklist48[[#This Row],[SGUID]]="",IF(Checklist48[[#This Row],[SSGUID]]="",IF(Checklist48[[#This Row],[PIGUID]]="","",INDEX(PIs[[Column1]:[SS]],MATCH(Checklist48[[#This Row],[PIGUID]],PIs[GUID],0),2)),INDEX(PIs[[Column1]:[SS]],MATCH(Checklist48[[#This Row],[SSGUID]],PIs[SSGUID],0),18)),INDEX(PIs[[Column1]:[SS]],MATCH(Checklist48[[#This Row],[SGUID]],PIs[SGUID],0),14))</f>
        <v>FO 05.03.01</v>
      </c>
      <c r="K100" s="44" t="str">
        <f>IF(Checklist48[[#This Row],[SGUID]]="",IF(Checklist48[[#This Row],[SSGUID]]="",IF(Checklist48[[#This Row],[PIGUID]]="","",INDEX(PIs[[Column1]:[SS]],MATCH(Checklist48[[#This Row],[PIGUID]],PIs[GUID],0),4)),INDEX(PIs[[Column1]:[Ssbody]],MATCH(Checklist48[[#This Row],[SSGUID]],PIs[SSGUID],0),19)),INDEX(PIs[[Column1]:[SS]],MATCH(Checklist48[[#This Row],[SGUID]],PIs[SGUID],0),15))</f>
        <v>Records of volumes of water abstracted from water sources are kept.</v>
      </c>
      <c r="L100" s="44" t="str">
        <f>IF(Checklist48[[#This Row],[SGUID]]="",IF(Checklist48[[#This Row],[SSGUID]]="",INDEX(PIs[[Column1]:[SS]],MATCH(Checklist48[[#This Row],[PIGUID]],PIs[GUID],0),6),""),"")</f>
        <v>Records shall include the date, actual or estimated flow rate, and the volume (from water meter or based on estimations) updated on a monthly basis. This can also be the hours of systems operating on a timed flow basis.
The recommended metric is the monthly amount of water abstracted from water sources.
Amounts of abstracted water may be compared with amounts used (in irrigation or total volumes used on the farm) to improve the efficient use of water sources. Such a comparison enables identification of whether an unnecessary excess of water is being abstracted or part of water used in irrigation is, for example, recycled or collected from rainwater.</v>
      </c>
      <c r="M100" s="44" t="str">
        <f>IF(Checklist48[[#This Row],[SSGUID]]="",IF(Checklist48[[#This Row],[PIGUID]]="","",INDEX(PIs[[Column1]:[SS]],MATCH(Checklist48[[#This Row],[PIGUID]],PIs[GUID],0),8)),"")</f>
        <v>Minor Must</v>
      </c>
      <c r="N100" s="69"/>
      <c r="O100" s="69"/>
      <c r="P100" s="44" t="str">
        <f>IF(Checklist48[[#This Row],[ifna]]="NA","",IF(Checklist48[[#This Row],[RelatedPQ]]=0,"",IF(Checklist48[[#This Row],[RelatedPQ]]="","",IF((INDEX(S2PQ_relational[],MATCH(Checklist48[[#This Row],[PIGUID&amp;NO]],S2PQ_relational[PIGUID &amp; "NO"],0),1))=Checklist48[[#This Row],[PIGUID]],"Not applicable",""))))</f>
        <v/>
      </c>
      <c r="Q100" s="44" t="str">
        <f>IF(Checklist48[[#This Row],[N/A]]="Not Applicable",INDEX(S2PQ[[Step 2 questions]:[Justification]],MATCH(Checklist48[[#This Row],[RelatedPQ]],S2PQ[S2PQGUID],0),3),"")</f>
        <v/>
      </c>
      <c r="R100" s="69"/>
    </row>
    <row r="101" spans="2:18" s="43" customFormat="1" ht="78.75" x14ac:dyDescent="0.25">
      <c r="B101" s="44"/>
      <c r="C101" s="44"/>
      <c r="D101" s="43">
        <f>IF(Checklist48[[#This Row],[SGUID]]="",IF(Checklist48[[#This Row],[SSGUID]]="",0,1),1)</f>
        <v>0</v>
      </c>
      <c r="E101" s="44" t="s">
        <v>847</v>
      </c>
      <c r="F101" s="44" t="str">
        <f>_xlfn.IFNA(Checklist48[[#This Row],[RelatedPQ]],"NA")</f>
        <v>NA</v>
      </c>
      <c r="G101" s="44" t="e">
        <f>IF(Checklist48[[#This Row],[PIGUID]]="","",INDEX(S2PQ_relational[],MATCH(Checklist48[[#This Row],[PIGUID&amp;NO]],S2PQ_relational[PIGUID &amp; "NO"],0),2))</f>
        <v>#N/A</v>
      </c>
      <c r="H101" s="44" t="str">
        <f>Checklist48[[#This Row],[PIGUID]]&amp;"NO"</f>
        <v>5PjRiXstLC4CjnWsDhmPseNO</v>
      </c>
      <c r="I101" s="44" t="b">
        <f>IF(Checklist48[[#This Row],[PIGUID]]="","",INDEX(PIs[NA Exempt],MATCH(Checklist48[[#This Row],[PIGUID]],PIs[GUID],0),1))</f>
        <v>0</v>
      </c>
      <c r="J101" s="44" t="str">
        <f>IF(Checklist48[[#This Row],[SGUID]]="",IF(Checklist48[[#This Row],[SSGUID]]="",IF(Checklist48[[#This Row],[PIGUID]]="","",INDEX(PIs[[Column1]:[SS]],MATCH(Checklist48[[#This Row],[PIGUID]],PIs[GUID],0),2)),INDEX(PIs[[Column1]:[SS]],MATCH(Checklist48[[#This Row],[SSGUID]],PIs[SSGUID],0),18)),INDEX(PIs[[Column1]:[SS]],MATCH(Checklist48[[#This Row],[SGUID]],PIs[SGUID],0),14))</f>
        <v>FO 05.03.02</v>
      </c>
      <c r="K101" s="44" t="str">
        <f>IF(Checklist48[[#This Row],[SGUID]]="",IF(Checklist48[[#This Row],[SSGUID]]="",IF(Checklist48[[#This Row],[PIGUID]]="","",INDEX(PIs[[Column1]:[SS]],MATCH(Checklist48[[#This Row],[PIGUID]],PIs[GUID],0),4)),INDEX(PIs[[Column1]:[Ssbody]],MATCH(Checklist48[[#This Row],[SSGUID]],PIs[SSGUID],0),19)),INDEX(PIs[[Column1]:[SS]],MATCH(Checklist48[[#This Row],[SGUID]],PIs[SGUID],0),15))</f>
        <v>Records are kept of volumes of water used in irrigation/fertigation including total application volumes of previous cycle(s).</v>
      </c>
      <c r="L101" s="44" t="str">
        <f>IF(Checklist48[[#This Row],[SGUID]]="",IF(Checklist48[[#This Row],[SSGUID]]="",INDEX(PIs[[Column1]:[SS]],MATCH(Checklist48[[#This Row],[PIGUID]],PIs[GUID],0),6),""),"")</f>
        <v>Records shall include the date, cycle duration, actual or estimated flow rate, and the volume (from water meter or per irrigation unit), and be updated on a monthly basis. This can also be the hours of systems operating on a timed flow basis.
The recommended metric is the monthly amount of water used in irrigation on the farm.</v>
      </c>
      <c r="M101" s="44" t="str">
        <f>IF(Checklist48[[#This Row],[SSGUID]]="",IF(Checklist48[[#This Row],[PIGUID]]="","",INDEX(PIs[[Column1]:[SS]],MATCH(Checklist48[[#This Row],[PIGUID]],PIs[GUID],0),8)),"")</f>
        <v>Minor Must</v>
      </c>
      <c r="N101" s="69"/>
      <c r="O101" s="69"/>
      <c r="P101" s="44" t="str">
        <f>IF(Checklist48[[#This Row],[ifna]]="NA","",IF(Checklist48[[#This Row],[RelatedPQ]]=0,"",IF(Checklist48[[#This Row],[RelatedPQ]]="","",IF((INDEX(S2PQ_relational[],MATCH(Checklist48[[#This Row],[PIGUID&amp;NO]],S2PQ_relational[PIGUID &amp; "NO"],0),1))=Checklist48[[#This Row],[PIGUID]],"Not applicable",""))))</f>
        <v/>
      </c>
      <c r="Q101" s="44" t="str">
        <f>IF(Checklist48[[#This Row],[N/A]]="Not Applicable",INDEX(S2PQ[[Step 2 questions]:[Justification]],MATCH(Checklist48[[#This Row],[RelatedPQ]],S2PQ[S2PQGUID],0),3),"")</f>
        <v/>
      </c>
      <c r="R101" s="69"/>
    </row>
    <row r="102" spans="2:18" s="43" customFormat="1" ht="45" x14ac:dyDescent="0.25">
      <c r="B102" s="44"/>
      <c r="C102" s="44"/>
      <c r="D102" s="43">
        <f>IF(Checklist48[[#This Row],[SGUID]]="",IF(Checklist48[[#This Row],[SSGUID]]="",0,1),1)</f>
        <v>0</v>
      </c>
      <c r="E102" s="44" t="s">
        <v>1001</v>
      </c>
      <c r="F102" s="44" t="str">
        <f>_xlfn.IFNA(Checklist48[[#This Row],[RelatedPQ]],"NA")</f>
        <v>NA</v>
      </c>
      <c r="G102" s="44" t="e">
        <f>IF(Checklist48[[#This Row],[PIGUID]]="","",INDEX(S2PQ_relational[],MATCH(Checklist48[[#This Row],[PIGUID&amp;NO]],S2PQ_relational[PIGUID &amp; "NO"],0),2))</f>
        <v>#N/A</v>
      </c>
      <c r="H102" s="44" t="str">
        <f>Checklist48[[#This Row],[PIGUID]]&amp;"NO"</f>
        <v>2McEDjMY5O8UuMcNOk9zQMNO</v>
      </c>
      <c r="I102" s="44" t="b">
        <f>IF(Checklist48[[#This Row],[PIGUID]]="","",INDEX(PIs[NA Exempt],MATCH(Checklist48[[#This Row],[PIGUID]],PIs[GUID],0),1))</f>
        <v>0</v>
      </c>
      <c r="J102" s="44" t="str">
        <f>IF(Checklist48[[#This Row],[SGUID]]="",IF(Checklist48[[#This Row],[SSGUID]]="",IF(Checklist48[[#This Row],[PIGUID]]="","",INDEX(PIs[[Column1]:[SS]],MATCH(Checklist48[[#This Row],[PIGUID]],PIs[GUID],0),2)),INDEX(PIs[[Column1]:[SS]],MATCH(Checklist48[[#This Row],[SSGUID]],PIs[SSGUID],0),18)),INDEX(PIs[[Column1]:[SS]],MATCH(Checklist48[[#This Row],[SGUID]],PIs[SGUID],0),14))</f>
        <v>FO 05.03.03</v>
      </c>
      <c r="K102" s="44" t="str">
        <f>IF(Checklist48[[#This Row],[SGUID]]="",IF(Checklist48[[#This Row],[SSGUID]]="",IF(Checklist48[[#This Row],[PIGUID]]="","",INDEX(PIs[[Column1]:[SS]],MATCH(Checklist48[[#This Row],[PIGUID]],PIs[GUID],0),4)),INDEX(PIs[[Column1]:[Ssbody]],MATCH(Checklist48[[#This Row],[SSGUID]],PIs[SSGUID],0),19)),INDEX(PIs[[Column1]:[SS]],MATCH(Checklist48[[#This Row],[SGUID]],PIs[SGUID],0),15))</f>
        <v>Records of volumes of water used in all types of activities on the farm are kept (total volume used).</v>
      </c>
      <c r="L102" s="44" t="str">
        <f>IF(Checklist48[[#This Row],[SGUID]]="",IF(Checklist48[[#This Row],[SSGUID]]="",INDEX(PIs[[Column1]:[SS]],MATCH(Checklist48[[#This Row],[PIGUID]],PIs[GUID],0),6),""),"")</f>
        <v>Total water usage should be recorded, including but not limited to irrigation, such as domestic use, postharvest, and others. This can be estimated, not necessarily measured.</v>
      </c>
      <c r="M102" s="44" t="str">
        <f>IF(Checklist48[[#This Row],[SSGUID]]="",IF(Checklist48[[#This Row],[PIGUID]]="","",INDEX(PIs[[Column1]:[SS]],MATCH(Checklist48[[#This Row],[PIGUID]],PIs[GUID],0),8)),"")</f>
        <v>Recom.</v>
      </c>
      <c r="N102" s="69"/>
      <c r="O102" s="69"/>
      <c r="P102" s="44" t="str">
        <f>IF(Checklist48[[#This Row],[ifna]]="NA","",IF(Checklist48[[#This Row],[RelatedPQ]]=0,"",IF(Checklist48[[#This Row],[RelatedPQ]]="","",IF((INDEX(S2PQ_relational[],MATCH(Checklist48[[#This Row],[PIGUID&amp;NO]],S2PQ_relational[PIGUID &amp; "NO"],0),1))=Checklist48[[#This Row],[PIGUID]],"Not applicable",""))))</f>
        <v/>
      </c>
      <c r="Q102" s="44" t="str">
        <f>IF(Checklist48[[#This Row],[N/A]]="Not Applicable",INDEX(S2PQ[[Step 2 questions]:[Justification]],MATCH(Checklist48[[#This Row],[RelatedPQ]],S2PQ[S2PQGUID],0),3),"")</f>
        <v/>
      </c>
      <c r="R102" s="69"/>
    </row>
    <row r="103" spans="2:18" s="43" customFormat="1" ht="33.75" x14ac:dyDescent="0.25">
      <c r="B103" s="44"/>
      <c r="C103" s="44" t="s">
        <v>87</v>
      </c>
      <c r="D103" s="43">
        <f>IF(Checklist48[[#This Row],[SGUID]]="",IF(Checklist48[[#This Row],[SSGUID]]="",0,1),1)</f>
        <v>1</v>
      </c>
      <c r="E103" s="44"/>
      <c r="F103" s="44" t="str">
        <f>_xlfn.IFNA(Checklist48[[#This Row],[RelatedPQ]],"NA")</f>
        <v/>
      </c>
      <c r="G103" s="44" t="str">
        <f>IF(Checklist48[[#This Row],[PIGUID]]="","",INDEX(S2PQ_relational[],MATCH(Checklist48[[#This Row],[PIGUID&amp;NO]],S2PQ_relational[PIGUID &amp; "NO"],0),2))</f>
        <v/>
      </c>
      <c r="H103" s="44" t="str">
        <f>Checklist48[[#This Row],[PIGUID]]&amp;"NO"</f>
        <v>NO</v>
      </c>
      <c r="I103" s="44" t="str">
        <f>IF(Checklist48[[#This Row],[PIGUID]]="","",INDEX(PIs[NA Exempt],MATCH(Checklist48[[#This Row],[PIGUID]],PIs[GUID],0),1))</f>
        <v/>
      </c>
      <c r="J103" s="44" t="str">
        <f>IF(Checklist48[[#This Row],[SGUID]]="",IF(Checklist48[[#This Row],[SSGUID]]="",IF(Checklist48[[#This Row],[PIGUID]]="","",INDEX(PIs[[Column1]:[SS]],MATCH(Checklist48[[#This Row],[PIGUID]],PIs[GUID],0),2)),INDEX(PIs[[Column1]:[SS]],MATCH(Checklist48[[#This Row],[SSGUID]],PIs[SSGUID],0),18)),INDEX(PIs[[Column1]:[SS]],MATCH(Checklist48[[#This Row],[SGUID]],PIs[SGUID],0),14))</f>
        <v>FO 05.04 Water quality</v>
      </c>
      <c r="K103" s="44" t="str">
        <f>IF(Checklist48[[#This Row],[SGUID]]="",IF(Checklist48[[#This Row],[SSGUID]]="",IF(Checklist48[[#This Row],[PIGUID]]="","",INDEX(PIs[[Column1]:[SS]],MATCH(Checklist48[[#This Row],[PIGUID]],PIs[GUID],0),4)),INDEX(PIs[[Column1]:[Ssbody]],MATCH(Checklist48[[#This Row],[SSGUID]],PIs[SSGUID],0),19)),INDEX(PIs[[Column1]:[SS]],MATCH(Checklist48[[#This Row],[SGUID]],PIs[SGUID],0),15))</f>
        <v>-</v>
      </c>
      <c r="L103" s="44" t="str">
        <f>IF(Checklist48[[#This Row],[SGUID]]="",IF(Checklist48[[#This Row],[SSGUID]]="",INDEX(PIs[[Column1]:[SS]],MATCH(Checklist48[[#This Row],[PIGUID]],PIs[GUID],0),6),""),"")</f>
        <v/>
      </c>
      <c r="M103" s="44" t="str">
        <f>IF(Checklist48[[#This Row],[SSGUID]]="",IF(Checklist48[[#This Row],[PIGUID]]="","",INDEX(PIs[[Column1]:[SS]],MATCH(Checklist48[[#This Row],[PIGUID]],PIs[GUID],0),8)),"")</f>
        <v/>
      </c>
      <c r="N103" s="69"/>
      <c r="O103" s="69"/>
      <c r="P103" s="44" t="str">
        <f>IF(Checklist48[[#This Row],[ifna]]="NA","",IF(Checklist48[[#This Row],[RelatedPQ]]=0,"",IF(Checklist48[[#This Row],[RelatedPQ]]="","",IF((INDEX(S2PQ_relational[],MATCH(Checklist48[[#This Row],[PIGUID&amp;NO]],S2PQ_relational[PIGUID &amp; "NO"],0),1))=Checklist48[[#This Row],[PIGUID]],"Not applicable",""))))</f>
        <v/>
      </c>
      <c r="Q103" s="44" t="str">
        <f>IF(Checklist48[[#This Row],[N/A]]="Not Applicable",INDEX(S2PQ[[Step 2 questions]:[Justification]],MATCH(Checklist48[[#This Row],[RelatedPQ]],S2PQ[S2PQGUID],0),3),"")</f>
        <v/>
      </c>
      <c r="R103" s="69"/>
    </row>
    <row r="104" spans="2:18" s="43" customFormat="1" ht="191.25" x14ac:dyDescent="0.25">
      <c r="B104" s="44"/>
      <c r="C104" s="44"/>
      <c r="D104" s="43">
        <f>IF(Checklist48[[#This Row],[SGUID]]="",IF(Checklist48[[#This Row],[SSGUID]]="",0,1),1)</f>
        <v>0</v>
      </c>
      <c r="E104" s="44" t="s">
        <v>80</v>
      </c>
      <c r="F104" s="44" t="str">
        <f>_xlfn.IFNA(Checklist48[[#This Row],[RelatedPQ]],"NA")</f>
        <v>NA</v>
      </c>
      <c r="G104" s="44" t="e">
        <f>IF(Checklist48[[#This Row],[PIGUID]]="","",INDEX(S2PQ_relational[],MATCH(Checklist48[[#This Row],[PIGUID&amp;NO]],S2PQ_relational[PIGUID &amp; "NO"],0),2))</f>
        <v>#N/A</v>
      </c>
      <c r="H104" s="44" t="str">
        <f>Checklist48[[#This Row],[PIGUID]]&amp;"NO"</f>
        <v>5JXZdBMfmVkAfoCajirt54NO</v>
      </c>
      <c r="I104" s="44" t="b">
        <f>IF(Checklist48[[#This Row],[PIGUID]]="","",INDEX(PIs[NA Exempt],MATCH(Checklist48[[#This Row],[PIGUID]],PIs[GUID],0),1))</f>
        <v>0</v>
      </c>
      <c r="J104" s="44" t="str">
        <f>IF(Checklist48[[#This Row],[SGUID]]="",IF(Checklist48[[#This Row],[SSGUID]]="",IF(Checklist48[[#This Row],[PIGUID]]="","",INDEX(PIs[[Column1]:[SS]],MATCH(Checklist48[[#This Row],[PIGUID]],PIs[GUID],0),2)),INDEX(PIs[[Column1]:[SS]],MATCH(Checklist48[[#This Row],[SSGUID]],PIs[SSGUID],0),18)),INDEX(PIs[[Column1]:[SS]],MATCH(Checklist48[[#This Row],[SGUID]],PIs[SGUID],0),14))</f>
        <v>FO 05.04.01</v>
      </c>
      <c r="K104" s="44" t="str">
        <f>IF(Checklist48[[#This Row],[SGUID]]="",IF(Checklist48[[#This Row],[SSGUID]]="",IF(Checklist48[[#This Row],[PIGUID]]="","",INDEX(PIs[[Column1]:[SS]],MATCH(Checklist48[[#This Row],[PIGUID]],PIs[GUID],0),4)),INDEX(PIs[[Column1]:[Ssbody]],MATCH(Checklist48[[#This Row],[SSGUID]],PIs[SSGUID],0),19)),INDEX(PIs[[Column1]:[SS]],MATCH(Checklist48[[#This Row],[SGUID]],PIs[SGUID],0),15))</f>
        <v>The use of treated sewage water during preharvest is justified according to a risk assessment.</v>
      </c>
      <c r="L104" s="44" t="str">
        <f>IF(Checklist48[[#This Row],[SGUID]]="",IF(Checklist48[[#This Row],[SSGUID]]="",INDEX(PIs[[Column1]:[SS]],MATCH(Checklist48[[#This Row],[PIGUID]],PIs[GUID],0),6),""),"")</f>
        <v>Treated sewage water shall be used only if the risks have been identified and effectively mitigated.
Where treated sewage or reclaimed water is used, water quality shall comply with prevailing regulations or the World Health Organization (WHO-)published “Guidelines for the safe use of wastewater, excreta and greywater” (2006) where no prevailing regulations exist.
If water has the potential to be polluted (e.g., upstream contamination source), the producer shall demonstrate through analysis that the water complies with prevailing regulations and requirements, or with the WHO guideline requirements where no prevailing regulations exist.
Untreated sewage water shall never be used on crops.</v>
      </c>
      <c r="M104" s="44" t="str">
        <f>IF(Checklist48[[#This Row],[SSGUID]]="",IF(Checklist48[[#This Row],[PIGUID]]="","",INDEX(PIs[[Column1]:[SS]],MATCH(Checklist48[[#This Row],[PIGUID]],PIs[GUID],0),8)),"")</f>
        <v>Major Must</v>
      </c>
      <c r="N104" s="69"/>
      <c r="O104" s="69"/>
      <c r="P104" s="44" t="str">
        <f>IF(Checklist48[[#This Row],[ifna]]="NA","",IF(Checklist48[[#This Row],[RelatedPQ]]=0,"",IF(Checklist48[[#This Row],[RelatedPQ]]="","",IF((INDEX(S2PQ_relational[],MATCH(Checklist48[[#This Row],[PIGUID&amp;NO]],S2PQ_relational[PIGUID &amp; "NO"],0),1))=Checklist48[[#This Row],[PIGUID]],"Not applicable",""))))</f>
        <v/>
      </c>
      <c r="Q104" s="44" t="str">
        <f>IF(Checklist48[[#This Row],[N/A]]="Not Applicable",INDEX(S2PQ[[Step 2 questions]:[Justification]],MATCH(Checklist48[[#This Row],[RelatedPQ]],S2PQ[S2PQGUID],0),3),"")</f>
        <v/>
      </c>
      <c r="R104" s="69"/>
    </row>
    <row r="105" spans="2:18" s="43" customFormat="1" ht="202.5" x14ac:dyDescent="0.25">
      <c r="B105" s="44"/>
      <c r="C105" s="44"/>
      <c r="D105" s="43">
        <f>IF(Checklist48[[#This Row],[SGUID]]="",IF(Checklist48[[#This Row],[SSGUID]]="",0,1),1)</f>
        <v>0</v>
      </c>
      <c r="E105" s="44" t="s">
        <v>828</v>
      </c>
      <c r="F105" s="44" t="str">
        <f>_xlfn.IFNA(Checklist48[[#This Row],[RelatedPQ]],"NA")</f>
        <v>NA</v>
      </c>
      <c r="G105" s="44" t="e">
        <f>IF(Checklist48[[#This Row],[PIGUID]]="","",INDEX(S2PQ_relational[],MATCH(Checklist48[[#This Row],[PIGUID&amp;NO]],S2PQ_relational[PIGUID &amp; "NO"],0),2))</f>
        <v>#N/A</v>
      </c>
      <c r="H105" s="44" t="str">
        <f>Checklist48[[#This Row],[PIGUID]]&amp;"NO"</f>
        <v>6VOo64jUoweuU3XSURPZgnNO</v>
      </c>
      <c r="I105" s="44" t="b">
        <f>IF(Checklist48[[#This Row],[PIGUID]]="","",INDEX(PIs[NA Exempt],MATCH(Checklist48[[#This Row],[PIGUID]],PIs[GUID],0),1))</f>
        <v>0</v>
      </c>
      <c r="J105" s="44" t="str">
        <f>IF(Checklist48[[#This Row],[SGUID]]="",IF(Checklist48[[#This Row],[SSGUID]]="",IF(Checklist48[[#This Row],[PIGUID]]="","",INDEX(PIs[[Column1]:[SS]],MATCH(Checklist48[[#This Row],[PIGUID]],PIs[GUID],0),2)),INDEX(PIs[[Column1]:[SS]],MATCH(Checklist48[[#This Row],[SSGUID]],PIs[SSGUID],0),18)),INDEX(PIs[[Column1]:[SS]],MATCH(Checklist48[[#This Row],[SGUID]],PIs[SGUID],0),14))</f>
        <v>FO 05.04.02</v>
      </c>
      <c r="K105" s="44" t="str">
        <f>IF(Checklist48[[#This Row],[SGUID]]="",IF(Checklist48[[#This Row],[SSGUID]]="",IF(Checklist48[[#This Row],[PIGUID]]="","",INDEX(PIs[[Column1]:[SS]],MATCH(Checklist48[[#This Row],[PIGUID]],PIs[GUID],0),4)),INDEX(PIs[[Column1]:[Ssbody]],MATCH(Checklist48[[#This Row],[SSGUID]],PIs[SSGUID],0),19)),INDEX(PIs[[Column1]:[SS]],MATCH(Checklist48[[#This Row],[SGUID]],PIs[SGUID],0),15))</f>
        <v>A risk assessment on physical and chemical quality of water used in preharvest activities is completed.</v>
      </c>
      <c r="L105" s="44" t="str">
        <f>IF(Checklist48[[#This Row],[SGUID]]="",IF(Checklist48[[#This Row],[SSGUID]]="",INDEX(PIs[[Column1]:[SS]],MATCH(Checklist48[[#This Row],[PIGUID]],PIs[GUID],0),6),""),"")</f>
        <v>Preharvest activities include irrigation/fertigation, washings, spraying, and others.
There shall be a documented risk assessment that takes into consideration, at a minimum, the following:
- Identification of the water sources and their historical testing results (where applicable)
- Method(s) of application
- Purity of the water used for plant protection product (PPP) applications
For guidance, the producer shall obtain the required water standards from the PPP label, the literature provided by the chemical manufacturers, or seek advice from a qualified agronomist.
The risk assessment shall be updated any time there is a change made to the system or a situation occurs that could introduce an opportunity to contaminate the system.</v>
      </c>
      <c r="M105" s="44" t="str">
        <f>IF(Checklist48[[#This Row],[SSGUID]]="",IF(Checklist48[[#This Row],[PIGUID]]="","",INDEX(PIs[[Column1]:[SS]],MATCH(Checklist48[[#This Row],[PIGUID]],PIs[GUID],0),8)),"")</f>
        <v>Minor Must</v>
      </c>
      <c r="N105" s="69"/>
      <c r="O105" s="69"/>
      <c r="P105" s="44" t="str">
        <f>IF(Checklist48[[#This Row],[ifna]]="NA","",IF(Checklist48[[#This Row],[RelatedPQ]]=0,"",IF(Checklist48[[#This Row],[RelatedPQ]]="","",IF((INDEX(S2PQ_relational[],MATCH(Checklist48[[#This Row],[PIGUID&amp;NO]],S2PQ_relational[PIGUID &amp; "NO"],0),1))=Checklist48[[#This Row],[PIGUID]],"Not applicable",""))))</f>
        <v/>
      </c>
      <c r="Q105" s="44" t="str">
        <f>IF(Checklist48[[#This Row],[N/A]]="Not Applicable",INDEX(S2PQ[[Step 2 questions]:[Justification]],MATCH(Checklist48[[#This Row],[RelatedPQ]],S2PQ[S2PQGUID],0),3),"")</f>
        <v/>
      </c>
      <c r="R105" s="69"/>
    </row>
    <row r="106" spans="2:18" s="43" customFormat="1" ht="45" x14ac:dyDescent="0.25">
      <c r="B106" s="44"/>
      <c r="C106" s="44"/>
      <c r="D106" s="43">
        <f>IF(Checklist48[[#This Row],[SGUID]]="",IF(Checklist48[[#This Row],[SSGUID]]="",0,1),1)</f>
        <v>0</v>
      </c>
      <c r="E106" s="44" t="s">
        <v>854</v>
      </c>
      <c r="F106" s="44" t="str">
        <f>_xlfn.IFNA(Checklist48[[#This Row],[RelatedPQ]],"NA")</f>
        <v>NA</v>
      </c>
      <c r="G106" s="44" t="e">
        <f>IF(Checklist48[[#This Row],[PIGUID]]="","",INDEX(S2PQ_relational[],MATCH(Checklist48[[#This Row],[PIGUID&amp;NO]],S2PQ_relational[PIGUID &amp; "NO"],0),2))</f>
        <v>#N/A</v>
      </c>
      <c r="H106" s="44" t="str">
        <f>Checklist48[[#This Row],[PIGUID]]&amp;"NO"</f>
        <v>3l3MCwCl6O40VUIw5hu2C5NO</v>
      </c>
      <c r="I106" s="44" t="b">
        <f>IF(Checklist48[[#This Row],[PIGUID]]="","",INDEX(PIs[NA Exempt],MATCH(Checklist48[[#This Row],[PIGUID]],PIs[GUID],0),1))</f>
        <v>0</v>
      </c>
      <c r="J106" s="44" t="str">
        <f>IF(Checklist48[[#This Row],[SGUID]]="",IF(Checklist48[[#This Row],[SSGUID]]="",IF(Checklist48[[#This Row],[PIGUID]]="","",INDEX(PIs[[Column1]:[SS]],MATCH(Checklist48[[#This Row],[PIGUID]],PIs[GUID],0),2)),INDEX(PIs[[Column1]:[SS]],MATCH(Checklist48[[#This Row],[SSGUID]],PIs[SSGUID],0),18)),INDEX(PIs[[Column1]:[SS]],MATCH(Checklist48[[#This Row],[SGUID]],PIs[SGUID],0),14))</f>
        <v>FO 05.04.03</v>
      </c>
      <c r="K106" s="44" t="str">
        <f>IF(Checklist48[[#This Row],[SGUID]]="",IF(Checklist48[[#This Row],[SSGUID]]="",IF(Checklist48[[#This Row],[PIGUID]]="","",INDEX(PIs[[Column1]:[SS]],MATCH(Checklist48[[#This Row],[PIGUID]],PIs[GUID],0),4)),INDEX(PIs[[Column1]:[Ssbody]],MATCH(Checklist48[[#This Row],[SSGUID]],PIs[SSGUID],0),19)),INDEX(PIs[[Column1]:[SS]],MATCH(Checklist48[[#This Row],[SGUID]],PIs[SGUID],0),15))</f>
        <v>Corrective actions are taken based on results from the risk assessment.</v>
      </c>
      <c r="L106" s="44" t="str">
        <f>IF(Checklist48[[#This Row],[SGUID]]="",IF(Checklist48[[#This Row],[SSGUID]]="",INDEX(PIs[[Column1]:[SS]],MATCH(Checklist48[[#This Row],[PIGUID]],PIs[GUID],0),6),""),"")</f>
        <v>Where required, corrective actions and documentation should be available as part of the management plan as identified in the water risk assessment and current sector-specific standards.</v>
      </c>
      <c r="M106" s="44" t="str">
        <f>IF(Checklist48[[#This Row],[SSGUID]]="",IF(Checklist48[[#This Row],[PIGUID]]="","",INDEX(PIs[[Column1]:[SS]],MATCH(Checklist48[[#This Row],[PIGUID]],PIs[GUID],0),8)),"")</f>
        <v>Recom.</v>
      </c>
      <c r="N106" s="69"/>
      <c r="O106" s="69"/>
      <c r="P106" s="44" t="str">
        <f>IF(Checklist48[[#This Row],[ifna]]="NA","",IF(Checklist48[[#This Row],[RelatedPQ]]=0,"",IF(Checklist48[[#This Row],[RelatedPQ]]="","",IF((INDEX(S2PQ_relational[],MATCH(Checklist48[[#This Row],[PIGUID&amp;NO]],S2PQ_relational[PIGUID &amp; "NO"],0),1))=Checklist48[[#This Row],[PIGUID]],"Not applicable",""))))</f>
        <v/>
      </c>
      <c r="Q106" s="44" t="str">
        <f>IF(Checklist48[[#This Row],[N/A]]="Not Applicable",INDEX(S2PQ[[Step 2 questions]:[Justification]],MATCH(Checklist48[[#This Row],[RelatedPQ]],S2PQ[S2PQGUID],0),3),"")</f>
        <v/>
      </c>
      <c r="R106" s="69"/>
    </row>
    <row r="107" spans="2:18" s="43" customFormat="1" ht="56.25" x14ac:dyDescent="0.25">
      <c r="B107" s="44" t="s">
        <v>94</v>
      </c>
      <c r="C107" s="44"/>
      <c r="D107" s="43">
        <f>IF(Checklist48[[#This Row],[SGUID]]="",IF(Checklist48[[#This Row],[SSGUID]]="",0,1),1)</f>
        <v>1</v>
      </c>
      <c r="E107" s="44"/>
      <c r="F107" s="44" t="str">
        <f>_xlfn.IFNA(Checklist48[[#This Row],[RelatedPQ]],"NA")</f>
        <v/>
      </c>
      <c r="G107" s="44" t="str">
        <f>IF(Checklist48[[#This Row],[PIGUID]]="","",INDEX(S2PQ_relational[],MATCH(Checklist48[[#This Row],[PIGUID&amp;NO]],S2PQ_relational[PIGUID &amp; "NO"],0),2))</f>
        <v/>
      </c>
      <c r="H107" s="44" t="str">
        <f>Checklist48[[#This Row],[PIGUID]]&amp;"NO"</f>
        <v>NO</v>
      </c>
      <c r="I107" s="44" t="str">
        <f>IF(Checklist48[[#This Row],[PIGUID]]="","",INDEX(PIs[NA Exempt],MATCH(Checklist48[[#This Row],[PIGUID]],PIs[GUID],0),1))</f>
        <v/>
      </c>
      <c r="J107" s="44" t="str">
        <f>IF(Checklist48[[#This Row],[SGUID]]="",IF(Checklist48[[#This Row],[SSGUID]]="",IF(Checklist48[[#This Row],[PIGUID]]="","",INDEX(PIs[[Column1]:[SS]],MATCH(Checklist48[[#This Row],[PIGUID]],PIs[GUID],0),2)),INDEX(PIs[[Column1]:[SS]],MATCH(Checklist48[[#This Row],[SSGUID]],PIs[SSGUID],0),18)),INDEX(PIs[[Column1]:[SS]],MATCH(Checklist48[[#This Row],[SGUID]],PIs[SGUID],0),14))</f>
        <v>FO 06 INTEGRATED PEST MANAGEMENT</v>
      </c>
      <c r="K107" s="44" t="str">
        <f>IF(Checklist48[[#This Row],[SGUID]]="",IF(Checklist48[[#This Row],[SSGUID]]="",IF(Checklist48[[#This Row],[PIGUID]]="","",INDEX(PIs[[Column1]:[SS]],MATCH(Checklist48[[#This Row],[PIGUID]],PIs[GUID],0),4)),INDEX(PIs[[Column1]:[Ssbody]],MATCH(Checklist48[[#This Row],[SSGUID]],PIs[SSGUID],0),19)),INDEX(PIs[[Column1]:[SS]],MATCH(Checklist48[[#This Row],[SGUID]],PIs[SGUID],0),15))</f>
        <v>-</v>
      </c>
      <c r="L107" s="44" t="str">
        <f>IF(Checklist48[[#This Row],[SGUID]]="",IF(Checklist48[[#This Row],[SSGUID]]="",INDEX(PIs[[Column1]:[SS]],MATCH(Checklist48[[#This Row],[PIGUID]],PIs[GUID],0),6),""),"")</f>
        <v/>
      </c>
      <c r="M107" s="44" t="str">
        <f>IF(Checklist48[[#This Row],[SSGUID]]="",IF(Checklist48[[#This Row],[PIGUID]]="","",INDEX(PIs[[Column1]:[SS]],MATCH(Checklist48[[#This Row],[PIGUID]],PIs[GUID],0),8)),"")</f>
        <v/>
      </c>
      <c r="N107" s="69"/>
      <c r="O107" s="69"/>
      <c r="P107" s="44" t="str">
        <f>IF(Checklist48[[#This Row],[ifna]]="NA","",IF(Checklist48[[#This Row],[RelatedPQ]]=0,"",IF(Checklist48[[#This Row],[RelatedPQ]]="","",IF((INDEX(S2PQ_relational[],MATCH(Checklist48[[#This Row],[PIGUID&amp;NO]],S2PQ_relational[PIGUID &amp; "NO"],0),1))=Checklist48[[#This Row],[PIGUID]],"Not applicable",""))))</f>
        <v/>
      </c>
      <c r="Q107" s="44" t="str">
        <f>IF(Checklist48[[#This Row],[N/A]]="Not Applicable",INDEX(S2PQ[[Step 2 questions]:[Justification]],MATCH(Checklist48[[#This Row],[RelatedPQ]],S2PQ[S2PQGUID],0),3),"")</f>
        <v/>
      </c>
      <c r="R107" s="69"/>
    </row>
    <row r="108" spans="2:18" s="43" customFormat="1" ht="33.75" hidden="1" x14ac:dyDescent="0.25">
      <c r="B108" s="44"/>
      <c r="C108" s="44" t="s">
        <v>58</v>
      </c>
      <c r="D108" s="43">
        <f>IF(Checklist48[[#This Row],[SGUID]]="",IF(Checklist48[[#This Row],[SSGUID]]="",0,1),1)</f>
        <v>1</v>
      </c>
      <c r="E108" s="44"/>
      <c r="F108" s="44" t="str">
        <f>_xlfn.IFNA(Checklist48[[#This Row],[RelatedPQ]],"NA")</f>
        <v/>
      </c>
      <c r="G108" s="44" t="str">
        <f>IF(Checklist48[[#This Row],[PIGUID]]="","",INDEX(S2PQ_relational[],MATCH(Checklist48[[#This Row],[PIGUID&amp;NO]],S2PQ_relational[PIGUID &amp; "NO"],0),2))</f>
        <v/>
      </c>
      <c r="H108" s="44" t="str">
        <f>Checklist48[[#This Row],[PIGUID]]&amp;"NO"</f>
        <v>NO</v>
      </c>
      <c r="I108" s="44" t="str">
        <f>IF(Checklist48[[#This Row],[PIGUID]]="","",INDEX(PIs[NA Exempt],MATCH(Checklist48[[#This Row],[PIGUID]],PIs[GUID],0),1))</f>
        <v/>
      </c>
      <c r="J108" s="44" t="str">
        <f>IF(Checklist48[[#This Row],[SGUID]]="",IF(Checklist48[[#This Row],[SSGUID]]="",IF(Checklist48[[#This Row],[PIGUID]]="","",INDEX(PIs[[Column1]:[SS]],MATCH(Checklist48[[#This Row],[PIGUID]],PIs[GUID],0),2)),INDEX(PIs[[Column1]:[SS]],MATCH(Checklist48[[#This Row],[SSGUID]],PIs[SSGUID],0),18)),INDEX(PIs[[Column1]:[SS]],MATCH(Checklist48[[#This Row],[SGUID]],PIs[SGUID],0),14))</f>
        <v>-</v>
      </c>
      <c r="K108" s="44" t="str">
        <f>IF(Checklist48[[#This Row],[SGUID]]="",IF(Checklist48[[#This Row],[SSGUID]]="",IF(Checklist48[[#This Row],[PIGUID]]="","",INDEX(PIs[[Column1]:[SS]],MATCH(Checklist48[[#This Row],[PIGUID]],PIs[GUID],0),4)),INDEX(PIs[[Column1]:[Ssbody]],MATCH(Checklist48[[#This Row],[SSGUID]],PIs[SSGUID],0),19)),INDEX(PIs[[Column1]:[SS]],MATCH(Checklist48[[#This Row],[SGUID]],PIs[SGUID],0),15))</f>
        <v>-</v>
      </c>
      <c r="L108" s="44" t="str">
        <f>IF(Checklist48[[#This Row],[SGUID]]="",IF(Checklist48[[#This Row],[SSGUID]]="",INDEX(PIs[[Column1]:[SS]],MATCH(Checklist48[[#This Row],[PIGUID]],PIs[GUID],0),6),""),"")</f>
        <v/>
      </c>
      <c r="M108" s="44" t="str">
        <f>IF(Checklist48[[#This Row],[SSGUID]]="",IF(Checklist48[[#This Row],[PIGUID]]="","",INDEX(PIs[[Column1]:[SS]],MATCH(Checklist48[[#This Row],[PIGUID]],PIs[GUID],0),8)),"")</f>
        <v/>
      </c>
      <c r="N108" s="69"/>
      <c r="O108" s="69"/>
      <c r="P108" s="44" t="str">
        <f>IF(Checklist48[[#This Row],[ifna]]="NA","",IF(Checklist48[[#This Row],[RelatedPQ]]=0,"",IF(Checklist48[[#This Row],[RelatedPQ]]="","",IF((INDEX(S2PQ_relational[],MATCH(Checklist48[[#This Row],[PIGUID&amp;NO]],S2PQ_relational[PIGUID &amp; "NO"],0),1))=Checklist48[[#This Row],[PIGUID]],"Not applicable",""))))</f>
        <v/>
      </c>
      <c r="Q108" s="44" t="str">
        <f>IF(Checklist48[[#This Row],[N/A]]="Not Applicable",INDEX(S2PQ[[Step 2 questions]:[Justification]],MATCH(Checklist48[[#This Row],[RelatedPQ]],S2PQ[S2PQGUID],0),3),"")</f>
        <v/>
      </c>
      <c r="R108" s="69"/>
    </row>
    <row r="109" spans="2:18" s="43" customFormat="1" ht="135" x14ac:dyDescent="0.25">
      <c r="B109" s="44"/>
      <c r="C109" s="44"/>
      <c r="D109" s="43">
        <f>IF(Checklist48[[#This Row],[SGUID]]="",IF(Checklist48[[#This Row],[SSGUID]]="",0,1),1)</f>
        <v>0</v>
      </c>
      <c r="E109" s="44" t="s">
        <v>977</v>
      </c>
      <c r="F109" s="44" t="str">
        <f>_xlfn.IFNA(Checklist48[[#This Row],[RelatedPQ]],"NA")</f>
        <v>NA</v>
      </c>
      <c r="G109" s="44" t="e">
        <f>IF(Checklist48[[#This Row],[PIGUID]]="","",INDEX(S2PQ_relational[],MATCH(Checklist48[[#This Row],[PIGUID&amp;NO]],S2PQ_relational[PIGUID &amp; "NO"],0),2))</f>
        <v>#N/A</v>
      </c>
      <c r="H109" s="44" t="str">
        <f>Checklist48[[#This Row],[PIGUID]]&amp;"NO"</f>
        <v>5jfAdy9W6eRU3WKtYivBGkNO</v>
      </c>
      <c r="I109" s="44" t="b">
        <f>IF(Checklist48[[#This Row],[PIGUID]]="","",INDEX(PIs[NA Exempt],MATCH(Checklist48[[#This Row],[PIGUID]],PIs[GUID],0),1))</f>
        <v>0</v>
      </c>
      <c r="J109" s="44" t="str">
        <f>IF(Checklist48[[#This Row],[SGUID]]="",IF(Checklist48[[#This Row],[SSGUID]]="",IF(Checklist48[[#This Row],[PIGUID]]="","",INDEX(PIs[[Column1]:[SS]],MATCH(Checklist48[[#This Row],[PIGUID]],PIs[GUID],0),2)),INDEX(PIs[[Column1]:[SS]],MATCH(Checklist48[[#This Row],[SSGUID]],PIs[SSGUID],0),18)),INDEX(PIs[[Column1]:[SS]],MATCH(Checklist48[[#This Row],[SGUID]],PIs[SGUID],0),14))</f>
        <v>FO 06.01</v>
      </c>
      <c r="K109" s="44" t="str">
        <f>IF(Checklist48[[#This Row],[SGUID]]="",IF(Checklist48[[#This Row],[SSGUID]]="",IF(Checklist48[[#This Row],[PIGUID]]="","",INDEX(PIs[[Column1]:[SS]],MATCH(Checklist48[[#This Row],[PIGUID]],PIs[GUID],0),4)),INDEX(PIs[[Column1]:[Ssbody]],MATCH(Checklist48[[#This Row],[SSGUID]],PIs[SSGUID],0),19)),INDEX(PIs[[Column1]:[SS]],MATCH(Checklist48[[#This Row],[SGUID]],PIs[SGUID],0),15))</f>
        <v>Implementation of integrated pest management (IPM) is assisted through training or advice.</v>
      </c>
      <c r="L109" s="44" t="str">
        <f>IF(Checklist48[[#This Row],[SGUID]]="",IF(Checklist48[[#This Row],[SSGUID]]="",INDEX(PIs[[Column1]:[SS]],MATCH(Checklist48[[#This Row],[PIGUID]],PIs[GUID],0),6),""),"")</f>
        <v>Where the technically responsible person is the producer, experience shall be complemented by technical knowledge (access to IPM technical literature, specific training attendance, etc.) or the use of tools (software, on-farm detection methods, etc.).
Where an external adviser has provided assistance, training and technical competence shall be demonstrated via official qualifications, specific training, etc., unless this person has been employed for that purpose by a competent organization.
In Option 2 producer groups, evidence at quality management system (QMS) level is acceptable.</v>
      </c>
      <c r="M109" s="44" t="str">
        <f>IF(Checklist48[[#This Row],[SSGUID]]="",IF(Checklist48[[#This Row],[PIGUID]]="","",INDEX(PIs[[Column1]:[SS]],MATCH(Checklist48[[#This Row],[PIGUID]],PIs[GUID],0),8)),"")</f>
        <v>Major Must</v>
      </c>
      <c r="N109" s="69"/>
      <c r="O109" s="69"/>
      <c r="P109" s="44" t="str">
        <f>IF(Checklist48[[#This Row],[ifna]]="NA","",IF(Checklist48[[#This Row],[RelatedPQ]]=0,"",IF(Checklist48[[#This Row],[RelatedPQ]]="","",IF((INDEX(S2PQ_relational[],MATCH(Checklist48[[#This Row],[PIGUID&amp;NO]],S2PQ_relational[PIGUID &amp; "NO"],0),1))=Checklist48[[#This Row],[PIGUID]],"Not applicable",""))))</f>
        <v/>
      </c>
      <c r="Q109" s="44" t="str">
        <f>IF(Checklist48[[#This Row],[N/A]]="Not Applicable",INDEX(S2PQ[[Step 2 questions]:[Justification]],MATCH(Checklist48[[#This Row],[RelatedPQ]],S2PQ[S2PQGUID],0),3),"")</f>
        <v/>
      </c>
      <c r="R109" s="69"/>
    </row>
    <row r="110" spans="2:18" s="43" customFormat="1" ht="146.25" x14ac:dyDescent="0.25">
      <c r="B110" s="44"/>
      <c r="C110" s="44"/>
      <c r="D110" s="43">
        <f>IF(Checklist48[[#This Row],[SGUID]]="",IF(Checklist48[[#This Row],[SSGUID]]="",0,1),1)</f>
        <v>0</v>
      </c>
      <c r="E110" s="44" t="s">
        <v>947</v>
      </c>
      <c r="F110" s="44" t="str">
        <f>_xlfn.IFNA(Checklist48[[#This Row],[RelatedPQ]],"NA")</f>
        <v>NA</v>
      </c>
      <c r="G110" s="44" t="e">
        <f>IF(Checklist48[[#This Row],[PIGUID]]="","",INDEX(S2PQ_relational[],MATCH(Checklist48[[#This Row],[PIGUID&amp;NO]],S2PQ_relational[PIGUID &amp; "NO"],0),2))</f>
        <v>#N/A</v>
      </c>
      <c r="H110" s="44" t="str">
        <f>Checklist48[[#This Row],[PIGUID]]&amp;"NO"</f>
        <v>4zyNsvao9Kg4V8qYucGkhkNO</v>
      </c>
      <c r="I110" s="44" t="b">
        <f>IF(Checklist48[[#This Row],[PIGUID]]="","",INDEX(PIs[NA Exempt],MATCH(Checklist48[[#This Row],[PIGUID]],PIs[GUID],0),1))</f>
        <v>0</v>
      </c>
      <c r="J110" s="44" t="str">
        <f>IF(Checklist48[[#This Row],[SGUID]]="",IF(Checklist48[[#This Row],[SSGUID]]="",IF(Checklist48[[#This Row],[PIGUID]]="","",INDEX(PIs[[Column1]:[SS]],MATCH(Checklist48[[#This Row],[PIGUID]],PIs[GUID],0),2)),INDEX(PIs[[Column1]:[SS]],MATCH(Checklist48[[#This Row],[SSGUID]],PIs[SSGUID],0),18)),INDEX(PIs[[Column1]:[SS]],MATCH(Checklist48[[#This Row],[SGUID]],PIs[SGUID],0),14))</f>
        <v>FO 06.02</v>
      </c>
      <c r="K110"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is informed about the relevant pests, diseases, and weeds that affect their registered crops.</v>
      </c>
      <c r="L110" s="44" t="str">
        <f>IF(Checklist48[[#This Row],[SGUID]]="",IF(Checklist48[[#This Row],[SSGUID]]="",INDEX(PIs[[Column1]:[SS]],MATCH(Checklist48[[#This Row],[PIGUID]],PIs[GUID],0),6),""),"")</f>
        <v>There shall be evidence that the producer has information and knowledge of the pests, diseases, and weeds that may affect the registered crops (individually or per group of crops). Evidence can be through verbal demonstration by the producer or through observation in the field of measures taken. In the case of pest outbreaks, the producer shall be able to show or explain which pest is affecting the crop and correlate with the integrated pest management (IPM) plan which measures can be improved to avoid a similar situation next time.
In Option 2 producer groups, evidence at quality management system (QMS) level is acceptable.</v>
      </c>
      <c r="M110" s="44" t="str">
        <f>IF(Checklist48[[#This Row],[SSGUID]]="",IF(Checklist48[[#This Row],[PIGUID]]="","",INDEX(PIs[[Column1]:[SS]],MATCH(Checklist48[[#This Row],[PIGUID]],PIs[GUID],0),8)),"")</f>
        <v>Minor Must</v>
      </c>
      <c r="N110" s="69"/>
      <c r="O110" s="69"/>
      <c r="P110" s="44" t="str">
        <f>IF(Checklist48[[#This Row],[ifna]]="NA","",IF(Checklist48[[#This Row],[RelatedPQ]]=0,"",IF(Checklist48[[#This Row],[RelatedPQ]]="","",IF((INDEX(S2PQ_relational[],MATCH(Checklist48[[#This Row],[PIGUID&amp;NO]],S2PQ_relational[PIGUID &amp; "NO"],0),1))=Checklist48[[#This Row],[PIGUID]],"Not applicable",""))))</f>
        <v/>
      </c>
      <c r="Q110" s="44" t="str">
        <f>IF(Checklist48[[#This Row],[N/A]]="Not Applicable",INDEX(S2PQ[[Step 2 questions]:[Justification]],MATCH(Checklist48[[#This Row],[RelatedPQ]],S2PQ[S2PQGUID],0),3),"")</f>
        <v/>
      </c>
      <c r="R110" s="69"/>
    </row>
    <row r="111" spans="2:18" s="43" customFormat="1" ht="168.75" x14ac:dyDescent="0.25">
      <c r="B111" s="44"/>
      <c r="C111" s="44"/>
      <c r="D111" s="43">
        <f>IF(Checklist48[[#This Row],[SGUID]]="",IF(Checklist48[[#This Row],[SSGUID]]="",0,1),1)</f>
        <v>0</v>
      </c>
      <c r="E111" s="44" t="s">
        <v>971</v>
      </c>
      <c r="F111" s="44" t="str">
        <f>_xlfn.IFNA(Checklist48[[#This Row],[RelatedPQ]],"NA")</f>
        <v>NA</v>
      </c>
      <c r="G111" s="44" t="e">
        <f>IF(Checklist48[[#This Row],[PIGUID]]="","",INDEX(S2PQ_relational[],MATCH(Checklist48[[#This Row],[PIGUID&amp;NO]],S2PQ_relational[PIGUID &amp; "NO"],0),2))</f>
        <v>#N/A</v>
      </c>
      <c r="H111" s="44" t="str">
        <f>Checklist48[[#This Row],[PIGUID]]&amp;"NO"</f>
        <v>5dUBmxzMj7AFpoxu4yDyB7NO</v>
      </c>
      <c r="I111" s="44" t="b">
        <f>IF(Checklist48[[#This Row],[PIGUID]]="","",INDEX(PIs[NA Exempt],MATCH(Checklist48[[#This Row],[PIGUID]],PIs[GUID],0),1))</f>
        <v>0</v>
      </c>
      <c r="J111" s="44" t="str">
        <f>IF(Checklist48[[#This Row],[SGUID]]="",IF(Checklist48[[#This Row],[SSGUID]]="",IF(Checklist48[[#This Row],[PIGUID]]="","",INDEX(PIs[[Column1]:[SS]],MATCH(Checklist48[[#This Row],[PIGUID]],PIs[GUID],0),2)),INDEX(PIs[[Column1]:[SS]],MATCH(Checklist48[[#This Row],[SSGUID]],PIs[SSGUID],0),18)),INDEX(PIs[[Column1]:[SS]],MATCH(Checklist48[[#This Row],[SGUID]],PIs[SGUID],0),14))</f>
        <v>FO 06.03</v>
      </c>
      <c r="K111" s="44" t="str">
        <f>IF(Checklist48[[#This Row],[SGUID]]="",IF(Checklist48[[#This Row],[SSGUID]]="",IF(Checklist48[[#This Row],[PIGUID]]="","",INDEX(PIs[[Column1]:[SS]],MATCH(Checklist48[[#This Row],[PIGUID]],PIs[GUID],0),4)),INDEX(PIs[[Column1]:[Ssbody]],MATCH(Checklist48[[#This Row],[SSGUID]],PIs[SSGUID],0),19)),INDEX(PIs[[Column1]:[SS]],MATCH(Checklist48[[#This Row],[SGUID]],PIs[SGUID],0),15))</f>
        <v>There is an integrated pest management (IPM) plan describing the measures used at farm level to manage the relevant pests, diseases, and weeds that affect the registered crop(s).</v>
      </c>
      <c r="L111" s="44" t="str">
        <f>IF(Checklist48[[#This Row],[SGUID]]="",IF(Checklist48[[#This Row],[SSGUID]]="",INDEX(PIs[[Column1]:[SS]],MATCH(Checklist48[[#This Row],[PIGUID]],PIs[GUID],0),6),""),"")</f>
        <v>The IPM plan shall describe the measures the producer uses or would consider using to manage the pests, diseases, and weeds relevant to the registered crop(s) (individually or per group of crops).
It shall include:
- A stepwise approach based on the preventive, nonchemical, and chemical methods which shall be applied depending on the crop and the specific situation as per judgement of the producer or expert adviser
- Monitoring of pests, diseases, and weeds to determine whether interventions are needed, with action thresholds defined by the producer
In Option 2 producer groups, evidence at quality management system (QMS) level is acceptable.</v>
      </c>
      <c r="M111" s="44" t="str">
        <f>IF(Checklist48[[#This Row],[SSGUID]]="",IF(Checklist48[[#This Row],[PIGUID]]="","",INDEX(PIs[[Column1]:[SS]],MATCH(Checklist48[[#This Row],[PIGUID]],PIs[GUID],0),8)),"")</f>
        <v>Minor Must</v>
      </c>
      <c r="N111" s="69"/>
      <c r="O111" s="69"/>
      <c r="P111" s="44" t="str">
        <f>IF(Checklist48[[#This Row],[ifna]]="NA","",IF(Checklist48[[#This Row],[RelatedPQ]]=0,"",IF(Checklist48[[#This Row],[RelatedPQ]]="","",IF((INDEX(S2PQ_relational[],MATCH(Checklist48[[#This Row],[PIGUID&amp;NO]],S2PQ_relational[PIGUID &amp; "NO"],0),1))=Checklist48[[#This Row],[PIGUID]],"Not applicable",""))))</f>
        <v/>
      </c>
      <c r="Q111" s="44" t="str">
        <f>IF(Checklist48[[#This Row],[N/A]]="Not Applicable",INDEX(S2PQ[[Step 2 questions]:[Justification]],MATCH(Checklist48[[#This Row],[RelatedPQ]],S2PQ[S2PQGUID],0),3),"")</f>
        <v/>
      </c>
      <c r="R111" s="69"/>
    </row>
    <row r="112" spans="2:18" s="43" customFormat="1" ht="67.5" x14ac:dyDescent="0.25">
      <c r="B112" s="44"/>
      <c r="C112" s="44"/>
      <c r="D112" s="43">
        <f>IF(Checklist48[[#This Row],[SGUID]]="",IF(Checklist48[[#This Row],[SSGUID]]="",0,1),1)</f>
        <v>0</v>
      </c>
      <c r="E112" s="44" t="s">
        <v>959</v>
      </c>
      <c r="F112" s="44" t="str">
        <f>_xlfn.IFNA(Checklist48[[#This Row],[RelatedPQ]],"NA")</f>
        <v>NA</v>
      </c>
      <c r="G112" s="44" t="e">
        <f>IF(Checklist48[[#This Row],[PIGUID]]="","",INDEX(S2PQ_relational[],MATCH(Checklist48[[#This Row],[PIGUID&amp;NO]],S2PQ_relational[PIGUID &amp; "NO"],0),2))</f>
        <v>#N/A</v>
      </c>
      <c r="H112" s="44" t="str">
        <f>Checklist48[[#This Row],[PIGUID]]&amp;"NO"</f>
        <v>1D40lvB2CjQn6V2RvOZw0BNO</v>
      </c>
      <c r="I112" s="44" t="b">
        <f>IF(Checklist48[[#This Row],[PIGUID]]="","",INDEX(PIs[NA Exempt],MATCH(Checklist48[[#This Row],[PIGUID]],PIs[GUID],0),1))</f>
        <v>0</v>
      </c>
      <c r="J112" s="44" t="str">
        <f>IF(Checklist48[[#This Row],[SGUID]]="",IF(Checklist48[[#This Row],[SSGUID]]="",IF(Checklist48[[#This Row],[PIGUID]]="","",INDEX(PIs[[Column1]:[SS]],MATCH(Checklist48[[#This Row],[PIGUID]],PIs[GUID],0),2)),INDEX(PIs[[Column1]:[SS]],MATCH(Checklist48[[#This Row],[SSGUID]],PIs[SSGUID],0),18)),INDEX(PIs[[Column1]:[SS]],MATCH(Checklist48[[#This Row],[SGUID]],PIs[SGUID],0),14))</f>
        <v>FO 06.04</v>
      </c>
      <c r="K112"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is aware of the crop varieties’ degree of susceptibility to pests and diseases.</v>
      </c>
      <c r="L112" s="44" t="str">
        <f>IF(Checklist48[[#This Row],[SGUID]]="",IF(Checklist48[[#This Row],[SSGUID]]="",INDEX(PIs[[Column1]:[SS]],MATCH(Checklist48[[#This Row],[PIGUID]],PIs[GUID],0),6),""),"")</f>
        <v>There should be evidence that the producer understands the registered variety’s (varieties’) degree of susceptibility to pests and diseases.
Evidence does not need to be written and can include producer experience.</v>
      </c>
      <c r="M112" s="44" t="str">
        <f>IF(Checklist48[[#This Row],[SSGUID]]="",IF(Checklist48[[#This Row],[PIGUID]]="","",INDEX(PIs[[Column1]:[SS]],MATCH(Checklist48[[#This Row],[PIGUID]],PIs[GUID],0),8)),"")</f>
        <v>Recom.</v>
      </c>
      <c r="N112" s="69"/>
      <c r="O112" s="69"/>
      <c r="P112" s="44" t="str">
        <f>IF(Checklist48[[#This Row],[ifna]]="NA","",IF(Checklist48[[#This Row],[RelatedPQ]]=0,"",IF(Checklist48[[#This Row],[RelatedPQ]]="","",IF((INDEX(S2PQ_relational[],MATCH(Checklist48[[#This Row],[PIGUID&amp;NO]],S2PQ_relational[PIGUID &amp; "NO"],0),1))=Checklist48[[#This Row],[PIGUID]],"Not applicable",""))))</f>
        <v/>
      </c>
      <c r="Q112" s="44" t="str">
        <f>IF(Checklist48[[#This Row],[N/A]]="Not Applicable",INDEX(S2PQ[[Step 2 questions]:[Justification]],MATCH(Checklist48[[#This Row],[RelatedPQ]],S2PQ[S2PQGUID],0),3),"")</f>
        <v/>
      </c>
      <c r="R112" s="69"/>
    </row>
    <row r="113" spans="2:18" s="43" customFormat="1" ht="78.75" x14ac:dyDescent="0.25">
      <c r="B113" s="44"/>
      <c r="C113" s="44"/>
      <c r="D113" s="43">
        <f>IF(Checklist48[[#This Row],[SGUID]]="",IF(Checklist48[[#This Row],[SSGUID]]="",0,1),1)</f>
        <v>0</v>
      </c>
      <c r="E113" s="44" t="s">
        <v>941</v>
      </c>
      <c r="F113" s="44" t="str">
        <f>_xlfn.IFNA(Checklist48[[#This Row],[RelatedPQ]],"NA")</f>
        <v>NA</v>
      </c>
      <c r="G113" s="44" t="e">
        <f>IF(Checklist48[[#This Row],[PIGUID]]="","",INDEX(S2PQ_relational[],MATCH(Checklist48[[#This Row],[PIGUID&amp;NO]],S2PQ_relational[PIGUID &amp; "NO"],0),2))</f>
        <v>#N/A</v>
      </c>
      <c r="H113" s="44" t="str">
        <f>Checklist48[[#This Row],[PIGUID]]&amp;"NO"</f>
        <v>tsaBykhjXMn6AA22DNUAyNO</v>
      </c>
      <c r="I113" s="44" t="b">
        <f>IF(Checklist48[[#This Row],[PIGUID]]="","",INDEX(PIs[NA Exempt],MATCH(Checklist48[[#This Row],[PIGUID]],PIs[GUID],0),1))</f>
        <v>0</v>
      </c>
      <c r="J113" s="44" t="str">
        <f>IF(Checklist48[[#This Row],[SGUID]]="",IF(Checklist48[[#This Row],[SSGUID]]="",IF(Checklist48[[#This Row],[PIGUID]]="","",INDEX(PIs[[Column1]:[SS]],MATCH(Checklist48[[#This Row],[PIGUID]],PIs[GUID],0),2)),INDEX(PIs[[Column1]:[SS]],MATCH(Checklist48[[#This Row],[SSGUID]],PIs[SSGUID],0),18)),INDEX(PIs[[Column1]:[SS]],MATCH(Checklist48[[#This Row],[SGUID]],PIs[SGUID],0),14))</f>
        <v>FO 06.05</v>
      </c>
      <c r="K113"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implements prevention measures.</v>
      </c>
      <c r="L113" s="44" t="str">
        <f>IF(Checklist48[[#This Row],[SGUID]]="",IF(Checklist48[[#This Row],[SSGUID]]="",INDEX(PIs[[Column1]:[SS]],MATCH(Checklist48[[#This Row],[PIGUID]],PIs[GUID],0),6),""),"")</f>
        <v>The producer shall show evidence of implementing at least two activities for the registered crops (individually or per group of crops) that include the adoption of production practices which maintain the vitality of the crops and could reduce the incidence and intensity of pest attacks, thereby reducing the need for intervention.</v>
      </c>
      <c r="M113" s="44" t="str">
        <f>IF(Checklist48[[#This Row],[SSGUID]]="",IF(Checklist48[[#This Row],[PIGUID]]="","",INDEX(PIs[[Column1]:[SS]],MATCH(Checklist48[[#This Row],[PIGUID]],PIs[GUID],0),8)),"")</f>
        <v>Major Must</v>
      </c>
      <c r="N113" s="69"/>
      <c r="O113" s="69"/>
      <c r="P113" s="44" t="str">
        <f>IF(Checklist48[[#This Row],[ifna]]="NA","",IF(Checklist48[[#This Row],[RelatedPQ]]=0,"",IF(Checklist48[[#This Row],[RelatedPQ]]="","",IF((INDEX(S2PQ_relational[],MATCH(Checklist48[[#This Row],[PIGUID&amp;NO]],S2PQ_relational[PIGUID &amp; "NO"],0),1))=Checklist48[[#This Row],[PIGUID]],"Not applicable",""))))</f>
        <v/>
      </c>
      <c r="Q113" s="44" t="str">
        <f>IF(Checklist48[[#This Row],[N/A]]="Not Applicable",INDEX(S2PQ[[Step 2 questions]:[Justification]],MATCH(Checklist48[[#This Row],[RelatedPQ]],S2PQ[S2PQGUID],0),3),"")</f>
        <v/>
      </c>
      <c r="R113" s="69"/>
    </row>
    <row r="114" spans="2:18" s="43" customFormat="1" ht="67.5" x14ac:dyDescent="0.25">
      <c r="B114" s="44"/>
      <c r="C114" s="44"/>
      <c r="D114" s="43">
        <f>IF(Checklist48[[#This Row],[SGUID]]="",IF(Checklist48[[#This Row],[SSGUID]]="",0,1),1)</f>
        <v>0</v>
      </c>
      <c r="E114" s="44" t="s">
        <v>935</v>
      </c>
      <c r="F114" s="44" t="str">
        <f>_xlfn.IFNA(Checklist48[[#This Row],[RelatedPQ]],"NA")</f>
        <v>NA</v>
      </c>
      <c r="G114" s="44" t="e">
        <f>IF(Checklist48[[#This Row],[PIGUID]]="","",INDEX(S2PQ_relational[],MATCH(Checklist48[[#This Row],[PIGUID&amp;NO]],S2PQ_relational[PIGUID &amp; "NO"],0),2))</f>
        <v>#N/A</v>
      </c>
      <c r="H114" s="44" t="str">
        <f>Checklist48[[#This Row],[PIGUID]]&amp;"NO"</f>
        <v>3pPXj3qNiLiJapNWrZ1iXMNO</v>
      </c>
      <c r="I114" s="44" t="b">
        <f>IF(Checklist48[[#This Row],[PIGUID]]="","",INDEX(PIs[NA Exempt],MATCH(Checklist48[[#This Row],[PIGUID]],PIs[GUID],0),1))</f>
        <v>0</v>
      </c>
      <c r="J114" s="44" t="str">
        <f>IF(Checklist48[[#This Row],[SGUID]]="",IF(Checklist48[[#This Row],[SSGUID]]="",IF(Checklist48[[#This Row],[PIGUID]]="","",INDEX(PIs[[Column1]:[SS]],MATCH(Checklist48[[#This Row],[PIGUID]],PIs[GUID],0),2)),INDEX(PIs[[Column1]:[SS]],MATCH(Checklist48[[#This Row],[SSGUID]],PIs[SSGUID],0),18)),INDEX(PIs[[Column1]:[SS]],MATCH(Checklist48[[#This Row],[SGUID]],PIs[SGUID],0),14))</f>
        <v>FO 06.06</v>
      </c>
      <c r="K114"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practices monitoring of their registered crops to plan pest and disease management.</v>
      </c>
      <c r="L114" s="44" t="str">
        <f>IF(Checklist48[[#This Row],[SGUID]]="",IF(Checklist48[[#This Row],[SSGUID]]="",INDEX(PIs[[Column1]:[SS]],MATCH(Checklist48[[#This Row],[PIGUID]],PIs[GUID],0),6),""),"")</f>
        <v>The producer shall show evidence of implementing at least two activities for the registered crops (individually or per group of crops) that will determine when and to what extent pests and their natural enemies are present, and using this information to plan what pest management techniques are required.</v>
      </c>
      <c r="M114" s="44" t="str">
        <f>IF(Checklist48[[#This Row],[SSGUID]]="",IF(Checklist48[[#This Row],[PIGUID]]="","",INDEX(PIs[[Column1]:[SS]],MATCH(Checklist48[[#This Row],[PIGUID]],PIs[GUID],0),8)),"")</f>
        <v>Major Must</v>
      </c>
      <c r="N114" s="69"/>
      <c r="O114" s="69"/>
      <c r="P114" s="44" t="str">
        <f>IF(Checklist48[[#This Row],[ifna]]="NA","",IF(Checklist48[[#This Row],[RelatedPQ]]=0,"",IF(Checklist48[[#This Row],[RelatedPQ]]="","",IF((INDEX(S2PQ_relational[],MATCH(Checklist48[[#This Row],[PIGUID&amp;NO]],S2PQ_relational[PIGUID &amp; "NO"],0),1))=Checklist48[[#This Row],[PIGUID]],"Not applicable",""))))</f>
        <v/>
      </c>
      <c r="Q114" s="44" t="str">
        <f>IF(Checklist48[[#This Row],[N/A]]="Not Applicable",INDEX(S2PQ[[Step 2 questions]:[Justification]],MATCH(Checklist48[[#This Row],[RelatedPQ]],S2PQ[S2PQGUID],0),3),"")</f>
        <v/>
      </c>
      <c r="R114" s="69"/>
    </row>
    <row r="115" spans="2:18" s="43" customFormat="1" ht="123.75" x14ac:dyDescent="0.25">
      <c r="B115" s="44"/>
      <c r="C115" s="44"/>
      <c r="D115" s="43">
        <f>IF(Checklist48[[#This Row],[SGUID]]="",IF(Checklist48[[#This Row],[SSGUID]]="",0,1),1)</f>
        <v>0</v>
      </c>
      <c r="E115" s="44" t="s">
        <v>88</v>
      </c>
      <c r="F115" s="44" t="str">
        <f>_xlfn.IFNA(Checklist48[[#This Row],[RelatedPQ]],"NA")</f>
        <v>NA</v>
      </c>
      <c r="G115" s="44" t="e">
        <f>IF(Checklist48[[#This Row],[PIGUID]]="","",INDEX(S2PQ_relational[],MATCH(Checklist48[[#This Row],[PIGUID&amp;NO]],S2PQ_relational[PIGUID &amp; "NO"],0),2))</f>
        <v>#N/A</v>
      </c>
      <c r="H115" s="44" t="str">
        <f>Checklist48[[#This Row],[PIGUID]]&amp;"NO"</f>
        <v>5dQa9J4w5GSDY03rp98IgsNO</v>
      </c>
      <c r="I115" s="44" t="b">
        <f>IF(Checklist48[[#This Row],[PIGUID]]="","",INDEX(PIs[NA Exempt],MATCH(Checklist48[[#This Row],[PIGUID]],PIs[GUID],0),1))</f>
        <v>0</v>
      </c>
      <c r="J115" s="44" t="str">
        <f>IF(Checklist48[[#This Row],[SGUID]]="",IF(Checklist48[[#This Row],[SSGUID]]="",IF(Checklist48[[#This Row],[PIGUID]]="","",INDEX(PIs[[Column1]:[SS]],MATCH(Checklist48[[#This Row],[PIGUID]],PIs[GUID],0),2)),INDEX(PIs[[Column1]:[SS]],MATCH(Checklist48[[#This Row],[SSGUID]],PIs[SSGUID],0),18)),INDEX(PIs[[Column1]:[SS]],MATCH(Checklist48[[#This Row],[SGUID]],PIs[SGUID],0),14))</f>
        <v>FO 06.07</v>
      </c>
      <c r="K115"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makes interventions to manage pests.</v>
      </c>
      <c r="L115" s="44" t="str">
        <f>IF(Checklist48[[#This Row],[SGUID]]="",IF(Checklist48[[#This Row],[SSGUID]]="",INDEX(PIs[[Column1]:[SS]],MATCH(Checklist48[[#This Row],[PIGUID]],PIs[GUID],0),6),""),"")</f>
        <v>The producer shall show evidence for situations in which specific interventions were made against pests adversely affecting the economic value of a crop. Where plant protection products (PPPs) are used as an intervention, the producer shall demonstrate a risk-based approach for the selection of the PPPs considering hazards (e.g., toxicity). The producer may elect to take no action against the pest and incur the economic loss. Where possible, nonchemical approaches shall be considered.
“N/A” if the producer did not intervene.</v>
      </c>
      <c r="M115" s="44" t="str">
        <f>IF(Checklist48[[#This Row],[SSGUID]]="",IF(Checklist48[[#This Row],[PIGUID]]="","",INDEX(PIs[[Column1]:[SS]],MATCH(Checklist48[[#This Row],[PIGUID]],PIs[GUID],0),8)),"")</f>
        <v>Major Must</v>
      </c>
      <c r="N115" s="69"/>
      <c r="O115" s="69"/>
      <c r="P115" s="44" t="str">
        <f>IF(Checklist48[[#This Row],[ifna]]="NA","",IF(Checklist48[[#This Row],[RelatedPQ]]=0,"",IF(Checklist48[[#This Row],[RelatedPQ]]="","",IF((INDEX(S2PQ_relational[],MATCH(Checklist48[[#This Row],[PIGUID&amp;NO]],S2PQ_relational[PIGUID &amp; "NO"],0),1))=Checklist48[[#This Row],[PIGUID]],"Not applicable",""))))</f>
        <v/>
      </c>
      <c r="Q115" s="44" t="str">
        <f>IF(Checklist48[[#This Row],[N/A]]="Not Applicable",INDEX(S2PQ[[Step 2 questions]:[Justification]],MATCH(Checklist48[[#This Row],[RelatedPQ]],S2PQ[S2PQGUID],0),3),"")</f>
        <v/>
      </c>
      <c r="R115" s="69"/>
    </row>
    <row r="116" spans="2:18" s="43" customFormat="1" ht="292.5" x14ac:dyDescent="0.25">
      <c r="B116" s="44"/>
      <c r="C116" s="44"/>
      <c r="D116" s="43">
        <f>IF(Checklist48[[#This Row],[SGUID]]="",IF(Checklist48[[#This Row],[SSGUID]]="",0,1),1)</f>
        <v>0</v>
      </c>
      <c r="E116" s="44" t="s">
        <v>929</v>
      </c>
      <c r="F116" s="44" t="str">
        <f>_xlfn.IFNA(Checklist48[[#This Row],[RelatedPQ]],"NA")</f>
        <v>NA</v>
      </c>
      <c r="G116" s="44" t="e">
        <f>IF(Checklist48[[#This Row],[PIGUID]]="","",INDEX(S2PQ_relational[],MATCH(Checklist48[[#This Row],[PIGUID&amp;NO]],S2PQ_relational[PIGUID &amp; "NO"],0),2))</f>
        <v>#N/A</v>
      </c>
      <c r="H116" s="44" t="str">
        <f>Checklist48[[#This Row],[PIGUID]]&amp;"NO"</f>
        <v>74avinUKxcmdHz9GlSUIxeNO</v>
      </c>
      <c r="I116" s="44" t="b">
        <f>IF(Checklist48[[#This Row],[PIGUID]]="","",INDEX(PIs[NA Exempt],MATCH(Checklist48[[#This Row],[PIGUID]],PIs[GUID],0),1))</f>
        <v>0</v>
      </c>
      <c r="J116" s="44" t="str">
        <f>IF(Checklist48[[#This Row],[SGUID]]="",IF(Checklist48[[#This Row],[SSGUID]]="",IF(Checklist48[[#This Row],[PIGUID]]="","",INDEX(PIs[[Column1]:[SS]],MATCH(Checklist48[[#This Row],[PIGUID]],PIs[GUID],0),2)),INDEX(PIs[[Column1]:[SS]],MATCH(Checklist48[[#This Row],[SSGUID]],PIs[SSGUID],0),18)),INDEX(PIs[[Column1]:[SS]],MATCH(Checklist48[[#This Row],[SGUID]],PIs[SGUID],0),14))</f>
        <v>FO 06.08</v>
      </c>
      <c r="K116" s="44" t="str">
        <f>IF(Checklist48[[#This Row],[SGUID]]="",IF(Checklist48[[#This Row],[SSGUID]]="",IF(Checklist48[[#This Row],[PIGUID]]="","",INDEX(PIs[[Column1]:[SS]],MATCH(Checklist48[[#This Row],[PIGUID]],PIs[GUID],0),4)),INDEX(PIs[[Column1]:[Ssbody]],MATCH(Checklist48[[#This Row],[SSGUID]],PIs[SSGUID],0),19)),INDEX(PIs[[Column1]:[SS]],MATCH(Checklist48[[#This Row],[SGUID]],PIs[SGUID],0),15))</f>
        <v>Anti-resistance recommendations have been followed to maintain the effectiveness of available plant protection products (PPPs).</v>
      </c>
      <c r="L116" s="44" t="str">
        <f>IF(Checklist48[[#This Row],[SGUID]]="",IF(Checklist48[[#This Row],[SSGUID]]="",INDEX(PIs[[Column1]:[SS]],MATCH(Checklist48[[#This Row],[PIGUID]],PIs[GUID],0),6),""),"")</f>
        <v>If the level of a pest, disease, or weed requires repeated controls in the crops, there shall be evidence that anti-resistance recommendations either on the label or from other sources (where available) are followed. If only one chemical mode-of-action or class of PPP exists or is permitted for use in the country of production or country of export, rotation of product types may not be possible due to lack of availability of suitable alternatives.
Repeated use of the same PPP or PPPs with the same mode of action may lead to selection of pests that are resistant to these PPPs.
The resistance management strategy shall be documented and consider the following points:
- Always follow the recommendations on the product label.
- Avoid lower dose rates to ensure optimal application quality.
- Use rotation programs and mixtures of PPPs with different modes of action that are effective against the target, where available.
- As far as possible, limit the number of applications of the same mode of action in a growing season as a proportion of the total number of applications.
In Option 2 producer groups, evidence at quality management system (QMS) level is acceptable.</v>
      </c>
      <c r="M116" s="44" t="str">
        <f>IF(Checklist48[[#This Row],[SSGUID]]="",IF(Checklist48[[#This Row],[PIGUID]]="","",INDEX(PIs[[Column1]:[SS]],MATCH(Checklist48[[#This Row],[PIGUID]],PIs[GUID],0),8)),"")</f>
        <v>Minor Must</v>
      </c>
      <c r="N116" s="69"/>
      <c r="O116" s="69"/>
      <c r="P116" s="44" t="str">
        <f>IF(Checklist48[[#This Row],[ifna]]="NA","",IF(Checklist48[[#This Row],[RelatedPQ]]=0,"",IF(Checklist48[[#This Row],[RelatedPQ]]="","",IF((INDEX(S2PQ_relational[],MATCH(Checklist48[[#This Row],[PIGUID&amp;NO]],S2PQ_relational[PIGUID &amp; "NO"],0),1))=Checklist48[[#This Row],[PIGUID]],"Not applicable",""))))</f>
        <v/>
      </c>
      <c r="Q116" s="44" t="str">
        <f>IF(Checklist48[[#This Row],[N/A]]="Not Applicable",INDEX(S2PQ[[Step 2 questions]:[Justification]],MATCH(Checklist48[[#This Row],[RelatedPQ]],S2PQ[S2PQGUID],0),3),"")</f>
        <v/>
      </c>
      <c r="R116" s="69"/>
    </row>
    <row r="117" spans="2:18" s="43" customFormat="1" ht="56.25" x14ac:dyDescent="0.25">
      <c r="B117" s="44"/>
      <c r="C117" s="44"/>
      <c r="D117" s="43">
        <f>IF(Checklist48[[#This Row],[SGUID]]="",IF(Checklist48[[#This Row],[SSGUID]]="",0,1),1)</f>
        <v>0</v>
      </c>
      <c r="E117" s="44" t="s">
        <v>923</v>
      </c>
      <c r="F117" s="44" t="str">
        <f>_xlfn.IFNA(Checklist48[[#This Row],[RelatedPQ]],"NA")</f>
        <v>NA</v>
      </c>
      <c r="G117" s="44" t="e">
        <f>IF(Checklist48[[#This Row],[PIGUID]]="","",INDEX(S2PQ_relational[],MATCH(Checklist48[[#This Row],[PIGUID&amp;NO]],S2PQ_relational[PIGUID &amp; "NO"],0),2))</f>
        <v>#N/A</v>
      </c>
      <c r="H117" s="44" t="str">
        <f>Checklist48[[#This Row],[PIGUID]]&amp;"NO"</f>
        <v>FIGrZIeOOrEZFvEQP0XMONO</v>
      </c>
      <c r="I117" s="44" t="b">
        <f>IF(Checklist48[[#This Row],[PIGUID]]="","",INDEX(PIs[NA Exempt],MATCH(Checklist48[[#This Row],[PIGUID]],PIs[GUID],0),1))</f>
        <v>0</v>
      </c>
      <c r="J117" s="44" t="str">
        <f>IF(Checklist48[[#This Row],[SGUID]]="",IF(Checklist48[[#This Row],[SSGUID]]="",IF(Checklist48[[#This Row],[PIGUID]]="","",INDEX(PIs[[Column1]:[SS]],MATCH(Checklist48[[#This Row],[PIGUID]],PIs[GUID],0),2)),INDEX(PIs[[Column1]:[SS]],MATCH(Checklist48[[#This Row],[SSGUID]],PIs[SSGUID],0),18)),INDEX(PIs[[Column1]:[SS]],MATCH(Checklist48[[#This Row],[SGUID]],PIs[SGUID],0),14))</f>
        <v>FO 06.09</v>
      </c>
      <c r="K117"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uses the results of integrated pest management (IPM) to learn and to improve the IPM plan.</v>
      </c>
      <c r="L117" s="44" t="str">
        <f>IF(Checklist48[[#This Row],[SGUID]]="",IF(Checklist48[[#This Row],[SSGUID]]="",INDEX(PIs[[Column1]:[SS]],MATCH(Checklist48[[#This Row],[PIGUID]],PIs[GUID],0),6),""),"")</f>
        <v>There shall be evidence that the producer evaluates the IPM plan on a yearly basis and introduces improvements if these were identified as necessary.
In Option 2 producer groups, evidence at quality management system (QMS) level is acceptable.</v>
      </c>
      <c r="M117" s="44" t="str">
        <f>IF(Checklist48[[#This Row],[SSGUID]]="",IF(Checklist48[[#This Row],[PIGUID]]="","",INDEX(PIs[[Column1]:[SS]],MATCH(Checklist48[[#This Row],[PIGUID]],PIs[GUID],0),8)),"")</f>
        <v>Minor Must</v>
      </c>
      <c r="N117" s="69"/>
      <c r="O117" s="69"/>
      <c r="P117" s="44" t="str">
        <f>IF(Checklist48[[#This Row],[ifna]]="NA","",IF(Checklist48[[#This Row],[RelatedPQ]]=0,"",IF(Checklist48[[#This Row],[RelatedPQ]]="","",IF((INDEX(S2PQ_relational[],MATCH(Checklist48[[#This Row],[PIGUID&amp;NO]],S2PQ_relational[PIGUID &amp; "NO"],0),1))=Checklist48[[#This Row],[PIGUID]],"Not applicable",""))))</f>
        <v/>
      </c>
      <c r="Q117" s="44" t="str">
        <f>IF(Checklist48[[#This Row],[N/A]]="Not Applicable",INDEX(S2PQ[[Step 2 questions]:[Justification]],MATCH(Checklist48[[#This Row],[RelatedPQ]],S2PQ[S2PQGUID],0),3),"")</f>
        <v/>
      </c>
      <c r="R117" s="69"/>
    </row>
    <row r="118" spans="2:18" s="43" customFormat="1" ht="33.75" x14ac:dyDescent="0.25">
      <c r="B118" s="44" t="s">
        <v>65</v>
      </c>
      <c r="C118" s="44"/>
      <c r="D118" s="43">
        <f>IF(Checklist48[[#This Row],[SGUID]]="",IF(Checklist48[[#This Row],[SSGUID]]="",0,1),1)</f>
        <v>1</v>
      </c>
      <c r="E118" s="44"/>
      <c r="F118" s="44" t="str">
        <f>_xlfn.IFNA(Checklist48[[#This Row],[RelatedPQ]],"NA")</f>
        <v/>
      </c>
      <c r="G118" s="44" t="str">
        <f>IF(Checklist48[[#This Row],[PIGUID]]="","",INDEX(S2PQ_relational[],MATCH(Checklist48[[#This Row],[PIGUID&amp;NO]],S2PQ_relational[PIGUID &amp; "NO"],0),2))</f>
        <v/>
      </c>
      <c r="H118" s="44" t="str">
        <f>Checklist48[[#This Row],[PIGUID]]&amp;"NO"</f>
        <v>NO</v>
      </c>
      <c r="I118" s="44" t="str">
        <f>IF(Checklist48[[#This Row],[PIGUID]]="","",INDEX(PIs[NA Exempt],MATCH(Checklist48[[#This Row],[PIGUID]],PIs[GUID],0),1))</f>
        <v/>
      </c>
      <c r="J118" s="44" t="str">
        <f>IF(Checklist48[[#This Row],[SGUID]]="",IF(Checklist48[[#This Row],[SSGUID]]="",IF(Checklist48[[#This Row],[PIGUID]]="","",INDEX(PIs[[Column1]:[SS]],MATCH(Checklist48[[#This Row],[PIGUID]],PIs[GUID],0),2)),INDEX(PIs[[Column1]:[SS]],MATCH(Checklist48[[#This Row],[SSGUID]],PIs[SSGUID],0),18)),INDEX(PIs[[Column1]:[SS]],MATCH(Checklist48[[#This Row],[SGUID]],PIs[SGUID],0),14))</f>
        <v>FO 07 PLANT PROTECTION PRODUCTS</v>
      </c>
      <c r="K118" s="44" t="str">
        <f>IF(Checklist48[[#This Row],[SGUID]]="",IF(Checklist48[[#This Row],[SSGUID]]="",IF(Checklist48[[#This Row],[PIGUID]]="","",INDEX(PIs[[Column1]:[SS]],MATCH(Checklist48[[#This Row],[PIGUID]],PIs[GUID],0),4)),INDEX(PIs[[Column1]:[Ssbody]],MATCH(Checklist48[[#This Row],[SSGUID]],PIs[SSGUID],0),19)),INDEX(PIs[[Column1]:[SS]],MATCH(Checklist48[[#This Row],[SGUID]],PIs[SGUID],0),15))</f>
        <v>-</v>
      </c>
      <c r="L118" s="44" t="str">
        <f>IF(Checklist48[[#This Row],[SGUID]]="",IF(Checklist48[[#This Row],[SSGUID]]="",INDEX(PIs[[Column1]:[SS]],MATCH(Checklist48[[#This Row],[PIGUID]],PIs[GUID],0),6),""),"")</f>
        <v/>
      </c>
      <c r="M118" s="44" t="str">
        <f>IF(Checklist48[[#This Row],[SSGUID]]="",IF(Checklist48[[#This Row],[PIGUID]]="","",INDEX(PIs[[Column1]:[SS]],MATCH(Checklist48[[#This Row],[PIGUID]],PIs[GUID],0),8)),"")</f>
        <v/>
      </c>
      <c r="N118" s="69"/>
      <c r="O118" s="69"/>
      <c r="P118" s="44" t="str">
        <f>IF(Checklist48[[#This Row],[ifna]]="NA","",IF(Checklist48[[#This Row],[RelatedPQ]]=0,"",IF(Checklist48[[#This Row],[RelatedPQ]]="","",IF((INDEX(S2PQ_relational[],MATCH(Checklist48[[#This Row],[PIGUID&amp;NO]],S2PQ_relational[PIGUID &amp; "NO"],0),1))=Checklist48[[#This Row],[PIGUID]],"Not applicable",""))))</f>
        <v/>
      </c>
      <c r="Q118" s="44" t="str">
        <f>IF(Checklist48[[#This Row],[N/A]]="Not Applicable",INDEX(S2PQ[[Step 2 questions]:[Justification]],MATCH(Checklist48[[#This Row],[RelatedPQ]],S2PQ[S2PQGUID],0),3),"")</f>
        <v/>
      </c>
      <c r="R118" s="69"/>
    </row>
    <row r="119" spans="2:18" s="43" customFormat="1" ht="45" x14ac:dyDescent="0.25">
      <c r="B119" s="44"/>
      <c r="C119" s="44" t="s">
        <v>376</v>
      </c>
      <c r="D119" s="43">
        <f>IF(Checklist48[[#This Row],[SGUID]]="",IF(Checklist48[[#This Row],[SSGUID]]="",0,1),1)</f>
        <v>1</v>
      </c>
      <c r="E119" s="44"/>
      <c r="F119" s="44" t="str">
        <f>_xlfn.IFNA(Checklist48[[#This Row],[RelatedPQ]],"NA")</f>
        <v/>
      </c>
      <c r="G119" s="44" t="str">
        <f>IF(Checklist48[[#This Row],[PIGUID]]="","",INDEX(S2PQ_relational[],MATCH(Checklist48[[#This Row],[PIGUID&amp;NO]],S2PQ_relational[PIGUID &amp; "NO"],0),2))</f>
        <v/>
      </c>
      <c r="H119" s="44" t="str">
        <f>Checklist48[[#This Row],[PIGUID]]&amp;"NO"</f>
        <v>NO</v>
      </c>
      <c r="I119" s="44" t="str">
        <f>IF(Checklist48[[#This Row],[PIGUID]]="","",INDEX(PIs[NA Exempt],MATCH(Checklist48[[#This Row],[PIGUID]],PIs[GUID],0),1))</f>
        <v/>
      </c>
      <c r="J119" s="44" t="str">
        <f>IF(Checklist48[[#This Row],[SGUID]]="",IF(Checklist48[[#This Row],[SSGUID]]="",IF(Checklist48[[#This Row],[PIGUID]]="","",INDEX(PIs[[Column1]:[SS]],MATCH(Checklist48[[#This Row],[PIGUID]],PIs[GUID],0),2)),INDEX(PIs[[Column1]:[SS]],MATCH(Checklist48[[#This Row],[SSGUID]],PIs[SSGUID],0),18)),INDEX(PIs[[Column1]:[SS]],MATCH(Checklist48[[#This Row],[SGUID]],PIs[SGUID],0),14))</f>
        <v>FO 07.01 Choice of plant protection products</v>
      </c>
      <c r="K119" s="44" t="str">
        <f>IF(Checklist48[[#This Row],[SGUID]]="",IF(Checklist48[[#This Row],[SSGUID]]="",IF(Checklist48[[#This Row],[PIGUID]]="","",INDEX(PIs[[Column1]:[SS]],MATCH(Checklist48[[#This Row],[PIGUID]],PIs[GUID],0),4)),INDEX(PIs[[Column1]:[Ssbody]],MATCH(Checklist48[[#This Row],[SSGUID]],PIs[SSGUID],0),19)),INDEX(PIs[[Column1]:[SS]],MATCH(Checklist48[[#This Row],[SGUID]],PIs[SGUID],0),15))</f>
        <v>-</v>
      </c>
      <c r="L119" s="44" t="str">
        <f>IF(Checklist48[[#This Row],[SGUID]]="",IF(Checklist48[[#This Row],[SSGUID]]="",INDEX(PIs[[Column1]:[SS]],MATCH(Checklist48[[#This Row],[PIGUID]],PIs[GUID],0),6),""),"")</f>
        <v/>
      </c>
      <c r="M119" s="44" t="str">
        <f>IF(Checklist48[[#This Row],[SSGUID]]="",IF(Checklist48[[#This Row],[PIGUID]]="","",INDEX(PIs[[Column1]:[SS]],MATCH(Checklist48[[#This Row],[PIGUID]],PIs[GUID],0),8)),"")</f>
        <v/>
      </c>
      <c r="N119" s="69"/>
      <c r="O119" s="69"/>
      <c r="P119" s="44" t="str">
        <f>IF(Checklist48[[#This Row],[ifna]]="NA","",IF(Checklist48[[#This Row],[RelatedPQ]]=0,"",IF(Checklist48[[#This Row],[RelatedPQ]]="","",IF((INDEX(S2PQ_relational[],MATCH(Checklist48[[#This Row],[PIGUID&amp;NO]],S2PQ_relational[PIGUID &amp; "NO"],0),1))=Checklist48[[#This Row],[PIGUID]],"Not applicable",""))))</f>
        <v/>
      </c>
      <c r="Q119" s="44" t="str">
        <f>IF(Checklist48[[#This Row],[N/A]]="Not Applicable",INDEX(S2PQ[[Step 2 questions]:[Justification]],MATCH(Checklist48[[#This Row],[RelatedPQ]],S2PQ[S2PQGUID],0),3),"")</f>
        <v/>
      </c>
      <c r="R119" s="69"/>
    </row>
    <row r="120" spans="2:18" s="43" customFormat="1" ht="270" x14ac:dyDescent="0.25">
      <c r="B120" s="44"/>
      <c r="C120" s="44"/>
      <c r="D120" s="43">
        <f>IF(Checklist48[[#This Row],[SGUID]]="",IF(Checklist48[[#This Row],[SSGUID]]="",0,1),1)</f>
        <v>0</v>
      </c>
      <c r="E120" s="44" t="s">
        <v>383</v>
      </c>
      <c r="F120" s="44" t="str">
        <f>_xlfn.IFNA(Checklist48[[#This Row],[RelatedPQ]],"NA")</f>
        <v>NA</v>
      </c>
      <c r="G120" s="44" t="e">
        <f>IF(Checklist48[[#This Row],[PIGUID]]="","",INDEX(S2PQ_relational[],MATCH(Checklist48[[#This Row],[PIGUID&amp;NO]],S2PQ_relational[PIGUID &amp; "NO"],0),2))</f>
        <v>#N/A</v>
      </c>
      <c r="H120" s="44" t="str">
        <f>Checklist48[[#This Row],[PIGUID]]&amp;"NO"</f>
        <v>hRD9LVRWdv0Xjfts40xHoNO</v>
      </c>
      <c r="I120" s="44" t="b">
        <f>IF(Checklist48[[#This Row],[PIGUID]]="","",INDEX(PIs[NA Exempt],MATCH(Checklist48[[#This Row],[PIGUID]],PIs[GUID],0),1))</f>
        <v>0</v>
      </c>
      <c r="J120" s="44" t="str">
        <f>IF(Checklist48[[#This Row],[SGUID]]="",IF(Checklist48[[#This Row],[SSGUID]]="",IF(Checklist48[[#This Row],[PIGUID]]="","",INDEX(PIs[[Column1]:[SS]],MATCH(Checklist48[[#This Row],[PIGUID]],PIs[GUID],0),2)),INDEX(PIs[[Column1]:[SS]],MATCH(Checklist48[[#This Row],[SSGUID]],PIs[SSGUID],0),18)),INDEX(PIs[[Column1]:[SS]],MATCH(Checklist48[[#This Row],[SGUID]],PIs[SGUID],0),14))</f>
        <v>FO 07.01.01</v>
      </c>
      <c r="K120" s="44" t="str">
        <f>IF(Checklist48[[#This Row],[SGUID]]="",IF(Checklist48[[#This Row],[SSGUID]]="",IF(Checklist48[[#This Row],[PIGUID]]="","",INDEX(PIs[[Column1]:[SS]],MATCH(Checklist48[[#This Row],[PIGUID]],PIs[GUID],0),4)),INDEX(PIs[[Column1]:[Ssbody]],MATCH(Checklist48[[#This Row],[SSGUID]],PIs[SSGUID],0),19)),INDEX(PIs[[Column1]:[SS]],MATCH(Checklist48[[#This Row],[SGUID]],PIs[SGUID],0),15))</f>
        <v>Only treatments with plant protection products (PPPs) authorized for the country of production are used.</v>
      </c>
      <c r="L120" s="44" t="str">
        <f>IF(Checklist48[[#This Row],[SGUID]]="",IF(Checklist48[[#This Row],[SSGUID]]="",INDEX(PIs[[Column1]:[SS]],MATCH(Checklist48[[#This Row],[PIGUID]],PIs[GUID],0),6),""),"")</f>
        <v>A system shall be in place to ensure that PPPs are used as authorized for the country where the crop is grown.
Evidence may take the form of reference lists (online acceptable), product labels, or descriptions of prevailing regulations properly referenced to the source regulation(s).
Where no official registration scheme exists in the country of production, the producer shall refer to “International Code of Conduct on the Distribution and Use of Pesticides” of the Food and Agriculture Organization (FAO).
Extrapolated PPP use is allowed as per local registration scheme (see guideline).
An up-to-date documented list that takes into account any changes in local and national legislation for PPPs shall be available for all commercial brand products (including any active ingredient compositions) used.
It shall be possible to identify in the list whether a PPP has an active ingredient that is listed by the World Health Organization (WHO) as “Extremely Hazardous (Class Ia)” (see “The WHO recommended classification of pesticides by hazard and guidelines to classification,” 2019).</v>
      </c>
      <c r="M120" s="44" t="str">
        <f>IF(Checklist48[[#This Row],[SSGUID]]="",IF(Checklist48[[#This Row],[PIGUID]]="","",INDEX(PIs[[Column1]:[SS]],MATCH(Checklist48[[#This Row],[PIGUID]],PIs[GUID],0),8)),"")</f>
        <v>Major Must</v>
      </c>
      <c r="N120" s="69"/>
      <c r="O120" s="69"/>
      <c r="P120" s="44" t="str">
        <f>IF(Checklist48[[#This Row],[ifna]]="NA","",IF(Checklist48[[#This Row],[RelatedPQ]]=0,"",IF(Checklist48[[#This Row],[RelatedPQ]]="","",IF((INDEX(S2PQ_relational[],MATCH(Checklist48[[#This Row],[PIGUID&amp;NO]],S2PQ_relational[PIGUID &amp; "NO"],0),1))=Checklist48[[#This Row],[PIGUID]],"Not applicable",""))))</f>
        <v/>
      </c>
      <c r="Q120" s="44" t="str">
        <f>IF(Checklist48[[#This Row],[N/A]]="Not Applicable",INDEX(S2PQ[[Step 2 questions]:[Justification]],MATCH(Checklist48[[#This Row],[RelatedPQ]],S2PQ[S2PQGUID],0),3),"")</f>
        <v/>
      </c>
      <c r="R120" s="69"/>
    </row>
    <row r="121" spans="2:18" s="43" customFormat="1" ht="247.5" x14ac:dyDescent="0.25">
      <c r="B121" s="44"/>
      <c r="C121" s="44"/>
      <c r="D121" s="43">
        <f>IF(Checklist48[[#This Row],[SGUID]]="",IF(Checklist48[[#This Row],[SSGUID]]="",0,1),1)</f>
        <v>0</v>
      </c>
      <c r="E121" s="44" t="s">
        <v>370</v>
      </c>
      <c r="F121" s="44" t="str">
        <f>_xlfn.IFNA(Checklist48[[#This Row],[RelatedPQ]],"NA")</f>
        <v>NA</v>
      </c>
      <c r="G121" s="44" t="e">
        <f>IF(Checklist48[[#This Row],[PIGUID]]="","",INDEX(S2PQ_relational[],MATCH(Checklist48[[#This Row],[PIGUID&amp;NO]],S2PQ_relational[PIGUID &amp; "NO"],0),2))</f>
        <v>#N/A</v>
      </c>
      <c r="H121" s="44" t="str">
        <f>Checklist48[[#This Row],[PIGUID]]&amp;"NO"</f>
        <v>5DS7FHDtDqEaVYAUQwziPeNO</v>
      </c>
      <c r="I121" s="44" t="b">
        <f>IF(Checklist48[[#This Row],[PIGUID]]="","",INDEX(PIs[NA Exempt],MATCH(Checklist48[[#This Row],[PIGUID]],PIs[GUID],0),1))</f>
        <v>0</v>
      </c>
      <c r="J121" s="44" t="str">
        <f>IF(Checklist48[[#This Row],[SGUID]]="",IF(Checklist48[[#This Row],[SSGUID]]="",IF(Checklist48[[#This Row],[PIGUID]]="","",INDEX(PIs[[Column1]:[SS]],MATCH(Checklist48[[#This Row],[PIGUID]],PIs[GUID],0),2)),INDEX(PIs[[Column1]:[SS]],MATCH(Checklist48[[#This Row],[SSGUID]],PIs[SSGUID],0),18)),INDEX(PIs[[Column1]:[SS]],MATCH(Checklist48[[#This Row],[SGUID]],PIs[SGUID],0),14))</f>
        <v>FO 07.01.02</v>
      </c>
      <c r="K121" s="44" t="str">
        <f>IF(Checklist48[[#This Row],[SGUID]]="",IF(Checklist48[[#This Row],[SSGUID]]="",IF(Checklist48[[#This Row],[PIGUID]]="","",INDEX(PIs[[Column1]:[SS]],MATCH(Checklist48[[#This Row],[PIGUID]],PIs[GUID],0),4)),INDEX(PIs[[Column1]:[Ssbody]],MATCH(Checklist48[[#This Row],[SSGUID]],PIs[SSGUID],0),19)),INDEX(PIs[[Column1]:[SS]],MATCH(Checklist48[[#This Row],[SGUID]],PIs[SGUID],0),15))</f>
        <v>Plant protection products (PPPs) applied are appropriate for the crop/use site and target – either specifically or generally – as recommended on the product label or through other approvals.</v>
      </c>
      <c r="L121" s="44" t="str">
        <f>IF(Checklist48[[#This Row],[SGUID]]="",IF(Checklist48[[#This Row],[SSGUID]]="",INDEX(PIs[[Column1]:[SS]],MATCH(Checklist48[[#This Row],[PIGUID]],PIs[GUID],0),6),""),"")</f>
        <v>A system shall be in place to ensure that PPPs are used as authorized for the crop – either specifically or generally – or authorized for the use site and intended purpose (i.e., for the pest or target of the intervention), as per label recommendations or official registration body publication.
If the producer uses PPPs that are currently authorized for use on greenhouse ornamental nonfood or terrestrial ornamental nonfood sites, there shall be evidence of official approval for use of that PPP on that crop in that country (where such an official registration scheme exists). All PPPs shall be correctly and properly labeled.
Examples of registrations that are meant generally for ornamentals: “Flowering ornamentals like roses, daisies;” “Flowers such as roses and daises;” “Ornamentals;” “Bulbs;” “Potted and bedding plants.”
Examples of registrations that are meant generally for targets: One product label may specifically and exclusively refer to “green aphids,” while a different product label may mention green aphids but also mention “piercing and sucking insects” in general.</v>
      </c>
      <c r="M121" s="44" t="str">
        <f>IF(Checklist48[[#This Row],[SSGUID]]="",IF(Checklist48[[#This Row],[PIGUID]]="","",INDEX(PIs[[Column1]:[SS]],MATCH(Checklist48[[#This Row],[PIGUID]],PIs[GUID],0),8)),"")</f>
        <v>Major Must</v>
      </c>
      <c r="N121" s="69"/>
      <c r="O121" s="69"/>
      <c r="P121" s="44" t="str">
        <f>IF(Checklist48[[#This Row],[ifna]]="NA","",IF(Checklist48[[#This Row],[RelatedPQ]]=0,"",IF(Checklist48[[#This Row],[RelatedPQ]]="","",IF((INDEX(S2PQ_relational[],MATCH(Checklist48[[#This Row],[PIGUID&amp;NO]],S2PQ_relational[PIGUID &amp; "NO"],0),1))=Checklist48[[#This Row],[PIGUID]],"Not applicable",""))))</f>
        <v/>
      </c>
      <c r="Q121" s="44" t="str">
        <f>IF(Checklist48[[#This Row],[N/A]]="Not Applicable",INDEX(S2PQ[[Step 2 questions]:[Justification]],MATCH(Checklist48[[#This Row],[RelatedPQ]],S2PQ[S2PQGUID],0),3),"")</f>
        <v/>
      </c>
      <c r="R121" s="69"/>
    </row>
    <row r="122" spans="2:18" s="43" customFormat="1" ht="45" x14ac:dyDescent="0.25">
      <c r="B122" s="44"/>
      <c r="C122" s="44"/>
      <c r="D122" s="43">
        <f>IF(Checklist48[[#This Row],[SGUID]]="",IF(Checklist48[[#This Row],[SSGUID]]="",0,1),1)</f>
        <v>0</v>
      </c>
      <c r="E122" s="44" t="s">
        <v>471</v>
      </c>
      <c r="F122" s="44" t="str">
        <f>_xlfn.IFNA(Checklist48[[#This Row],[RelatedPQ]],"NA")</f>
        <v>NA</v>
      </c>
      <c r="G122" s="44" t="e">
        <f>IF(Checklist48[[#This Row],[PIGUID]]="","",INDEX(S2PQ_relational[],MATCH(Checklist48[[#This Row],[PIGUID&amp;NO]],S2PQ_relational[PIGUID &amp; "NO"],0),2))</f>
        <v>#N/A</v>
      </c>
      <c r="H122" s="44" t="str">
        <f>Checklist48[[#This Row],[PIGUID]]&amp;"NO"</f>
        <v>d2dn4gZTWN0Vd33TcLQqMNO</v>
      </c>
      <c r="I122" s="44" t="b">
        <f>IF(Checklist48[[#This Row],[PIGUID]]="","",INDEX(PIs[NA Exempt],MATCH(Checklist48[[#This Row],[PIGUID]],PIs[GUID],0),1))</f>
        <v>0</v>
      </c>
      <c r="J122" s="44" t="str">
        <f>IF(Checklist48[[#This Row],[SGUID]]="",IF(Checklist48[[#This Row],[SSGUID]]="",IF(Checklist48[[#This Row],[PIGUID]]="","",INDEX(PIs[[Column1]:[SS]],MATCH(Checklist48[[#This Row],[PIGUID]],PIs[GUID],0),2)),INDEX(PIs[[Column1]:[SS]],MATCH(Checklist48[[#This Row],[SSGUID]],PIs[SSGUID],0),18)),INDEX(PIs[[Column1]:[SS]],MATCH(Checklist48[[#This Row],[SGUID]],PIs[SGUID],0),14))</f>
        <v>FO 07.01.03</v>
      </c>
      <c r="K122" s="44" t="str">
        <f>IF(Checklist48[[#This Row],[SGUID]]="",IF(Checklist48[[#This Row],[SSGUID]]="",IF(Checklist48[[#This Row],[PIGUID]]="","",INDEX(PIs[[Column1]:[SS]],MATCH(Checklist48[[#This Row],[PIGUID]],PIs[GUID],0),4)),INDEX(PIs[[Column1]:[Ssbody]],MATCH(Checklist48[[#This Row],[SSGUID]],PIs[SSGUID],0),19)),INDEX(PIs[[Column1]:[SS]],MATCH(Checklist48[[#This Row],[SGUID]],PIs[SGUID],0),15))</f>
        <v>Invoices and/or procurement documentation of plant protection products (PPPs) and postharvest treatments are kept.</v>
      </c>
      <c r="L122" s="44" t="str">
        <f>IF(Checklist48[[#This Row],[SGUID]]="",IF(Checklist48[[#This Row],[SSGUID]]="",INDEX(PIs[[Column1]:[SS]],MATCH(Checklist48[[#This Row],[PIGUID]],PIs[GUID],0),6),""),"")</f>
        <v>Efforts shall be made to avoid illegal and counterfeit PPPs.
Invoices, procurement documentation, or packing slips of all PPPs used and/or stored shall be retained.</v>
      </c>
      <c r="M122" s="44" t="str">
        <f>IF(Checklist48[[#This Row],[SSGUID]]="",IF(Checklist48[[#This Row],[PIGUID]]="","",INDEX(PIs[[Column1]:[SS]],MATCH(Checklist48[[#This Row],[PIGUID]],PIs[GUID],0),8)),"")</f>
        <v>Major Must</v>
      </c>
      <c r="N122" s="69"/>
      <c r="O122" s="69"/>
      <c r="P122" s="44" t="str">
        <f>IF(Checklist48[[#This Row],[ifna]]="NA","",IF(Checklist48[[#This Row],[RelatedPQ]]=0,"",IF(Checklist48[[#This Row],[RelatedPQ]]="","",IF((INDEX(S2PQ_relational[],MATCH(Checklist48[[#This Row],[PIGUID&amp;NO]],S2PQ_relational[PIGUID &amp; "NO"],0),1))=Checklist48[[#This Row],[PIGUID]],"Not applicable",""))))</f>
        <v/>
      </c>
      <c r="Q122" s="44" t="str">
        <f>IF(Checklist48[[#This Row],[N/A]]="Not Applicable",INDEX(S2PQ[[Step 2 questions]:[Justification]],MATCH(Checklist48[[#This Row],[RelatedPQ]],S2PQ[S2PQGUID],0),3),"")</f>
        <v/>
      </c>
      <c r="R122" s="69"/>
    </row>
    <row r="123" spans="2:18" s="43" customFormat="1" ht="33.75" x14ac:dyDescent="0.25">
      <c r="B123" s="44"/>
      <c r="C123" s="44" t="s">
        <v>294</v>
      </c>
      <c r="D123" s="43">
        <f>IF(Checklist48[[#This Row],[SGUID]]="",IF(Checklist48[[#This Row],[SSGUID]]="",0,1),1)</f>
        <v>1</v>
      </c>
      <c r="E123" s="44"/>
      <c r="F123" s="44" t="str">
        <f>_xlfn.IFNA(Checklist48[[#This Row],[RelatedPQ]],"NA")</f>
        <v/>
      </c>
      <c r="G123" s="44" t="str">
        <f>IF(Checklist48[[#This Row],[PIGUID]]="","",INDEX(S2PQ_relational[],MATCH(Checklist48[[#This Row],[PIGUID&amp;NO]],S2PQ_relational[PIGUID &amp; "NO"],0),2))</f>
        <v/>
      </c>
      <c r="H123" s="44" t="str">
        <f>Checklist48[[#This Row],[PIGUID]]&amp;"NO"</f>
        <v>NO</v>
      </c>
      <c r="I123" s="44" t="str">
        <f>IF(Checklist48[[#This Row],[PIGUID]]="","",INDEX(PIs[NA Exempt],MATCH(Checklist48[[#This Row],[PIGUID]],PIs[GUID],0),1))</f>
        <v/>
      </c>
      <c r="J123"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07.02 Application records </v>
      </c>
      <c r="K123" s="44" t="str">
        <f>IF(Checklist48[[#This Row],[SGUID]]="",IF(Checklist48[[#This Row],[SSGUID]]="",IF(Checklist48[[#This Row],[PIGUID]]="","",INDEX(PIs[[Column1]:[SS]],MATCH(Checklist48[[#This Row],[PIGUID]],PIs[GUID],0),4)),INDEX(PIs[[Column1]:[Ssbody]],MATCH(Checklist48[[#This Row],[SSGUID]],PIs[SSGUID],0),19)),INDEX(PIs[[Column1]:[SS]],MATCH(Checklist48[[#This Row],[SGUID]],PIs[SGUID],0),15))</f>
        <v>-</v>
      </c>
      <c r="L123" s="44" t="str">
        <f>IF(Checklist48[[#This Row],[SGUID]]="",IF(Checklist48[[#This Row],[SSGUID]]="",INDEX(PIs[[Column1]:[SS]],MATCH(Checklist48[[#This Row],[PIGUID]],PIs[GUID],0),6),""),"")</f>
        <v/>
      </c>
      <c r="M123" s="44" t="str">
        <f>IF(Checklist48[[#This Row],[SSGUID]]="",IF(Checklist48[[#This Row],[PIGUID]]="","",INDEX(PIs[[Column1]:[SS]],MATCH(Checklist48[[#This Row],[PIGUID]],PIs[GUID],0),8)),"")</f>
        <v/>
      </c>
      <c r="N123" s="69"/>
      <c r="O123" s="69"/>
      <c r="P123" s="44" t="str">
        <f>IF(Checklist48[[#This Row],[ifna]]="NA","",IF(Checklist48[[#This Row],[RelatedPQ]]=0,"",IF(Checklist48[[#This Row],[RelatedPQ]]="","",IF((INDEX(S2PQ_relational[],MATCH(Checklist48[[#This Row],[PIGUID&amp;NO]],S2PQ_relational[PIGUID &amp; "NO"],0),1))=Checklist48[[#This Row],[PIGUID]],"Not applicable",""))))</f>
        <v/>
      </c>
      <c r="Q123" s="44" t="str">
        <f>IF(Checklist48[[#This Row],[N/A]]="Not Applicable",INDEX(S2PQ[[Step 2 questions]:[Justification]],MATCH(Checklist48[[#This Row],[RelatedPQ]],S2PQ[S2PQGUID],0),3),"")</f>
        <v/>
      </c>
      <c r="R123" s="69"/>
    </row>
    <row r="124" spans="2:18" s="43" customFormat="1" ht="191.25" x14ac:dyDescent="0.25">
      <c r="B124" s="44"/>
      <c r="C124" s="44"/>
      <c r="D124" s="43">
        <f>IF(Checklist48[[#This Row],[SGUID]]="",IF(Checklist48[[#This Row],[SSGUID]]="",0,1),1)</f>
        <v>0</v>
      </c>
      <c r="E124" s="44" t="s">
        <v>325</v>
      </c>
      <c r="F124" s="44" t="str">
        <f>_xlfn.IFNA(Checklist48[[#This Row],[RelatedPQ]],"NA")</f>
        <v>NA</v>
      </c>
      <c r="G124" s="44" t="e">
        <f>IF(Checklist48[[#This Row],[PIGUID]]="","",INDEX(S2PQ_relational[],MATCH(Checklist48[[#This Row],[PIGUID&amp;NO]],S2PQ_relational[PIGUID &amp; "NO"],0),2))</f>
        <v>#N/A</v>
      </c>
      <c r="H124" s="44" t="str">
        <f>Checklist48[[#This Row],[PIGUID]]&amp;"NO"</f>
        <v>53cLJ9maGxLIO7jJOMikQaNO</v>
      </c>
      <c r="I124" s="44" t="b">
        <f>IF(Checklist48[[#This Row],[PIGUID]]="","",INDEX(PIs[NA Exempt],MATCH(Checklist48[[#This Row],[PIGUID]],PIs[GUID],0),1))</f>
        <v>0</v>
      </c>
      <c r="J124" s="44" t="str">
        <f>IF(Checklist48[[#This Row],[SGUID]]="",IF(Checklist48[[#This Row],[SSGUID]]="",IF(Checklist48[[#This Row],[PIGUID]]="","",INDEX(PIs[[Column1]:[SS]],MATCH(Checklist48[[#This Row],[PIGUID]],PIs[GUID],0),2)),INDEX(PIs[[Column1]:[SS]],MATCH(Checklist48[[#This Row],[SSGUID]],PIs[SSGUID],0),18)),INDEX(PIs[[Column1]:[SS]],MATCH(Checklist48[[#This Row],[SGUID]],PIs[SGUID],0),14))</f>
        <v>FO 07.02.01</v>
      </c>
      <c r="K124" s="44" t="str">
        <f>IF(Checklist48[[#This Row],[SGUID]]="",IF(Checklist48[[#This Row],[SSGUID]]="",IF(Checklist48[[#This Row],[PIGUID]]="","",INDEX(PIs[[Column1]:[SS]],MATCH(Checklist48[[#This Row],[PIGUID]],PIs[GUID],0),4)),INDEX(PIs[[Column1]:[Ssbody]],MATCH(Checklist48[[#This Row],[SSGUID]],PIs[SSGUID],0),19)),INDEX(PIs[[Column1]:[SS]],MATCH(Checklist48[[#This Row],[SGUID]],PIs[SGUID],0),15))</f>
        <v>Records of plant protection product (PPP) applications are kept.</v>
      </c>
      <c r="L124" s="44" t="str">
        <f>IF(Checklist48[[#This Row],[SGUID]]="",IF(Checklist48[[#This Row],[SSGUID]]="",INDEX(PIs[[Column1]:[SS]],MATCH(Checklist48[[#This Row],[PIGUID]],PIs[GUID],0),6),""),"")</f>
        <v>All PPP application records shall specify the following information:
- Crop
- Field or greenhouse
- Area of application (m2 or ha)
- Date (day/month/year) and end time of application
- Justification (e.g., name of the pest(s) treated)
- Complete product trade name of the PPP (including formulation)
- Name of active ingredient and concentration in commercial product (g/kg or g/l)
- PPP quantity applied (i.e., quantity of commercial concentrated product): Amount of PPP to be applied expressed in weight or volume, or the total quantity of water (or other carrier medium)
- Total spray volume applied (quantity of water or other carrier medium)</v>
      </c>
      <c r="M124" s="44" t="str">
        <f>IF(Checklist48[[#This Row],[SSGUID]]="",IF(Checklist48[[#This Row],[PIGUID]]="","",INDEX(PIs[[Column1]:[SS]],MATCH(Checklist48[[#This Row],[PIGUID]],PIs[GUID],0),8)),"")</f>
        <v>Major Must</v>
      </c>
      <c r="N124" s="69"/>
      <c r="O124" s="69"/>
      <c r="P124" s="44" t="str">
        <f>IF(Checklist48[[#This Row],[ifna]]="NA","",IF(Checklist48[[#This Row],[RelatedPQ]]=0,"",IF(Checklist48[[#This Row],[RelatedPQ]]="","",IF((INDEX(S2PQ_relational[],MATCH(Checklist48[[#This Row],[PIGUID&amp;NO]],S2PQ_relational[PIGUID &amp; "NO"],0),1))=Checklist48[[#This Row],[PIGUID]],"Not applicable",""))))</f>
        <v/>
      </c>
      <c r="Q124" s="44" t="str">
        <f>IF(Checklist48[[#This Row],[N/A]]="Not Applicable",INDEX(S2PQ[[Step 2 questions]:[Justification]],MATCH(Checklist48[[#This Row],[RelatedPQ]],S2PQ[S2PQGUID],0),3),"")</f>
        <v/>
      </c>
      <c r="R124" s="69"/>
    </row>
    <row r="125" spans="2:18" s="43" customFormat="1" ht="281.25" x14ac:dyDescent="0.25">
      <c r="B125" s="44"/>
      <c r="C125" s="44"/>
      <c r="D125" s="43">
        <f>IF(Checklist48[[#This Row],[SGUID]]="",IF(Checklist48[[#This Row],[SSGUID]]="",0,1),1)</f>
        <v>0</v>
      </c>
      <c r="E125" s="44" t="s">
        <v>319</v>
      </c>
      <c r="F125" s="44" t="str">
        <f>_xlfn.IFNA(Checklist48[[#This Row],[RelatedPQ]],"NA")</f>
        <v>NA</v>
      </c>
      <c r="G125" s="44" t="e">
        <f>IF(Checklist48[[#This Row],[PIGUID]]="","",INDEX(S2PQ_relational[],MATCH(Checklist48[[#This Row],[PIGUID&amp;NO]],S2PQ_relational[PIGUID &amp; "NO"],0),2))</f>
        <v>#N/A</v>
      </c>
      <c r="H125" s="44" t="str">
        <f>Checklist48[[#This Row],[PIGUID]]&amp;"NO"</f>
        <v>zTeiFZvpwcYT8I0X4LGjdNO</v>
      </c>
      <c r="I125" s="44" t="b">
        <f>IF(Checklist48[[#This Row],[PIGUID]]="","",INDEX(PIs[NA Exempt],MATCH(Checklist48[[#This Row],[PIGUID]],PIs[GUID],0),1))</f>
        <v>0</v>
      </c>
      <c r="J125" s="44" t="str">
        <f>IF(Checklist48[[#This Row],[SGUID]]="",IF(Checklist48[[#This Row],[SSGUID]]="",IF(Checklist48[[#This Row],[PIGUID]]="","",INDEX(PIs[[Column1]:[SS]],MATCH(Checklist48[[#This Row],[PIGUID]],PIs[GUID],0),2)),INDEX(PIs[[Column1]:[SS]],MATCH(Checklist48[[#This Row],[SSGUID]],PIs[SSGUID],0),18)),INDEX(PIs[[Column1]:[SS]],MATCH(Checklist48[[#This Row],[SGUID]],PIs[SGUID],0),14))</f>
        <v>FO 07.02.02</v>
      </c>
      <c r="K125" s="44" t="str">
        <f>IF(Checklist48[[#This Row],[SGUID]]="",IF(Checklist48[[#This Row],[SSGUID]]="",IF(Checklist48[[#This Row],[PIGUID]]="","",INDEX(PIs[[Column1]:[SS]],MATCH(Checklist48[[#This Row],[PIGUID]],PIs[GUID],0),4)),INDEX(PIs[[Column1]:[Ssbody]],MATCH(Checklist48[[#This Row],[SSGUID]],PIs[SSGUID],0),19)),INDEX(PIs[[Column1]:[SS]],MATCH(Checklist48[[#This Row],[SGUID]],PIs[SGUID],0),15))</f>
        <v>Additional records of all plant protection product (PPP) applications are kept.</v>
      </c>
      <c r="L125" s="44" t="str">
        <f>IF(Checklist48[[#This Row],[SGUID]]="",IF(Checklist48[[#This Row],[SSGUID]]="",INDEX(PIs[[Column1]:[SS]],MATCH(Checklist48[[#This Row],[PIGUID]],PIs[GUID],0),6),""),"")</f>
        <v>Additional records shall include:
- Name of applicator: The full name and/or signature of the responsible person(s) applying the PPPs shall be recorded. For electronic software systems, measures shall be in place to ensure authenticity of records. If there is a team of workers doing the application, all workers shall be listed in the records.
- Technical authorization for the application: The technically responsible person making the decision on the use and the doses of the PPP(s) being applied shall be identified in the records.
- Type of machinery or application equipment/method used (backpack sprayer, high-volume, U.L.V., irrigation system, dusting, fogger, aerial, or another method) for all the PPPs applied shall be detailed in all PPP application records (if there are various units, these are identified individually).
- Weather conditions at time of application: The local weather conditions (wind, sunny/overcast, humidity, etc.) affecting effectiveness of treatment or drift to neighboring crops shall be recorded for each application. This may be in the form of pictograms with tick boxes, text information, or another viable system on the record.
“N/A” for covered crops.</v>
      </c>
      <c r="M125" s="44" t="str">
        <f>IF(Checklist48[[#This Row],[SSGUID]]="",IF(Checklist48[[#This Row],[PIGUID]]="","",INDEX(PIs[[Column1]:[SS]],MATCH(Checklist48[[#This Row],[PIGUID]],PIs[GUID],0),8)),"")</f>
        <v>Minor Must</v>
      </c>
      <c r="N125" s="69"/>
      <c r="O125" s="69"/>
      <c r="P125" s="44" t="str">
        <f>IF(Checklist48[[#This Row],[ifna]]="NA","",IF(Checklist48[[#This Row],[RelatedPQ]]=0,"",IF(Checklist48[[#This Row],[RelatedPQ]]="","",IF((INDEX(S2PQ_relational[],MATCH(Checklist48[[#This Row],[PIGUID&amp;NO]],S2PQ_relational[PIGUID &amp; "NO"],0),1))=Checklist48[[#This Row],[PIGUID]],"Not applicable",""))))</f>
        <v/>
      </c>
      <c r="Q125" s="44" t="str">
        <f>IF(Checklist48[[#This Row],[N/A]]="Not Applicable",INDEX(S2PQ[[Step 2 questions]:[Justification]],MATCH(Checklist48[[#This Row],[RelatedPQ]],S2PQ[S2PQGUID],0),3),"")</f>
        <v/>
      </c>
      <c r="R125" s="69"/>
    </row>
    <row r="126" spans="2:18" s="43" customFormat="1" ht="67.5" x14ac:dyDescent="0.25">
      <c r="B126" s="44"/>
      <c r="C126" s="44"/>
      <c r="D126" s="43">
        <f>IF(Checklist48[[#This Row],[SGUID]]="",IF(Checklist48[[#This Row],[SSGUID]]="",0,1),1)</f>
        <v>0</v>
      </c>
      <c r="E126" s="44" t="s">
        <v>301</v>
      </c>
      <c r="F126" s="44" t="str">
        <f>_xlfn.IFNA(Checklist48[[#This Row],[RelatedPQ]],"NA")</f>
        <v>NA</v>
      </c>
      <c r="G126" s="44" t="e">
        <f>IF(Checklist48[[#This Row],[PIGUID]]="","",INDEX(S2PQ_relational[],MATCH(Checklist48[[#This Row],[PIGUID&amp;NO]],S2PQ_relational[PIGUID &amp; "NO"],0),2))</f>
        <v>#N/A</v>
      </c>
      <c r="H126" s="44" t="str">
        <f>Checklist48[[#This Row],[PIGUID]]&amp;"NO"</f>
        <v>4aPDoeTyqlNVgH7Oxvt5MNNO</v>
      </c>
      <c r="I126" s="44" t="b">
        <f>IF(Checklist48[[#This Row],[PIGUID]]="","",INDEX(PIs[NA Exempt],MATCH(Checklist48[[#This Row],[PIGUID]],PIs[GUID],0),1))</f>
        <v>0</v>
      </c>
      <c r="J126" s="44" t="str">
        <f>IF(Checklist48[[#This Row],[SGUID]]="",IF(Checklist48[[#This Row],[SSGUID]]="",IF(Checklist48[[#This Row],[PIGUID]]="","",INDEX(PIs[[Column1]:[SS]],MATCH(Checklist48[[#This Row],[PIGUID]],PIs[GUID],0),2)),INDEX(PIs[[Column1]:[SS]],MATCH(Checklist48[[#This Row],[SSGUID]],PIs[SSGUID],0),18)),INDEX(PIs[[Column1]:[SS]],MATCH(Checklist48[[#This Row],[SGUID]],PIs[SGUID],0),14))</f>
        <v>FO 07.02.03</v>
      </c>
      <c r="K126"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takes active measures to prevent plant protection product (PPP) drift to neighboring plots.</v>
      </c>
      <c r="L126" s="44" t="str">
        <f>IF(Checklist48[[#This Row],[SGUID]]="",IF(Checklist48[[#This Row],[SSGUID]]="",INDEX(PIs[[Column1]:[SS]],MATCH(Checklist48[[#This Row],[PIGUID]],PIs[GUID],0),6),""),"")</f>
        <v>The producer shall take active measures to avoid the risk of PPP drift from own plots to neighboring production areas. This may include, but is not limited to, knowledge of what neighbors are growing, planting living fences, maintenance of spray equipment, etc.</v>
      </c>
      <c r="M126" s="44" t="str">
        <f>IF(Checklist48[[#This Row],[SSGUID]]="",IF(Checklist48[[#This Row],[PIGUID]]="","",INDEX(PIs[[Column1]:[SS]],MATCH(Checklist48[[#This Row],[PIGUID]],PIs[GUID],0),8)),"")</f>
        <v>Minor Must</v>
      </c>
      <c r="N126" s="69"/>
      <c r="O126" s="69"/>
      <c r="P126" s="44" t="str">
        <f>IF(Checklist48[[#This Row],[ifna]]="NA","",IF(Checklist48[[#This Row],[RelatedPQ]]=0,"",IF(Checklist48[[#This Row],[RelatedPQ]]="","",IF((INDEX(S2PQ_relational[],MATCH(Checklist48[[#This Row],[PIGUID&amp;NO]],S2PQ_relational[PIGUID &amp; "NO"],0),1))=Checklist48[[#This Row],[PIGUID]],"Not applicable",""))))</f>
        <v/>
      </c>
      <c r="Q126" s="44" t="str">
        <f>IF(Checklist48[[#This Row],[N/A]]="Not Applicable",INDEX(S2PQ[[Step 2 questions]:[Justification]],MATCH(Checklist48[[#This Row],[RelatedPQ]],S2PQ[S2PQGUID],0),3),"")</f>
        <v/>
      </c>
      <c r="R126" s="69"/>
    </row>
    <row r="127" spans="2:18" s="43" customFormat="1" ht="78.75" x14ac:dyDescent="0.25">
      <c r="B127" s="44"/>
      <c r="C127" s="44"/>
      <c r="D127" s="43">
        <f>IF(Checklist48[[#This Row],[SGUID]]="",IF(Checklist48[[#This Row],[SSGUID]]="",0,1),1)</f>
        <v>0</v>
      </c>
      <c r="E127" s="44" t="s">
        <v>287</v>
      </c>
      <c r="F127" s="44" t="str">
        <f>_xlfn.IFNA(Checklist48[[#This Row],[RelatedPQ]],"NA")</f>
        <v>NA</v>
      </c>
      <c r="G127" s="44" t="e">
        <f>IF(Checklist48[[#This Row],[PIGUID]]="","",INDEX(S2PQ_relational[],MATCH(Checklist48[[#This Row],[PIGUID&amp;NO]],S2PQ_relational[PIGUID &amp; "NO"],0),2))</f>
        <v>#N/A</v>
      </c>
      <c r="H127" s="44" t="str">
        <f>Checklist48[[#This Row],[PIGUID]]&amp;"NO"</f>
        <v>10CP51JRtCxtSJ8KB5UYB5NO</v>
      </c>
      <c r="I127" s="44" t="b">
        <f>IF(Checklist48[[#This Row],[PIGUID]]="","",INDEX(PIs[NA Exempt],MATCH(Checklist48[[#This Row],[PIGUID]],PIs[GUID],0),1))</f>
        <v>0</v>
      </c>
      <c r="J127" s="44" t="str">
        <f>IF(Checklist48[[#This Row],[SGUID]]="",IF(Checklist48[[#This Row],[SSGUID]]="",IF(Checklist48[[#This Row],[PIGUID]]="","",INDEX(PIs[[Column1]:[SS]],MATCH(Checklist48[[#This Row],[PIGUID]],PIs[GUID],0),2)),INDEX(PIs[[Column1]:[SS]],MATCH(Checklist48[[#This Row],[SSGUID]],PIs[SSGUID],0),18)),INDEX(PIs[[Column1]:[SS]],MATCH(Checklist48[[#This Row],[SGUID]],PIs[SGUID],0),14))</f>
        <v>FO 07.02.04</v>
      </c>
      <c r="K127"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takes active measures to prevent plant protection product (PPP) drift from neighboring plots.</v>
      </c>
      <c r="L127" s="44" t="str">
        <f>IF(Checklist48[[#This Row],[SGUID]]="",IF(Checklist48[[#This Row],[SSGUID]]="",INDEX(PIs[[Column1]:[SS]],MATCH(Checklist48[[#This Row],[PIGUID]],PIs[GUID],0),6),""),"")</f>
        <v>The producer should take active measures to avoid the risk of PPP drift from adjacent plots e.g., by making agreements and organizing communication with producers from neighboring plots in order to eliminate the risk of undesired PPP drift and by planting vegetative buffers at the edges of cropped fields.
“N/A” if not identified as a risk.</v>
      </c>
      <c r="M127" s="44" t="str">
        <f>IF(Checklist48[[#This Row],[SSGUID]]="",IF(Checklist48[[#This Row],[PIGUID]]="","",INDEX(PIs[[Column1]:[SS]],MATCH(Checklist48[[#This Row],[PIGUID]],PIs[GUID],0),8)),"")</f>
        <v>Recom.</v>
      </c>
      <c r="N127" s="69"/>
      <c r="O127" s="69"/>
      <c r="P127" s="44" t="str">
        <f>IF(Checklist48[[#This Row],[ifna]]="NA","",IF(Checklist48[[#This Row],[RelatedPQ]]=0,"",IF(Checklist48[[#This Row],[RelatedPQ]]="","",IF((INDEX(S2PQ_relational[],MATCH(Checklist48[[#This Row],[PIGUID&amp;NO]],S2PQ_relational[PIGUID &amp; "NO"],0),1))=Checklist48[[#This Row],[PIGUID]],"Not applicable",""))))</f>
        <v/>
      </c>
      <c r="Q127" s="44" t="str">
        <f>IF(Checklist48[[#This Row],[N/A]]="Not Applicable",INDEX(S2PQ[[Step 2 questions]:[Justification]],MATCH(Checklist48[[#This Row],[RelatedPQ]],S2PQ[S2PQGUID],0),3),"")</f>
        <v/>
      </c>
      <c r="R127" s="69"/>
    </row>
    <row r="128" spans="2:18" s="43" customFormat="1" ht="67.5" x14ac:dyDescent="0.25">
      <c r="B128" s="44"/>
      <c r="C128" s="44"/>
      <c r="D128" s="43">
        <f>IF(Checklist48[[#This Row],[SGUID]]="",IF(Checklist48[[#This Row],[SSGUID]]="",0,1),1)</f>
        <v>0</v>
      </c>
      <c r="E128" s="44" t="s">
        <v>307</v>
      </c>
      <c r="F128" s="44" t="str">
        <f>_xlfn.IFNA(Checklist48[[#This Row],[RelatedPQ]],"NA")</f>
        <v>NA</v>
      </c>
      <c r="G128" s="44" t="e">
        <f>IF(Checklist48[[#This Row],[PIGUID]]="","",INDEX(S2PQ_relational[],MATCH(Checklist48[[#This Row],[PIGUID&amp;NO]],S2PQ_relational[PIGUID &amp; "NO"],0),2))</f>
        <v>#N/A</v>
      </c>
      <c r="H128" s="44" t="str">
        <f>Checklist48[[#This Row],[PIGUID]]&amp;"NO"</f>
        <v>4EifHPT6iAprFqaYjJcXPxNO</v>
      </c>
      <c r="I128" s="44" t="b">
        <f>IF(Checklist48[[#This Row],[PIGUID]]="","",INDEX(PIs[NA Exempt],MATCH(Checklist48[[#This Row],[PIGUID]],PIs[GUID],0),1))</f>
        <v>0</v>
      </c>
      <c r="J128" s="44" t="str">
        <f>IF(Checklist48[[#This Row],[SGUID]]="",IF(Checklist48[[#This Row],[SSGUID]]="",IF(Checklist48[[#This Row],[PIGUID]]="","",INDEX(PIs[[Column1]:[SS]],MATCH(Checklist48[[#This Row],[PIGUID]],PIs[GUID],0),2)),INDEX(PIs[[Column1]:[SS]],MATCH(Checklist48[[#This Row],[SSGUID]],PIs[SSGUID],0),18)),INDEX(PIs[[Column1]:[SS]],MATCH(Checklist48[[#This Row],[SGUID]],PIs[SGUID],0),14))</f>
        <v>FO 07.02.05</v>
      </c>
      <c r="K128" s="44" t="str">
        <f>IF(Checklist48[[#This Row],[SGUID]]="",IF(Checklist48[[#This Row],[SSGUID]]="",IF(Checklist48[[#This Row],[PIGUID]]="","",INDEX(PIs[[Column1]:[SS]],MATCH(Checklist48[[#This Row],[PIGUID]],PIs[GUID],0),4)),INDEX(PIs[[Column1]:[Ssbody]],MATCH(Checklist48[[#This Row],[SSGUID]],PIs[SSGUID],0),19)),INDEX(PIs[[Column1]:[SS]],MATCH(Checklist48[[#This Row],[SGUID]],PIs[SGUID],0),15))</f>
        <v>Management of plant protection products (PPPs) is supported with metrics.</v>
      </c>
      <c r="L128" s="44" t="str">
        <f>IF(Checklist48[[#This Row],[SGUID]]="",IF(Checklist48[[#This Row],[SSGUID]]="",INDEX(PIs[[Column1]:[SS]],MATCH(Checklist48[[#This Row],[PIGUID]],PIs[GUID],0),6),""),"")</f>
        <v>Recommended metrics are: kg of active ingredient of PPP used/crop/ha/month.
In Option 2 producer groups, evidence at quality management system (QMS) level is acceptable. Results (data) on metrics at producer group and farm level should be available to indicate compliance.</v>
      </c>
      <c r="M128" s="44" t="str">
        <f>IF(Checklist48[[#This Row],[SSGUID]]="",IF(Checklist48[[#This Row],[PIGUID]]="","",INDEX(PIs[[Column1]:[SS]],MATCH(Checklist48[[#This Row],[PIGUID]],PIs[GUID],0),8)),"")</f>
        <v>Recom.</v>
      </c>
      <c r="N128" s="69"/>
      <c r="O128" s="69"/>
      <c r="P128" s="44" t="str">
        <f>IF(Checklist48[[#This Row],[ifna]]="NA","",IF(Checklist48[[#This Row],[RelatedPQ]]=0,"",IF(Checklist48[[#This Row],[RelatedPQ]]="","",IF((INDEX(S2PQ_relational[],MATCH(Checklist48[[#This Row],[PIGUID&amp;NO]],S2PQ_relational[PIGUID &amp; "NO"],0),1))=Checklist48[[#This Row],[PIGUID]],"Not applicable",""))))</f>
        <v/>
      </c>
      <c r="Q128" s="44" t="str">
        <f>IF(Checklist48[[#This Row],[N/A]]="Not Applicable",INDEX(S2PQ[[Step 2 questions]:[Justification]],MATCH(Checklist48[[#This Row],[RelatedPQ]],S2PQ[S2PQGUID],0),3),"")</f>
        <v/>
      </c>
      <c r="R128" s="69"/>
    </row>
    <row r="129" spans="2:18" s="43" customFormat="1" ht="45" x14ac:dyDescent="0.25">
      <c r="B129" s="44"/>
      <c r="C129" s="44" t="s">
        <v>186</v>
      </c>
      <c r="D129" s="43">
        <f>IF(Checklist48[[#This Row],[SGUID]]="",IF(Checklist48[[#This Row],[SSGUID]]="",0,1),1)</f>
        <v>1</v>
      </c>
      <c r="E129" s="44"/>
      <c r="F129" s="44" t="str">
        <f>_xlfn.IFNA(Checklist48[[#This Row],[RelatedPQ]],"NA")</f>
        <v/>
      </c>
      <c r="G129" s="44" t="str">
        <f>IF(Checklist48[[#This Row],[PIGUID]]="","",INDEX(S2PQ_relational[],MATCH(Checklist48[[#This Row],[PIGUID&amp;NO]],S2PQ_relational[PIGUID &amp; "NO"],0),2))</f>
        <v/>
      </c>
      <c r="H129" s="44" t="str">
        <f>Checklist48[[#This Row],[PIGUID]]&amp;"NO"</f>
        <v>NO</v>
      </c>
      <c r="I129" s="44" t="str">
        <f>IF(Checklist48[[#This Row],[PIGUID]]="","",INDEX(PIs[NA Exempt],MATCH(Checklist48[[#This Row],[PIGUID]],PIs[GUID],0),1))</f>
        <v/>
      </c>
      <c r="J129" s="44" t="str">
        <f>IF(Checklist48[[#This Row],[SGUID]]="",IF(Checklist48[[#This Row],[SSGUID]]="",IF(Checklist48[[#This Row],[PIGUID]]="","",INDEX(PIs[[Column1]:[SS]],MATCH(Checklist48[[#This Row],[PIGUID]],PIs[GUID],0),2)),INDEX(PIs[[Column1]:[SS]],MATCH(Checklist48[[#This Row],[SSGUID]],PIs[SSGUID],0),18)),INDEX(PIs[[Column1]:[SS]],MATCH(Checklist48[[#This Row],[SGUID]],PIs[SGUID],0),14))</f>
        <v>FO 07.03 Disposal of surplus application mix</v>
      </c>
      <c r="K129" s="44" t="str">
        <f>IF(Checklist48[[#This Row],[SGUID]]="",IF(Checklist48[[#This Row],[SSGUID]]="",IF(Checklist48[[#This Row],[PIGUID]]="","",INDEX(PIs[[Column1]:[SS]],MATCH(Checklist48[[#This Row],[PIGUID]],PIs[GUID],0),4)),INDEX(PIs[[Column1]:[Ssbody]],MATCH(Checklist48[[#This Row],[SSGUID]],PIs[SSGUID],0),19)),INDEX(PIs[[Column1]:[SS]],MATCH(Checklist48[[#This Row],[SGUID]],PIs[SGUID],0),15))</f>
        <v>-</v>
      </c>
      <c r="L129" s="44" t="str">
        <f>IF(Checklist48[[#This Row],[SGUID]]="",IF(Checklist48[[#This Row],[SSGUID]]="",INDEX(PIs[[Column1]:[SS]],MATCH(Checklist48[[#This Row],[PIGUID]],PIs[GUID],0),6),""),"")</f>
        <v/>
      </c>
      <c r="M129" s="44" t="str">
        <f>IF(Checklist48[[#This Row],[SSGUID]]="",IF(Checklist48[[#This Row],[PIGUID]]="","",INDEX(PIs[[Column1]:[SS]],MATCH(Checklist48[[#This Row],[PIGUID]],PIs[GUID],0),8)),"")</f>
        <v/>
      </c>
      <c r="N129" s="69"/>
      <c r="O129" s="69"/>
      <c r="P129" s="44" t="str">
        <f>IF(Checklist48[[#This Row],[ifna]]="NA","",IF(Checklist48[[#This Row],[RelatedPQ]]=0,"",IF(Checklist48[[#This Row],[RelatedPQ]]="","",IF((INDEX(S2PQ_relational[],MATCH(Checklist48[[#This Row],[PIGUID&amp;NO]],S2PQ_relational[PIGUID &amp; "NO"],0),1))=Checklist48[[#This Row],[PIGUID]],"Not applicable",""))))</f>
        <v/>
      </c>
      <c r="Q129" s="44" t="str">
        <f>IF(Checklist48[[#This Row],[N/A]]="Not Applicable",INDEX(S2PQ[[Step 2 questions]:[Justification]],MATCH(Checklist48[[#This Row],[RelatedPQ]],S2PQ[S2PQGUID],0),3),"")</f>
        <v/>
      </c>
      <c r="R129" s="69"/>
    </row>
    <row r="130" spans="2:18" s="43" customFormat="1" ht="67.5" x14ac:dyDescent="0.25">
      <c r="B130" s="44"/>
      <c r="C130" s="44"/>
      <c r="D130" s="43">
        <f>IF(Checklist48[[#This Row],[SGUID]]="",IF(Checklist48[[#This Row],[SSGUID]]="",0,1),1)</f>
        <v>0</v>
      </c>
      <c r="E130" s="44" t="s">
        <v>180</v>
      </c>
      <c r="F130" s="44" t="str">
        <f>_xlfn.IFNA(Checklist48[[#This Row],[RelatedPQ]],"NA")</f>
        <v>NA</v>
      </c>
      <c r="G130" s="44" t="e">
        <f>IF(Checklist48[[#This Row],[PIGUID]]="","",INDEX(S2PQ_relational[],MATCH(Checklist48[[#This Row],[PIGUID&amp;NO]],S2PQ_relational[PIGUID &amp; "NO"],0),2))</f>
        <v>#N/A</v>
      </c>
      <c r="H130" s="44" t="str">
        <f>Checklist48[[#This Row],[PIGUID]]&amp;"NO"</f>
        <v>5SBH4UVkiiyFpOPmsDBTJWNO</v>
      </c>
      <c r="I130" s="44" t="b">
        <f>IF(Checklist48[[#This Row],[PIGUID]]="","",INDEX(PIs[NA Exempt],MATCH(Checklist48[[#This Row],[PIGUID]],PIs[GUID],0),1))</f>
        <v>0</v>
      </c>
      <c r="J130" s="44" t="str">
        <f>IF(Checklist48[[#This Row],[SGUID]]="",IF(Checklist48[[#This Row],[SSGUID]]="",IF(Checklist48[[#This Row],[PIGUID]]="","",INDEX(PIs[[Column1]:[SS]],MATCH(Checklist48[[#This Row],[PIGUID]],PIs[GUID],0),2)),INDEX(PIs[[Column1]:[SS]],MATCH(Checklist48[[#This Row],[SSGUID]],PIs[SSGUID],0),18)),INDEX(PIs[[Column1]:[SS]],MATCH(Checklist48[[#This Row],[SGUID]],PIs[SGUID],0),14))</f>
        <v>FO 07.03.01</v>
      </c>
      <c r="K130" s="44" t="str">
        <f>IF(Checklist48[[#This Row],[SGUID]]="",IF(Checklist48[[#This Row],[SSGUID]]="",IF(Checklist48[[#This Row],[PIGUID]]="","",INDEX(PIs[[Column1]:[SS]],MATCH(Checklist48[[#This Row],[PIGUID]],PIs[GUID],0),4)),INDEX(PIs[[Column1]:[Ssbody]],MATCH(Checklist48[[#This Row],[SSGUID]],PIs[SSGUID],0),19)),INDEX(PIs[[Column1]:[SS]],MATCH(Checklist48[[#This Row],[SGUID]],PIs[SGUID],0),15))</f>
        <v>Surplus application mixes or tank washings are disposed of responsibly.</v>
      </c>
      <c r="L130" s="44" t="str">
        <f>IF(Checklist48[[#This Row],[SGUID]]="",IF(Checklist48[[#This Row],[SSGUID]]="",INDEX(PIs[[Column1]:[SS]],MATCH(Checklist48[[#This Row],[PIGUID]],PIs[GUID],0),6),""),"")</f>
        <v>Applying surplus spray and tank washings to the crop shall be the first method of disposal, providing that the overall label dose rate is not exceeded. Disposal shall compromise neither workers’ safety nor the environment. No agrochemical wastewater shall be released into the open environment.</v>
      </c>
      <c r="M130" s="44" t="str">
        <f>IF(Checklist48[[#This Row],[SSGUID]]="",IF(Checklist48[[#This Row],[PIGUID]]="","",INDEX(PIs[[Column1]:[SS]],MATCH(Checklist48[[#This Row],[PIGUID]],PIs[GUID],0),8)),"")</f>
        <v>Minor Must</v>
      </c>
      <c r="N130" s="69"/>
      <c r="O130" s="69"/>
      <c r="P130" s="44" t="str">
        <f>IF(Checklist48[[#This Row],[ifna]]="NA","",IF(Checklist48[[#This Row],[RelatedPQ]]=0,"",IF(Checklist48[[#This Row],[RelatedPQ]]="","",IF((INDEX(S2PQ_relational[],MATCH(Checklist48[[#This Row],[PIGUID&amp;NO]],S2PQ_relational[PIGUID &amp; "NO"],0),1))=Checklist48[[#This Row],[PIGUID]],"Not applicable",""))))</f>
        <v/>
      </c>
      <c r="Q130" s="44" t="str">
        <f>IF(Checklist48[[#This Row],[N/A]]="Not Applicable",INDEX(S2PQ[[Step 2 questions]:[Justification]],MATCH(Checklist48[[#This Row],[RelatedPQ]],S2PQ[S2PQGUID],0),3),"")</f>
        <v/>
      </c>
      <c r="R130" s="69"/>
    </row>
    <row r="131" spans="2:18" s="43" customFormat="1" ht="78.75" x14ac:dyDescent="0.25">
      <c r="B131" s="44"/>
      <c r="C131" s="44" t="s">
        <v>267</v>
      </c>
      <c r="D131" s="43">
        <f>IF(Checklist48[[#This Row],[SGUID]]="",IF(Checklist48[[#This Row],[SSGUID]]="",0,1),1)</f>
        <v>1</v>
      </c>
      <c r="E131" s="44"/>
      <c r="F131" s="44" t="str">
        <f>_xlfn.IFNA(Checklist48[[#This Row],[RelatedPQ]],"NA")</f>
        <v/>
      </c>
      <c r="G131" s="44" t="str">
        <f>IF(Checklist48[[#This Row],[PIGUID]]="","",INDEX(S2PQ_relational[],MATCH(Checklist48[[#This Row],[PIGUID&amp;NO]],S2PQ_relational[PIGUID &amp; "NO"],0),2))</f>
        <v/>
      </c>
      <c r="H131" s="44" t="str">
        <f>Checklist48[[#This Row],[PIGUID]]&amp;"NO"</f>
        <v>NO</v>
      </c>
      <c r="I131" s="44" t="str">
        <f>IF(Checklist48[[#This Row],[PIGUID]]="","",INDEX(PIs[NA Exempt],MATCH(Checklist48[[#This Row],[PIGUID]],PIs[GUID],0),1))</f>
        <v/>
      </c>
      <c r="J131" s="44" t="str">
        <f>IF(Checklist48[[#This Row],[SGUID]]="",IF(Checklist48[[#This Row],[SSGUID]]="",IF(Checklist48[[#This Row],[PIGUID]]="","",INDEX(PIs[[Column1]:[SS]],MATCH(Checklist48[[#This Row],[PIGUID]],PIs[GUID],0),2)),INDEX(PIs[[Column1]:[SS]],MATCH(Checklist48[[#This Row],[SSGUID]],PIs[SSGUID],0),18)),INDEX(PIs[[Column1]:[SS]],MATCH(Checklist48[[#This Row],[SGUID]],PIs[SGUID],0),14))</f>
        <v>FO 07.04 Plant protection product and postharvest treatment product storage</v>
      </c>
      <c r="K131" s="44" t="str">
        <f>IF(Checklist48[[#This Row],[SGUID]]="",IF(Checklist48[[#This Row],[SSGUID]]="",IF(Checklist48[[#This Row],[PIGUID]]="","",INDEX(PIs[[Column1]:[SS]],MATCH(Checklist48[[#This Row],[PIGUID]],PIs[GUID],0),4)),INDEX(PIs[[Column1]:[Ssbody]],MATCH(Checklist48[[#This Row],[SSGUID]],PIs[SSGUID],0),19)),INDEX(PIs[[Column1]:[SS]],MATCH(Checklist48[[#This Row],[SGUID]],PIs[SGUID],0),15))</f>
        <v>-</v>
      </c>
      <c r="L131" s="44" t="str">
        <f>IF(Checklist48[[#This Row],[SGUID]]="",IF(Checklist48[[#This Row],[SSGUID]]="",INDEX(PIs[[Column1]:[SS]],MATCH(Checklist48[[#This Row],[PIGUID]],PIs[GUID],0),6),""),"")</f>
        <v/>
      </c>
      <c r="M131" s="44" t="str">
        <f>IF(Checklist48[[#This Row],[SSGUID]]="",IF(Checklist48[[#This Row],[PIGUID]]="","",INDEX(PIs[[Column1]:[SS]],MATCH(Checklist48[[#This Row],[PIGUID]],PIs[GUID],0),8)),"")</f>
        <v/>
      </c>
      <c r="N131" s="69"/>
      <c r="O131" s="69"/>
      <c r="P131" s="44" t="str">
        <f>IF(Checklist48[[#This Row],[ifna]]="NA","",IF(Checklist48[[#This Row],[RelatedPQ]]=0,"",IF(Checklist48[[#This Row],[RelatedPQ]]="","",IF((INDEX(S2PQ_relational[],MATCH(Checklist48[[#This Row],[PIGUID&amp;NO]],S2PQ_relational[PIGUID &amp; "NO"],0),1))=Checklist48[[#This Row],[PIGUID]],"Not applicable",""))))</f>
        <v/>
      </c>
      <c r="Q131" s="44" t="str">
        <f>IF(Checklist48[[#This Row],[N/A]]="Not Applicable",INDEX(S2PQ[[Step 2 questions]:[Justification]],MATCH(Checklist48[[#This Row],[RelatedPQ]],S2PQ[S2PQGUID],0),3),"")</f>
        <v/>
      </c>
      <c r="R131" s="69"/>
    </row>
    <row r="132" spans="2:18" s="43" customFormat="1" ht="281.25" x14ac:dyDescent="0.25">
      <c r="B132" s="44"/>
      <c r="C132" s="44"/>
      <c r="D132" s="43">
        <f>IF(Checklist48[[#This Row],[SGUID]]="",IF(Checklist48[[#This Row],[SSGUID]]="",0,1),1)</f>
        <v>0</v>
      </c>
      <c r="E132" s="44" t="s">
        <v>345</v>
      </c>
      <c r="F132" s="44" t="str">
        <f>_xlfn.IFNA(Checklist48[[#This Row],[RelatedPQ]],"NA")</f>
        <v>NA</v>
      </c>
      <c r="G132" s="44" t="e">
        <f>IF(Checklist48[[#This Row],[PIGUID]]="","",INDEX(S2PQ_relational[],MATCH(Checklist48[[#This Row],[PIGUID&amp;NO]],S2PQ_relational[PIGUID &amp; "NO"],0),2))</f>
        <v>#N/A</v>
      </c>
      <c r="H132" s="44" t="str">
        <f>Checklist48[[#This Row],[PIGUID]]&amp;"NO"</f>
        <v>5KIEflmEkRab02DSZ7tcaPNO</v>
      </c>
      <c r="I132" s="44" t="b">
        <f>IF(Checklist48[[#This Row],[PIGUID]]="","",INDEX(PIs[NA Exempt],MATCH(Checklist48[[#This Row],[PIGUID]],PIs[GUID],0),1))</f>
        <v>0</v>
      </c>
      <c r="J132" s="44" t="str">
        <f>IF(Checklist48[[#This Row],[SGUID]]="",IF(Checklist48[[#This Row],[SSGUID]]="",IF(Checklist48[[#This Row],[PIGUID]]="","",INDEX(PIs[[Column1]:[SS]],MATCH(Checklist48[[#This Row],[PIGUID]],PIs[GUID],0),2)),INDEX(PIs[[Column1]:[SS]],MATCH(Checklist48[[#This Row],[SSGUID]],PIs[SSGUID],0),18)),INDEX(PIs[[Column1]:[SS]],MATCH(Checklist48[[#This Row],[SGUID]],PIs[SGUID],0),14))</f>
        <v>FO 07.04.01</v>
      </c>
      <c r="K132" s="44" t="str">
        <f>IF(Checklist48[[#This Row],[SGUID]]="",IF(Checklist48[[#This Row],[SSGUID]]="",IF(Checklist48[[#This Row],[PIGUID]]="","",INDEX(PIs[[Column1]:[SS]],MATCH(Checklist48[[#This Row],[PIGUID]],PIs[GUID],0),4)),INDEX(PIs[[Column1]:[Ssbody]],MATCH(Checklist48[[#This Row],[SSGUID]],PIs[SSGUID],0),19)),INDEX(PIs[[Column1]:[SS]],MATCH(Checklist48[[#This Row],[SGUID]],PIs[SGUID],0),15))</f>
        <v>Plant protection products (PPPs), biocontrol agents and/or postharvest treatment products are stored in accordance with basic rules to ensure safe storage and use.</v>
      </c>
      <c r="L132" s="44" t="str">
        <f>IF(Checklist48[[#This Row],[SGUID]]="",IF(Checklist48[[#This Row],[SSGUID]]="",INDEX(PIs[[Column1]:[SS]],MATCH(Checklist48[[#This Row],[PIGUID]],PIs[GUID],0),6),""),"")</f>
        <v>The PPP storage shall:
- Comply with all the appropriate current national, regional, and local legislation and regulations
- Be kept secure and locked when not in use
- Be accessible only to people with formal training in handling PPPs
- Be properly ventilated
- Have measuring equipment to support the accuracy of mixtures, including containers with graduation demarcations and calibrated scales
- Be equipped with utensils (buckets, water supply point, etc.), which shall be kept clean for the safe and efficient handling of all PPPs that can be applied (This last also applies to the filling/mixing area, if this is different.)
- Prevent cross contamination between PPPs and harvested products and other materials by the use of a physical barrier (wall, sheeting, etc.)
- Ensure all PPPs used on registered crops are stored separately from those used on nonregistered crops (e.g., garden chemicals)
- Contain the PPPs in their original containers and packages (In the case of breakage only, the new package shall contain all the information of the original label.)</v>
      </c>
      <c r="M132" s="44" t="str">
        <f>IF(Checklist48[[#This Row],[SSGUID]]="",IF(Checklist48[[#This Row],[PIGUID]]="","",INDEX(PIs[[Column1]:[SS]],MATCH(Checklist48[[#This Row],[PIGUID]],PIs[GUID],0),8)),"")</f>
        <v>Major Must</v>
      </c>
      <c r="N132" s="69"/>
      <c r="O132" s="69"/>
      <c r="P132" s="44" t="str">
        <f>IF(Checklist48[[#This Row],[ifna]]="NA","",IF(Checklist48[[#This Row],[RelatedPQ]]=0,"",IF(Checklist48[[#This Row],[RelatedPQ]]="","",IF((INDEX(S2PQ_relational[],MATCH(Checklist48[[#This Row],[PIGUID&amp;NO]],S2PQ_relational[PIGUID &amp; "NO"],0),1))=Checklist48[[#This Row],[PIGUID]],"Not applicable",""))))</f>
        <v/>
      </c>
      <c r="Q132" s="44" t="str">
        <f>IF(Checklist48[[#This Row],[N/A]]="Not Applicable",INDEX(S2PQ[[Step 2 questions]:[Justification]],MATCH(Checklist48[[#This Row],[RelatedPQ]],S2PQ[S2PQGUID],0),3),"")</f>
        <v/>
      </c>
      <c r="R132" s="69"/>
    </row>
    <row r="133" spans="2:18" s="43" customFormat="1" ht="146.25" x14ac:dyDescent="0.25">
      <c r="B133" s="44"/>
      <c r="C133" s="44"/>
      <c r="D133" s="43">
        <f>IF(Checklist48[[#This Row],[SGUID]]="",IF(Checklist48[[#This Row],[SSGUID]]="",0,1),1)</f>
        <v>0</v>
      </c>
      <c r="E133" s="44" t="s">
        <v>295</v>
      </c>
      <c r="F133" s="44" t="str">
        <f>_xlfn.IFNA(Checklist48[[#This Row],[RelatedPQ]],"NA")</f>
        <v>NA</v>
      </c>
      <c r="G133" s="44" t="e">
        <f>IF(Checklist48[[#This Row],[PIGUID]]="","",INDEX(S2PQ_relational[],MATCH(Checklist48[[#This Row],[PIGUID&amp;NO]],S2PQ_relational[PIGUID &amp; "NO"],0),2))</f>
        <v>#N/A</v>
      </c>
      <c r="H133" s="44" t="str">
        <f>Checklist48[[#This Row],[PIGUID]]&amp;"NO"</f>
        <v>55ugPmyn6XaTaK8oSmHrV9NO</v>
      </c>
      <c r="I133" s="44" t="b">
        <f>IF(Checklist48[[#This Row],[PIGUID]]="","",INDEX(PIs[NA Exempt],MATCH(Checklist48[[#This Row],[PIGUID]],PIs[GUID],0),1))</f>
        <v>0</v>
      </c>
      <c r="J133" s="44" t="str">
        <f>IF(Checklist48[[#This Row],[SGUID]]="",IF(Checklist48[[#This Row],[SSGUID]]="",IF(Checklist48[[#This Row],[PIGUID]]="","",INDEX(PIs[[Column1]:[SS]],MATCH(Checklist48[[#This Row],[PIGUID]],PIs[GUID],0),2)),INDEX(PIs[[Column1]:[SS]],MATCH(Checklist48[[#This Row],[SSGUID]],PIs[SSGUID],0),18)),INDEX(PIs[[Column1]:[SS]],MATCH(Checklist48[[#This Row],[SGUID]],PIs[SGUID],0),14))</f>
        <v>FO 07.04.02</v>
      </c>
      <c r="K133" s="44" t="str">
        <f>IF(Checklist48[[#This Row],[SGUID]]="",IF(Checklist48[[#This Row],[SSGUID]]="",IF(Checklist48[[#This Row],[PIGUID]]="","",INDEX(PIs[[Column1]:[SS]],MATCH(Checklist48[[#This Row],[PIGUID]],PIs[GUID],0),4)),INDEX(PIs[[Column1]:[Ssbody]],MATCH(Checklist48[[#This Row],[SSGUID]],PIs[SSGUID],0),19)),INDEX(PIs[[Column1]:[SS]],MATCH(Checklist48[[#This Row],[SGUID]],PIs[SGUID],0),15))</f>
        <v>The plant protection product (PPP) storage is structurally sound and robust.</v>
      </c>
      <c r="L133" s="44" t="str">
        <f>IF(Checklist48[[#This Row],[SGUID]]="",IF(Checklist48[[#This Row],[SSGUID]]="",INDEX(PIs[[Column1]:[SS]],MATCH(Checklist48[[#This Row],[PIGUID]],PIs[GUID],0),6),""),"")</f>
        <v>Storage capacity shall be sufficient to contain all PPPs and postharvest treatment products during the peak application season. The storage space shall be sturdy.
The PPPs and postharvest treatment product storage shall mitigate health and safety risks to workers and the risk of cross contamination. between the PPPs and postharvest products or with other products.
Where shelving is used, it shall be made of nonabsorbent material, and liquids shall never be stored above powders or granular formulations.</v>
      </c>
      <c r="M133" s="44" t="str">
        <f>IF(Checklist48[[#This Row],[SSGUID]]="",IF(Checklist48[[#This Row],[PIGUID]]="","",INDEX(PIs[[Column1]:[SS]],MATCH(Checklist48[[#This Row],[PIGUID]],PIs[GUID],0),8)),"")</f>
        <v>Minor Must</v>
      </c>
      <c r="N133" s="69"/>
      <c r="O133" s="69"/>
      <c r="P133" s="44" t="str">
        <f>IF(Checklist48[[#This Row],[ifna]]="NA","",IF(Checklist48[[#This Row],[RelatedPQ]]=0,"",IF(Checklist48[[#This Row],[RelatedPQ]]="","",IF((INDEX(S2PQ_relational[],MATCH(Checklist48[[#This Row],[PIGUID&amp;NO]],S2PQ_relational[PIGUID &amp; "NO"],0),1))=Checklist48[[#This Row],[PIGUID]],"Not applicable",""))))</f>
        <v/>
      </c>
      <c r="Q133" s="44" t="str">
        <f>IF(Checklist48[[#This Row],[N/A]]="Not Applicable",INDEX(S2PQ[[Step 2 questions]:[Justification]],MATCH(Checklist48[[#This Row],[RelatedPQ]],S2PQ[S2PQGUID],0),3),"")</f>
        <v/>
      </c>
      <c r="R133" s="69"/>
    </row>
    <row r="134" spans="2:18" s="43" customFormat="1" ht="33.75" x14ac:dyDescent="0.25">
      <c r="B134" s="44"/>
      <c r="C134" s="44"/>
      <c r="D134" s="43">
        <f>IF(Checklist48[[#This Row],[SGUID]]="",IF(Checklist48[[#This Row],[SSGUID]]="",0,1),1)</f>
        <v>0</v>
      </c>
      <c r="E134" s="44" t="s">
        <v>261</v>
      </c>
      <c r="F134" s="44" t="str">
        <f>_xlfn.IFNA(Checklist48[[#This Row],[RelatedPQ]],"NA")</f>
        <v>NA</v>
      </c>
      <c r="G134" s="44" t="e">
        <f>IF(Checklist48[[#This Row],[PIGUID]]="","",INDEX(S2PQ_relational[],MATCH(Checklist48[[#This Row],[PIGUID&amp;NO]],S2PQ_relational[PIGUID &amp; "NO"],0),2))</f>
        <v>#N/A</v>
      </c>
      <c r="H134" s="44" t="str">
        <f>Checklist48[[#This Row],[PIGUID]]&amp;"NO"</f>
        <v>62F1Dtyjl91QqbBkoZ49ApNO</v>
      </c>
      <c r="I134" s="44" t="b">
        <f>IF(Checklist48[[#This Row],[PIGUID]]="","",INDEX(PIs[NA Exempt],MATCH(Checklist48[[#This Row],[PIGUID]],PIs[GUID],0),1))</f>
        <v>0</v>
      </c>
      <c r="J134" s="44" t="str">
        <f>IF(Checklist48[[#This Row],[SGUID]]="",IF(Checklist48[[#This Row],[SSGUID]]="",IF(Checklist48[[#This Row],[PIGUID]]="","",INDEX(PIs[[Column1]:[SS]],MATCH(Checklist48[[#This Row],[PIGUID]],PIs[GUID],0),2)),INDEX(PIs[[Column1]:[SS]],MATCH(Checklist48[[#This Row],[SSGUID]],PIs[SSGUID],0),18)),INDEX(PIs[[Column1]:[SS]],MATCH(Checklist48[[#This Row],[SGUID]],PIs[SGUID],0),14))</f>
        <v>FO 07.04.03</v>
      </c>
      <c r="K134" s="44" t="str">
        <f>IF(Checklist48[[#This Row],[SGUID]]="",IF(Checklist48[[#This Row],[SSGUID]]="",IF(Checklist48[[#This Row],[PIGUID]]="","",INDEX(PIs[[Column1]:[SS]],MATCH(Checklist48[[#This Row],[PIGUID]],PIs[GUID],0),4)),INDEX(PIs[[Column1]:[Ssbody]],MATCH(Checklist48[[#This Row],[SSGUID]],PIs[SSGUID],0),19)),INDEX(PIs[[Column1]:[SS]],MATCH(Checklist48[[#This Row],[SGUID]],PIs[SGUID],0),15))</f>
        <v>Plant protection product (PPP) storage is illuminated.</v>
      </c>
      <c r="L134" s="44" t="str">
        <f>IF(Checklist48[[#This Row],[SGUID]]="",IF(Checklist48[[#This Row],[SSGUID]]="",INDEX(PIs[[Column1]:[SS]],MATCH(Checklist48[[#This Row],[PIGUID]],PIs[GUID],0),6),""),"")</f>
        <v>The storage shall be sufficiently illuminated by natural or artificial lighting to ensure that all product labels can be easily read.</v>
      </c>
      <c r="M134" s="44" t="str">
        <f>IF(Checklist48[[#This Row],[SSGUID]]="",IF(Checklist48[[#This Row],[PIGUID]]="","",INDEX(PIs[[Column1]:[SS]],MATCH(Checklist48[[#This Row],[PIGUID]],PIs[GUID],0),8)),"")</f>
        <v>Minor Must</v>
      </c>
      <c r="N134" s="69"/>
      <c r="O134" s="69"/>
      <c r="P134" s="44" t="str">
        <f>IF(Checklist48[[#This Row],[ifna]]="NA","",IF(Checklist48[[#This Row],[RelatedPQ]]=0,"",IF(Checklist48[[#This Row],[RelatedPQ]]="","",IF((INDEX(S2PQ_relational[],MATCH(Checklist48[[#This Row],[PIGUID&amp;NO]],S2PQ_relational[PIGUID &amp; "NO"],0),1))=Checklist48[[#This Row],[PIGUID]],"Not applicable",""))))</f>
        <v/>
      </c>
      <c r="Q134" s="44" t="str">
        <f>IF(Checklist48[[#This Row],[N/A]]="Not Applicable",INDEX(S2PQ[[Step 2 questions]:[Justification]],MATCH(Checklist48[[#This Row],[RelatedPQ]],S2PQ[S2PQGUID],0),3),"")</f>
        <v/>
      </c>
      <c r="R134" s="69"/>
    </row>
    <row r="135" spans="2:18" s="43" customFormat="1" ht="90" x14ac:dyDescent="0.25">
      <c r="B135" s="44"/>
      <c r="C135" s="44"/>
      <c r="D135" s="43">
        <f>IF(Checklist48[[#This Row],[SGUID]]="",IF(Checklist48[[#This Row],[SSGUID]]="",0,1),1)</f>
        <v>0</v>
      </c>
      <c r="E135" s="44" t="s">
        <v>275</v>
      </c>
      <c r="F135" s="44" t="str">
        <f>_xlfn.IFNA(Checklist48[[#This Row],[RelatedPQ]],"NA")</f>
        <v>NA</v>
      </c>
      <c r="G135" s="44" t="e">
        <f>IF(Checklist48[[#This Row],[PIGUID]]="","",INDEX(S2PQ_relational[],MATCH(Checklist48[[#This Row],[PIGUID&amp;NO]],S2PQ_relational[PIGUID &amp; "NO"],0),2))</f>
        <v>#N/A</v>
      </c>
      <c r="H135" s="44" t="str">
        <f>Checklist48[[#This Row],[PIGUID]]&amp;"NO"</f>
        <v>7KHGFzghP0Xmjm0ttH5hdvNO</v>
      </c>
      <c r="I135" s="44" t="b">
        <f>IF(Checklist48[[#This Row],[PIGUID]]="","",INDEX(PIs[NA Exempt],MATCH(Checklist48[[#This Row],[PIGUID]],PIs[GUID],0),1))</f>
        <v>0</v>
      </c>
      <c r="J135" s="44" t="str">
        <f>IF(Checklist48[[#This Row],[SGUID]]="",IF(Checklist48[[#This Row],[SSGUID]]="",IF(Checklist48[[#This Row],[PIGUID]]="","",INDEX(PIs[[Column1]:[SS]],MATCH(Checklist48[[#This Row],[PIGUID]],PIs[GUID],0),2)),INDEX(PIs[[Column1]:[SS]],MATCH(Checklist48[[#This Row],[SSGUID]],PIs[SSGUID],0),18)),INDEX(PIs[[Column1]:[SS]],MATCH(Checklist48[[#This Row],[SGUID]],PIs[SGUID],0),14))</f>
        <v>FO 07.04.04</v>
      </c>
      <c r="K135" s="44" t="str">
        <f>IF(Checklist48[[#This Row],[SGUID]]="",IF(Checklist48[[#This Row],[SSGUID]]="",IF(Checklist48[[#This Row],[PIGUID]]="","",INDEX(PIs[[Column1]:[SS]],MATCH(Checklist48[[#This Row],[PIGUID]],PIs[GUID],0),4)),INDEX(PIs[[Column1]:[Ssbody]],MATCH(Checklist48[[#This Row],[SSGUID]],PIs[SSGUID],0),19)),INDEX(PIs[[Column1]:[SS]],MATCH(Checklist48[[#This Row],[SGUID]],PIs[SGUID],0),15))</f>
        <v>The plant protection product (PPP) storage is able to retain and manage spillage.</v>
      </c>
      <c r="L135" s="44" t="str">
        <f>IF(Checklist48[[#This Row],[SGUID]]="",IF(Checklist48[[#This Row],[SSGUID]]="",INDEX(PIs[[Column1]:[SS]],MATCH(Checklist48[[#This Row],[PIGUID]],PIs[GUID],0),6),""),"")</f>
        <v>The PPP storage shall have retaining tanks or shall be bunded to 110% of the volume of the largest container of stored liquid to ensure that there cannot be any leakage, seepage, or contamination to the exterior of the storage. Materials and tools such as sand, floor brush and dustpan, and plastic bags shall be available and in a fixed location to be used exclusively in case of spillage of PPPs.</v>
      </c>
      <c r="M135" s="44" t="str">
        <f>IF(Checklist48[[#This Row],[SSGUID]]="",IF(Checklist48[[#This Row],[PIGUID]]="","",INDEX(PIs[[Column1]:[SS]],MATCH(Checklist48[[#This Row],[PIGUID]],PIs[GUID],0),8)),"")</f>
        <v>Minor Must</v>
      </c>
      <c r="N135" s="69"/>
      <c r="O135" s="69"/>
      <c r="P135" s="44" t="str">
        <f>IF(Checklist48[[#This Row],[ifna]]="NA","",IF(Checklist48[[#This Row],[RelatedPQ]]=0,"",IF(Checklist48[[#This Row],[RelatedPQ]]="","",IF((INDEX(S2PQ_relational[],MATCH(Checklist48[[#This Row],[PIGUID&amp;NO]],S2PQ_relational[PIGUID &amp; "NO"],0),1))=Checklist48[[#This Row],[PIGUID]],"Not applicable",""))))</f>
        <v/>
      </c>
      <c r="Q135" s="44" t="str">
        <f>IF(Checklist48[[#This Row],[N/A]]="Not Applicable",INDEX(S2PQ[[Step 2 questions]:[Justification]],MATCH(Checklist48[[#This Row],[RelatedPQ]],S2PQ[S2PQGUID],0),3),"")</f>
        <v/>
      </c>
      <c r="R135" s="69"/>
    </row>
    <row r="136" spans="2:18" s="43" customFormat="1" ht="101.25" x14ac:dyDescent="0.25">
      <c r="B136" s="44"/>
      <c r="C136" s="44"/>
      <c r="D136" s="43">
        <f>IF(Checklist48[[#This Row],[SGUID]]="",IF(Checklist48[[#This Row],[SSGUID]]="",0,1),1)</f>
        <v>0</v>
      </c>
      <c r="E136" s="44" t="s">
        <v>447</v>
      </c>
      <c r="F136" s="44" t="str">
        <f>_xlfn.IFNA(Checklist48[[#This Row],[RelatedPQ]],"NA")</f>
        <v>NA</v>
      </c>
      <c r="G136" s="44" t="e">
        <f>IF(Checklist48[[#This Row],[PIGUID]]="","",INDEX(S2PQ_relational[],MATCH(Checklist48[[#This Row],[PIGUID&amp;NO]],S2PQ_relational[PIGUID &amp; "NO"],0),2))</f>
        <v>#N/A</v>
      </c>
      <c r="H136" s="44" t="str">
        <f>Checklist48[[#This Row],[PIGUID]]&amp;"NO"</f>
        <v>1NFjOpRSK9GSK6XEPeZpKuNO</v>
      </c>
      <c r="I136" s="44" t="b">
        <f>IF(Checklist48[[#This Row],[PIGUID]]="","",INDEX(PIs[NA Exempt],MATCH(Checklist48[[#This Row],[PIGUID]],PIs[GUID],0),1))</f>
        <v>0</v>
      </c>
      <c r="J136" s="44" t="str">
        <f>IF(Checklist48[[#This Row],[SGUID]]="",IF(Checklist48[[#This Row],[SSGUID]]="",IF(Checklist48[[#This Row],[PIGUID]]="","",INDEX(PIs[[Column1]:[SS]],MATCH(Checklist48[[#This Row],[PIGUID]],PIs[GUID],0),2)),INDEX(PIs[[Column1]:[SS]],MATCH(Checklist48[[#This Row],[SSGUID]],PIs[SSGUID],0),18)),INDEX(PIs[[Column1]:[SS]],MATCH(Checklist48[[#This Row],[SGUID]],PIs[SGUID],0),14))</f>
        <v>FO 07.04.05</v>
      </c>
      <c r="K136" s="44" t="str">
        <f>IF(Checklist48[[#This Row],[SGUID]]="",IF(Checklist48[[#This Row],[SSGUID]]="",IF(Checklist48[[#This Row],[PIGUID]]="","",INDEX(PIs[[Column1]:[SS]],MATCH(Checklist48[[#This Row],[PIGUID]],PIs[GUID],0),4)),INDEX(PIs[[Column1]:[Ssbody]],MATCH(Checklist48[[#This Row],[SSGUID]],PIs[SSGUID],0),19)),INDEX(PIs[[Column1]:[SS]],MATCH(Checklist48[[#This Row],[SGUID]],PIs[SGUID],0),15))</f>
        <v>The purchase and use of plant protection products (PPPs) are tracked at appropriate intervals.</v>
      </c>
      <c r="L136" s="44" t="str">
        <f>IF(Checklist48[[#This Row],[SGUID]]="",IF(Checklist48[[#This Row],[SSGUID]]="",INDEX(PIs[[Column1]:[SS]],MATCH(Checklist48[[#This Row],[PIGUID]],PIs[GUID],0),6),""),"")</f>
        <v>The stock inventory (type and amount of PPPs stored; number of units, e.g., bottles, is allowed) shall be updated within an appropriate interval (season, every two months, etc.) after there is movement of the stock (in and out). The stock update can be calculated by registration of supply (invoices or other records of incoming PPPs) and use (treatments/applications), but there shall be regular checks of the actual content to avoid deviations with calculations.</v>
      </c>
      <c r="M136" s="44" t="str">
        <f>IF(Checklist48[[#This Row],[SSGUID]]="",IF(Checklist48[[#This Row],[PIGUID]]="","",INDEX(PIs[[Column1]:[SS]],MATCH(Checklist48[[#This Row],[PIGUID]],PIs[GUID],0),8)),"")</f>
        <v>Minor Must</v>
      </c>
      <c r="N136" s="69"/>
      <c r="O136" s="69"/>
      <c r="P136" s="44" t="str">
        <f>IF(Checklist48[[#This Row],[ifna]]="NA","",IF(Checklist48[[#This Row],[RelatedPQ]]=0,"",IF(Checklist48[[#This Row],[RelatedPQ]]="","",IF((INDEX(S2PQ_relational[],MATCH(Checklist48[[#This Row],[PIGUID&amp;NO]],S2PQ_relational[PIGUID &amp; "NO"],0),1))=Checklist48[[#This Row],[PIGUID]],"Not applicable",""))))</f>
        <v/>
      </c>
      <c r="Q136" s="44" t="str">
        <f>IF(Checklist48[[#This Row],[N/A]]="Not Applicable",INDEX(S2PQ[[Step 2 questions]:[Justification]],MATCH(Checklist48[[#This Row],[RelatedPQ]],S2PQ[S2PQGUID],0),3),"")</f>
        <v/>
      </c>
      <c r="R136" s="69"/>
    </row>
    <row r="137" spans="2:18" s="43" customFormat="1" ht="78.75" x14ac:dyDescent="0.25">
      <c r="B137" s="44"/>
      <c r="C137" s="44"/>
      <c r="D137" s="43">
        <f>IF(Checklist48[[#This Row],[SGUID]]="",IF(Checklist48[[#This Row],[SSGUID]]="",0,1),1)</f>
        <v>0</v>
      </c>
      <c r="E137" s="44" t="s">
        <v>651</v>
      </c>
      <c r="F137" s="44" t="str">
        <f>_xlfn.IFNA(Checklist48[[#This Row],[RelatedPQ]],"NA")</f>
        <v>NA</v>
      </c>
      <c r="G137" s="44" t="e">
        <f>IF(Checklist48[[#This Row],[PIGUID]]="","",INDEX(S2PQ_relational[],MATCH(Checklist48[[#This Row],[PIGUID&amp;NO]],S2PQ_relational[PIGUID &amp; "NO"],0),2))</f>
        <v>#N/A</v>
      </c>
      <c r="H137" s="44" t="str">
        <f>Checklist48[[#This Row],[PIGUID]]&amp;"NO"</f>
        <v>6B5jWeiOj96PjZqovnrt33NO</v>
      </c>
      <c r="I137" s="44" t="b">
        <f>IF(Checklist48[[#This Row],[PIGUID]]="","",INDEX(PIs[NA Exempt],MATCH(Checklist48[[#This Row],[PIGUID]],PIs[GUID],0),1))</f>
        <v>0</v>
      </c>
      <c r="J137" s="44" t="str">
        <f>IF(Checklist48[[#This Row],[SGUID]]="",IF(Checklist48[[#This Row],[SSGUID]]="",IF(Checklist48[[#This Row],[PIGUID]]="","",INDEX(PIs[[Column1]:[SS]],MATCH(Checklist48[[#This Row],[PIGUID]],PIs[GUID],0),2)),INDEX(PIs[[Column1]:[SS]],MATCH(Checklist48[[#This Row],[SSGUID]],PIs[SSGUID],0),18)),INDEX(PIs[[Column1]:[SS]],MATCH(Checklist48[[#This Row],[SGUID]],PIs[SGUID],0),14))</f>
        <v>FO 07.04.06</v>
      </c>
      <c r="K137" s="44" t="str">
        <f>IF(Checklist48[[#This Row],[SGUID]]="",IF(Checklist48[[#This Row],[SSGUID]]="",IF(Checklist48[[#This Row],[PIGUID]]="","",INDEX(PIs[[Column1]:[SS]],MATCH(Checklist48[[#This Row],[PIGUID]],PIs[GUID],0),4)),INDEX(PIs[[Column1]:[Ssbody]],MATCH(Checklist48[[#This Row],[SSGUID]],PIs[SSGUID],0),19)),INDEX(PIs[[Column1]:[SS]],MATCH(Checklist48[[#This Row],[SGUID]],PIs[SGUID],0),15))</f>
        <v>An accident procedure is available near the plant protection product (PPP)/chemical storage.</v>
      </c>
      <c r="L137" s="44" t="str">
        <f>IF(Checklist48[[#This Row],[SGUID]]="",IF(Checklist48[[#This Row],[SSGUID]]="",INDEX(PIs[[Column1]:[SS]],MATCH(Checklist48[[#This Row],[PIGUID]],PIs[GUID],0),6),""),"")</f>
        <v>An accident procedure containing all appropriate information and emergency contact telephone numbers shall be present and display the basic steps of primary accident care. The procedure shall be accessible by all persons working near the PPP/chemical storage(s) and designated mixing area(s).</v>
      </c>
      <c r="M137" s="44" t="str">
        <f>IF(Checklist48[[#This Row],[SSGUID]]="",IF(Checklist48[[#This Row],[PIGUID]]="","",INDEX(PIs[[Column1]:[SS]],MATCH(Checklist48[[#This Row],[PIGUID]],PIs[GUID],0),8)),"")</f>
        <v>Minor Must</v>
      </c>
      <c r="N137" s="69"/>
      <c r="O137" s="69"/>
      <c r="P137" s="44" t="str">
        <f>IF(Checklist48[[#This Row],[ifna]]="NA","",IF(Checklist48[[#This Row],[RelatedPQ]]=0,"",IF(Checklist48[[#This Row],[RelatedPQ]]="","",IF((INDEX(S2PQ_relational[],MATCH(Checklist48[[#This Row],[PIGUID&amp;NO]],S2PQ_relational[PIGUID &amp; "NO"],0),1))=Checklist48[[#This Row],[PIGUID]],"Not applicable",""))))</f>
        <v/>
      </c>
      <c r="Q137" s="44" t="str">
        <f>IF(Checklist48[[#This Row],[N/A]]="Not Applicable",INDEX(S2PQ[[Step 2 questions]:[Justification]],MATCH(Checklist48[[#This Row],[RelatedPQ]],S2PQ[S2PQGUID],0),3),"")</f>
        <v/>
      </c>
      <c r="R137" s="69"/>
    </row>
    <row r="138" spans="2:18" s="43" customFormat="1" ht="56.25" x14ac:dyDescent="0.25">
      <c r="B138" s="44"/>
      <c r="C138" s="44"/>
      <c r="D138" s="43">
        <f>IF(Checklist48[[#This Row],[SGUID]]="",IF(Checklist48[[#This Row],[SSGUID]]="",0,1),1)</f>
        <v>0</v>
      </c>
      <c r="E138" s="44" t="s">
        <v>682</v>
      </c>
      <c r="F138" s="44" t="str">
        <f>_xlfn.IFNA(Checklist48[[#This Row],[RelatedPQ]],"NA")</f>
        <v>NA</v>
      </c>
      <c r="G138" s="44" t="e">
        <f>IF(Checklist48[[#This Row],[PIGUID]]="","",INDEX(S2PQ_relational[],MATCH(Checklist48[[#This Row],[PIGUID&amp;NO]],S2PQ_relational[PIGUID &amp; "NO"],0),2))</f>
        <v>#N/A</v>
      </c>
      <c r="H138" s="44" t="str">
        <f>Checklist48[[#This Row],[PIGUID]]&amp;"NO"</f>
        <v>5g8L8Yv6zcuFjeWVlU8YiLNO</v>
      </c>
      <c r="I138" s="44" t="b">
        <f>IF(Checklist48[[#This Row],[PIGUID]]="","",INDEX(PIs[NA Exempt],MATCH(Checklist48[[#This Row],[PIGUID]],PIs[GUID],0),1))</f>
        <v>0</v>
      </c>
      <c r="J138" s="44" t="str">
        <f>IF(Checklist48[[#This Row],[SGUID]]="",IF(Checklist48[[#This Row],[SSGUID]]="",IF(Checklist48[[#This Row],[PIGUID]]="","",INDEX(PIs[[Column1]:[SS]],MATCH(Checklist48[[#This Row],[PIGUID]],PIs[GUID],0),2)),INDEX(PIs[[Column1]:[SS]],MATCH(Checklist48[[#This Row],[SSGUID]],PIs[SSGUID],0),18)),INDEX(PIs[[Column1]:[SS]],MATCH(Checklist48[[#This Row],[SGUID]],PIs[SGUID],0),14))</f>
        <v>FO 07.04.07</v>
      </c>
      <c r="K138" s="44" t="str">
        <f>IF(Checklist48[[#This Row],[SGUID]]="",IF(Checklist48[[#This Row],[SSGUID]]="",IF(Checklist48[[#This Row],[PIGUID]]="","",INDEX(PIs[[Column1]:[SS]],MATCH(Checklist48[[#This Row],[PIGUID]],PIs[GUID],0),4)),INDEX(PIs[[Column1]:[Ssbody]],MATCH(Checklist48[[#This Row],[SSGUID]],PIs[SSGUID],0),19)),INDEX(PIs[[Column1]:[SS]],MATCH(Checklist48[[#This Row],[SGUID]],PIs[SGUID],0),15))</f>
        <v>Facilities are available to deal with operator contamination.</v>
      </c>
      <c r="L138" s="44" t="str">
        <f>IF(Checklist48[[#This Row],[SGUID]]="",IF(Checklist48[[#This Row],[SSGUID]]="",INDEX(PIs[[Column1]:[SS]],MATCH(Checklist48[[#This Row],[PIGUID]],PIs[GUID],0),6),""),"")</f>
        <v>All plant protection product (PPP)/chemical storage and filling/mixing areas present on the farm shall have eyewash amenities, a source of clean water near the work area, and a first aid kit containing the relevant first aid material.</v>
      </c>
      <c r="M138" s="44" t="str">
        <f>IF(Checklist48[[#This Row],[SSGUID]]="",IF(Checklist48[[#This Row],[PIGUID]]="","",INDEX(PIs[[Column1]:[SS]],MATCH(Checklist48[[#This Row],[PIGUID]],PIs[GUID],0),8)),"")</f>
        <v>Minor Must</v>
      </c>
      <c r="N138" s="69"/>
      <c r="O138" s="69"/>
      <c r="P138" s="44" t="str">
        <f>IF(Checklist48[[#This Row],[ifna]]="NA","",IF(Checklist48[[#This Row],[RelatedPQ]]=0,"",IF(Checklist48[[#This Row],[RelatedPQ]]="","",IF((INDEX(S2PQ_relational[],MATCH(Checklist48[[#This Row],[PIGUID&amp;NO]],S2PQ_relational[PIGUID &amp; "NO"],0),1))=Checklist48[[#This Row],[PIGUID]],"Not applicable",""))))</f>
        <v/>
      </c>
      <c r="Q138" s="44" t="str">
        <f>IF(Checklist48[[#This Row],[N/A]]="Not Applicable",INDEX(S2PQ[[Step 2 questions]:[Justification]],MATCH(Checklist48[[#This Row],[RelatedPQ]],S2PQ[S2PQGUID],0),3),"")</f>
        <v/>
      </c>
      <c r="R138" s="69"/>
    </row>
    <row r="139" spans="2:18" s="43" customFormat="1" ht="45" x14ac:dyDescent="0.25">
      <c r="B139" s="44"/>
      <c r="C139" s="44" t="s">
        <v>66</v>
      </c>
      <c r="D139" s="43">
        <f>IF(Checklist48[[#This Row],[SGUID]]="",IF(Checklist48[[#This Row],[SSGUID]]="",0,1),1)</f>
        <v>1</v>
      </c>
      <c r="E139" s="44"/>
      <c r="F139" s="44" t="str">
        <f>_xlfn.IFNA(Checklist48[[#This Row],[RelatedPQ]],"NA")</f>
        <v/>
      </c>
      <c r="G139" s="44" t="str">
        <f>IF(Checklist48[[#This Row],[PIGUID]]="","",INDEX(S2PQ_relational[],MATCH(Checklist48[[#This Row],[PIGUID&amp;NO]],S2PQ_relational[PIGUID &amp; "NO"],0),2))</f>
        <v/>
      </c>
      <c r="H139" s="44" t="str">
        <f>Checklist48[[#This Row],[PIGUID]]&amp;"NO"</f>
        <v>NO</v>
      </c>
      <c r="I139" s="44" t="str">
        <f>IF(Checklist48[[#This Row],[PIGUID]]="","",INDEX(PIs[NA Exempt],MATCH(Checklist48[[#This Row],[PIGUID]],PIs[GUID],0),1))</f>
        <v/>
      </c>
      <c r="J139" s="44" t="str">
        <f>IF(Checklist48[[#This Row],[SGUID]]="",IF(Checklist48[[#This Row],[SSGUID]]="",IF(Checklist48[[#This Row],[PIGUID]]="","",INDEX(PIs[[Column1]:[SS]],MATCH(Checklist48[[#This Row],[PIGUID]],PIs[GUID],0),2)),INDEX(PIs[[Column1]:[SS]],MATCH(Checklist48[[#This Row],[SSGUID]],PIs[SSGUID],0),18)),INDEX(PIs[[Column1]:[SS]],MATCH(Checklist48[[#This Row],[SGUID]],PIs[SGUID],0),14))</f>
        <v>FO 07.05 Plant protection product handling</v>
      </c>
      <c r="K139" s="44" t="str">
        <f>IF(Checklist48[[#This Row],[SGUID]]="",IF(Checklist48[[#This Row],[SSGUID]]="",IF(Checklist48[[#This Row],[PIGUID]]="","",INDEX(PIs[[Column1]:[SS]],MATCH(Checklist48[[#This Row],[PIGUID]],PIs[GUID],0),4)),INDEX(PIs[[Column1]:[Ssbody]],MATCH(Checklist48[[#This Row],[SSGUID]],PIs[SSGUID],0),19)),INDEX(PIs[[Column1]:[SS]],MATCH(Checklist48[[#This Row],[SGUID]],PIs[SGUID],0),15))</f>
        <v>-</v>
      </c>
      <c r="L139" s="44" t="str">
        <f>IF(Checklist48[[#This Row],[SGUID]]="",IF(Checklist48[[#This Row],[SSGUID]]="",INDEX(PIs[[Column1]:[SS]],MATCH(Checklist48[[#This Row],[PIGUID]],PIs[GUID],0),6),""),"")</f>
        <v/>
      </c>
      <c r="M139" s="44" t="str">
        <f>IF(Checklist48[[#This Row],[SSGUID]]="",IF(Checklist48[[#This Row],[PIGUID]]="","",INDEX(PIs[[Column1]:[SS]],MATCH(Checklist48[[#This Row],[PIGUID]],PIs[GUID],0),8)),"")</f>
        <v/>
      </c>
      <c r="N139" s="69"/>
      <c r="O139" s="69"/>
      <c r="P139" s="44" t="str">
        <f>IF(Checklist48[[#This Row],[ifna]]="NA","",IF(Checklist48[[#This Row],[RelatedPQ]]=0,"",IF(Checklist48[[#This Row],[RelatedPQ]]="","",IF((INDEX(S2PQ_relational[],MATCH(Checklist48[[#This Row],[PIGUID&amp;NO]],S2PQ_relational[PIGUID &amp; "NO"],0),1))=Checklist48[[#This Row],[PIGUID]],"Not applicable",""))))</f>
        <v/>
      </c>
      <c r="Q139" s="44" t="str">
        <f>IF(Checklist48[[#This Row],[N/A]]="Not Applicable",INDEX(S2PQ[[Step 2 questions]:[Justification]],MATCH(Checklist48[[#This Row],[RelatedPQ]],S2PQ[S2PQGUID],0),3),"")</f>
        <v/>
      </c>
      <c r="R139" s="69"/>
    </row>
    <row r="140" spans="2:18" s="43" customFormat="1" ht="146.25" x14ac:dyDescent="0.25">
      <c r="B140" s="44"/>
      <c r="C140" s="44"/>
      <c r="D140" s="43">
        <f>IF(Checklist48[[#This Row],[SGUID]]="",IF(Checklist48[[#This Row],[SSGUID]]="",0,1),1)</f>
        <v>0</v>
      </c>
      <c r="E140" s="44" t="s">
        <v>59</v>
      </c>
      <c r="F140" s="44" t="str">
        <f>_xlfn.IFNA(Checklist48[[#This Row],[RelatedPQ]],"NA")</f>
        <v>NA</v>
      </c>
      <c r="G140" s="44" t="e">
        <f>IF(Checklist48[[#This Row],[PIGUID]]="","",INDEX(S2PQ_relational[],MATCH(Checklist48[[#This Row],[PIGUID&amp;NO]],S2PQ_relational[PIGUID &amp; "NO"],0),2))</f>
        <v>#N/A</v>
      </c>
      <c r="H140" s="44" t="str">
        <f>Checklist48[[#This Row],[PIGUID]]&amp;"NO"</f>
        <v>3F5wfmk1zAArbWYWlPKu9RNO</v>
      </c>
      <c r="I140" s="44" t="b">
        <f>IF(Checklist48[[#This Row],[PIGUID]]="","",INDEX(PIs[NA Exempt],MATCH(Checklist48[[#This Row],[PIGUID]],PIs[GUID],0),1))</f>
        <v>0</v>
      </c>
      <c r="J140" s="44" t="str">
        <f>IF(Checklist48[[#This Row],[SGUID]]="",IF(Checklist48[[#This Row],[SSGUID]]="",IF(Checklist48[[#This Row],[PIGUID]]="","",INDEX(PIs[[Column1]:[SS]],MATCH(Checklist48[[#This Row],[PIGUID]],PIs[GUID],0),2)),INDEX(PIs[[Column1]:[SS]],MATCH(Checklist48[[#This Row],[SSGUID]],PIs[SSGUID],0),18)),INDEX(PIs[[Column1]:[SS]],MATCH(Checklist48[[#This Row],[SGUID]],PIs[SGUID],0),14))</f>
        <v>FO 07.05.01</v>
      </c>
      <c r="K140" s="44" t="str">
        <f>IF(Checklist48[[#This Row],[SGUID]]="",IF(Checklist48[[#This Row],[SSGUID]]="",IF(Checklist48[[#This Row],[PIGUID]]="","",INDEX(PIs[[Column1]:[SS]],MATCH(Checklist48[[#This Row],[PIGUID]],PIs[GUID],0),4)),INDEX(PIs[[Column1]:[Ssbody]],MATCH(Checklist48[[#This Row],[SSGUID]],PIs[SSGUID],0),19)),INDEX(PIs[[Column1]:[SS]],MATCH(Checklist48[[#This Row],[SGUID]],PIs[SGUID],0),15))</f>
        <v>Access to health checks is available to workers with exposure to applicable plant protection products (PPPs) according to the risk assessment or exposure and toxicity of products.</v>
      </c>
      <c r="L140" s="44" t="str">
        <f>IF(Checklist48[[#This Row],[SGUID]]="",IF(Checklist48[[#This Row],[SSGUID]]="",INDEX(PIs[[Column1]:[SS]],MATCH(Checklist48[[#This Row],[PIGUID]],PIs[GUID],0),6),""),"")</f>
        <v>The producer shall provide workers who come into contact with PPPs the option of receiving health checks annually or according to the workers’ health and safety risk assessment. The health checks shall honor the privacy of personal information. The risk assessment shall identify the specific chemical exposure that would warrant the health check. Where health checks exist through government farm worker programs or other systems, these may be used as justification in the risk assessment that health care for high-exposure workers is readily available. Workers shall be informed of how to access these health services.</v>
      </c>
      <c r="M140" s="44" t="str">
        <f>IF(Checklist48[[#This Row],[SSGUID]]="",IF(Checklist48[[#This Row],[PIGUID]]="","",INDEX(PIs[[Column1]:[SS]],MATCH(Checklist48[[#This Row],[PIGUID]],PIs[GUID],0),8)),"")</f>
        <v>Major Must</v>
      </c>
      <c r="N140" s="69"/>
      <c r="O140" s="69"/>
      <c r="P140" s="44" t="str">
        <f>IF(Checklist48[[#This Row],[ifna]]="NA","",IF(Checklist48[[#This Row],[RelatedPQ]]=0,"",IF(Checklist48[[#This Row],[RelatedPQ]]="","",IF((INDEX(S2PQ_relational[],MATCH(Checklist48[[#This Row],[PIGUID&amp;NO]],S2PQ_relational[PIGUID &amp; "NO"],0),1))=Checklist48[[#This Row],[PIGUID]],"Not applicable",""))))</f>
        <v/>
      </c>
      <c r="Q140" s="44" t="str">
        <f>IF(Checklist48[[#This Row],[N/A]]="Not Applicable",INDEX(S2PQ[[Step 2 questions]:[Justification]],MATCH(Checklist48[[#This Row],[RelatedPQ]],S2PQ[S2PQGUID],0),3),"")</f>
        <v/>
      </c>
      <c r="R140" s="69"/>
    </row>
    <row r="141" spans="2:18" s="43" customFormat="1" ht="123.75" x14ac:dyDescent="0.25">
      <c r="B141" s="44"/>
      <c r="C141" s="44"/>
      <c r="D141" s="43">
        <f>IF(Checklist48[[#This Row],[SGUID]]="",IF(Checklist48[[#This Row],[SSGUID]]="",0,1),1)</f>
        <v>0</v>
      </c>
      <c r="E141" s="44" t="s">
        <v>657</v>
      </c>
      <c r="F141" s="44" t="str">
        <f>_xlfn.IFNA(Checklist48[[#This Row],[RelatedPQ]],"NA")</f>
        <v>NA</v>
      </c>
      <c r="G141" s="44" t="e">
        <f>IF(Checklist48[[#This Row],[PIGUID]]="","",INDEX(S2PQ_relational[],MATCH(Checklist48[[#This Row],[PIGUID&amp;NO]],S2PQ_relational[PIGUID &amp; "NO"],0),2))</f>
        <v>#N/A</v>
      </c>
      <c r="H141" s="44" t="str">
        <f>Checklist48[[#This Row],[PIGUID]]&amp;"NO"</f>
        <v>3ebLYGBPEs54Qayv6G7dKBNO</v>
      </c>
      <c r="I141" s="44" t="b">
        <f>IF(Checklist48[[#This Row],[PIGUID]]="","",INDEX(PIs[NA Exempt],MATCH(Checklist48[[#This Row],[PIGUID]],PIs[GUID],0),1))</f>
        <v>0</v>
      </c>
      <c r="J141" s="44" t="str">
        <f>IF(Checklist48[[#This Row],[SGUID]]="",IF(Checklist48[[#This Row],[SSGUID]]="",IF(Checklist48[[#This Row],[PIGUID]]="","",INDEX(PIs[[Column1]:[SS]],MATCH(Checklist48[[#This Row],[PIGUID]],PIs[GUID],0),2)),INDEX(PIs[[Column1]:[SS]],MATCH(Checklist48[[#This Row],[SSGUID]],PIs[SSGUID],0),18)),INDEX(PIs[[Column1]:[SS]],MATCH(Checklist48[[#This Row],[SGUID]],PIs[SGUID],0),14))</f>
        <v>FO 07.05.02</v>
      </c>
      <c r="K141" s="44" t="str">
        <f>IF(Checklist48[[#This Row],[SGUID]]="",IF(Checklist48[[#This Row],[SSGUID]]="",IF(Checklist48[[#This Row],[PIGUID]]="","",INDEX(PIs[[Column1]:[SS]],MATCH(Checklist48[[#This Row],[PIGUID]],PIs[GUID],0),4)),INDEX(PIs[[Column1]:[Ssbody]],MATCH(Checklist48[[#This Row],[SSGUID]],PIs[SSGUID],0),19)),INDEX(PIs[[Column1]:[SS]],MATCH(Checklist48[[#This Row],[SGUID]],PIs[SGUID],0),15))</f>
        <v>The farm has documented procedures addressing re-entry times after plant protection product (PPP) application.</v>
      </c>
      <c r="L141" s="44" t="str">
        <f>IF(Checklist48[[#This Row],[SGUID]]="",IF(Checklist48[[#This Row],[SSGUID]]="",INDEX(PIs[[Column1]:[SS]],MATCH(Checklist48[[#This Row],[PIGUID]],PIs[GUID],0),6),""),"")</f>
        <v>Based on the PPP label instructions, there shall be clear, documented procedures that regulate re-entry intervals for PPPs applied to crops (standard operating procedure: when intervals start and end, time of interval or signs to enter, how to enter, exceptions to entering during interval, and equipment and time in the field required, etc.). Special attention shall be paid to workers at greater risk, e.g., underage or pregnant/lactating workers.
Where no re-entry period is stated, re-entry shall not be allowed until the chemical have dried on the crop.</v>
      </c>
      <c r="M141" s="44" t="str">
        <f>IF(Checklist48[[#This Row],[SSGUID]]="",IF(Checklist48[[#This Row],[PIGUID]]="","",INDEX(PIs[[Column1]:[SS]],MATCH(Checklist48[[#This Row],[PIGUID]],PIs[GUID],0),8)),"")</f>
        <v>Major Must</v>
      </c>
      <c r="N141" s="69"/>
      <c r="O141" s="69"/>
      <c r="P141" s="44" t="str">
        <f>IF(Checklist48[[#This Row],[ifna]]="NA","",IF(Checklist48[[#This Row],[RelatedPQ]]=0,"",IF(Checklist48[[#This Row],[RelatedPQ]]="","",IF((INDEX(S2PQ_relational[],MATCH(Checklist48[[#This Row],[PIGUID&amp;NO]],S2PQ_relational[PIGUID &amp; "NO"],0),1))=Checklist48[[#This Row],[PIGUID]],"Not applicable",""))))</f>
        <v/>
      </c>
      <c r="Q141" s="44" t="str">
        <f>IF(Checklist48[[#This Row],[N/A]]="Not Applicable",INDEX(S2PQ[[Step 2 questions]:[Justification]],MATCH(Checklist48[[#This Row],[RelatedPQ]],S2PQ[S2PQGUID],0),3),"")</f>
        <v/>
      </c>
      <c r="R141" s="69"/>
    </row>
    <row r="142" spans="2:18" s="43" customFormat="1" ht="45" x14ac:dyDescent="0.25">
      <c r="B142" s="44"/>
      <c r="C142" s="44"/>
      <c r="D142" s="43">
        <f>IF(Checklist48[[#This Row],[SGUID]]="",IF(Checklist48[[#This Row],[SSGUID]]="",0,1),1)</f>
        <v>0</v>
      </c>
      <c r="E142" s="44" t="s">
        <v>639</v>
      </c>
      <c r="F142" s="44" t="str">
        <f>_xlfn.IFNA(Checklist48[[#This Row],[RelatedPQ]],"NA")</f>
        <v>NA</v>
      </c>
      <c r="G142" s="44" t="e">
        <f>IF(Checklist48[[#This Row],[PIGUID]]="","",INDEX(S2PQ_relational[],MATCH(Checklist48[[#This Row],[PIGUID&amp;NO]],S2PQ_relational[PIGUID &amp; "NO"],0),2))</f>
        <v>#N/A</v>
      </c>
      <c r="H142" s="44" t="str">
        <f>Checklist48[[#This Row],[PIGUID]]&amp;"NO"</f>
        <v>5gpVd4rImtHIyfVoyqcNVONO</v>
      </c>
      <c r="I142" s="44" t="b">
        <f>IF(Checklist48[[#This Row],[PIGUID]]="","",INDEX(PIs[NA Exempt],MATCH(Checklist48[[#This Row],[PIGUID]],PIs[GUID],0),1))</f>
        <v>0</v>
      </c>
      <c r="J142" s="44" t="str">
        <f>IF(Checklist48[[#This Row],[SGUID]]="",IF(Checklist48[[#This Row],[SSGUID]]="",IF(Checklist48[[#This Row],[PIGUID]]="","",INDEX(PIs[[Column1]:[SS]],MATCH(Checklist48[[#This Row],[PIGUID]],PIs[GUID],0),2)),INDEX(PIs[[Column1]:[SS]],MATCH(Checklist48[[#This Row],[SSGUID]],PIs[SSGUID],0),18)),INDEX(PIs[[Column1]:[SS]],MATCH(Checklist48[[#This Row],[SGUID]],PIs[SGUID],0),14))</f>
        <v>FO 07.05.03</v>
      </c>
      <c r="K142" s="44" t="str">
        <f>IF(Checklist48[[#This Row],[SGUID]]="",IF(Checklist48[[#This Row],[SSGUID]]="",IF(Checklist48[[#This Row],[PIGUID]]="","",INDEX(PIs[[Column1]:[SS]],MATCH(Checklist48[[#This Row],[PIGUID]],PIs[GUID],0),4)),INDEX(PIs[[Column1]:[Ssbody]],MATCH(Checklist48[[#This Row],[SSGUID]],PIs[SSGUID],0),19)),INDEX(PIs[[Column1]:[SS]],MATCH(Checklist48[[#This Row],[SGUID]],PIs[SGUID],0),15))</f>
        <v>Plant protection products (PPPs) are transported between production sites in a safe and secure manner.</v>
      </c>
      <c r="L142" s="44" t="str">
        <f>IF(Checklist48[[#This Row],[SGUID]]="",IF(Checklist48[[#This Row],[SSGUID]]="",INDEX(PIs[[Column1]:[SS]],MATCH(Checklist48[[#This Row],[PIGUID]],PIs[GUID],0),6),""),"")</f>
        <v>The producer shall ensure that the PPPs are transported in a way that mitigates risk to the environment or the health of the worker(s) and shall follow best industry practices.</v>
      </c>
      <c r="M142" s="44" t="str">
        <f>IF(Checklist48[[#This Row],[SSGUID]]="",IF(Checklist48[[#This Row],[PIGUID]]="","",INDEX(PIs[[Column1]:[SS]],MATCH(Checklist48[[#This Row],[PIGUID]],PIs[GUID],0),8)),"")</f>
        <v>Minor Must</v>
      </c>
      <c r="N142" s="69"/>
      <c r="O142" s="69"/>
      <c r="P142" s="44" t="str">
        <f>IF(Checklist48[[#This Row],[ifna]]="NA","",IF(Checklist48[[#This Row],[RelatedPQ]]=0,"",IF(Checklist48[[#This Row],[RelatedPQ]]="","",IF((INDEX(S2PQ_relational[],MATCH(Checklist48[[#This Row],[PIGUID&amp;NO]],S2PQ_relational[PIGUID &amp; "NO"],0),1))=Checklist48[[#This Row],[PIGUID]],"Not applicable",""))))</f>
        <v/>
      </c>
      <c r="Q142" s="44" t="str">
        <f>IF(Checklist48[[#This Row],[N/A]]="Not Applicable",INDEX(S2PQ[[Step 2 questions]:[Justification]],MATCH(Checklist48[[#This Row],[RelatedPQ]],S2PQ[S2PQGUID],0),3),"")</f>
        <v/>
      </c>
      <c r="R142" s="69"/>
    </row>
    <row r="143" spans="2:18" s="43" customFormat="1" ht="33.75" x14ac:dyDescent="0.25">
      <c r="B143" s="44"/>
      <c r="C143" s="44"/>
      <c r="D143" s="43">
        <f>IF(Checklist48[[#This Row],[SGUID]]="",IF(Checklist48[[#This Row],[SSGUID]]="",0,1),1)</f>
        <v>0</v>
      </c>
      <c r="E143" s="44" t="s">
        <v>645</v>
      </c>
      <c r="F143" s="44" t="str">
        <f>_xlfn.IFNA(Checklist48[[#This Row],[RelatedPQ]],"NA")</f>
        <v>NA</v>
      </c>
      <c r="G143" s="44" t="e">
        <f>IF(Checklist48[[#This Row],[PIGUID]]="","",INDEX(S2PQ_relational[],MATCH(Checklist48[[#This Row],[PIGUID&amp;NO]],S2PQ_relational[PIGUID &amp; "NO"],0),2))</f>
        <v>#N/A</v>
      </c>
      <c r="H143" s="44" t="str">
        <f>Checklist48[[#This Row],[PIGUID]]&amp;"NO"</f>
        <v>6GD9zqi1cCUgRFhygYCirxNO</v>
      </c>
      <c r="I143" s="44" t="b">
        <f>IF(Checklist48[[#This Row],[PIGUID]]="","",INDEX(PIs[NA Exempt],MATCH(Checklist48[[#This Row],[PIGUID]],PIs[GUID],0),1))</f>
        <v>0</v>
      </c>
      <c r="J143" s="44" t="str">
        <f>IF(Checklist48[[#This Row],[SGUID]]="",IF(Checklist48[[#This Row],[SSGUID]]="",IF(Checklist48[[#This Row],[PIGUID]]="","",INDEX(PIs[[Column1]:[SS]],MATCH(Checklist48[[#This Row],[PIGUID]],PIs[GUID],0),2)),INDEX(PIs[[Column1]:[SS]],MATCH(Checklist48[[#This Row],[SSGUID]],PIs[SSGUID],0),18)),INDEX(PIs[[Column1]:[SS]],MATCH(Checklist48[[#This Row],[SGUID]],PIs[SGUID],0),14))</f>
        <v>FO 07.05.04</v>
      </c>
      <c r="K143" s="44" t="str">
        <f>IF(Checklist48[[#This Row],[SGUID]]="",IF(Checklist48[[#This Row],[SSGUID]]="",IF(Checklist48[[#This Row],[PIGUID]]="","",INDEX(PIs[[Column1]:[SS]],MATCH(Checklist48[[#This Row],[PIGUID]],PIs[GUID],0),4)),INDEX(PIs[[Column1]:[Ssbody]],MATCH(Checklist48[[#This Row],[SSGUID]],PIs[SSGUID],0),19)),INDEX(PIs[[Column1]:[SS]],MATCH(Checklist48[[#This Row],[SGUID]],PIs[SGUID],0),15))</f>
        <v>Plant protection products (PPPs) are mixed and handled according to label requirements.</v>
      </c>
      <c r="L143" s="44" t="str">
        <f>IF(Checklist48[[#This Row],[SGUID]]="",IF(Checklist48[[#This Row],[SSGUID]]="",INDEX(PIs[[Column1]:[SS]],MATCH(Checklist48[[#This Row],[PIGUID]],PIs[GUID],0),6),""),"")</f>
        <v>Appropriate measuring equipment shall be adequate for mixing PPPs, and the correct handling and filling procedures shall be followed.</v>
      </c>
      <c r="M143" s="44" t="str">
        <f>IF(Checklist48[[#This Row],[SSGUID]]="",IF(Checklist48[[#This Row],[PIGUID]]="","",INDEX(PIs[[Column1]:[SS]],MATCH(Checklist48[[#This Row],[PIGUID]],PIs[GUID],0),8)),"")</f>
        <v>Major Must</v>
      </c>
      <c r="N143" s="69"/>
      <c r="O143" s="69"/>
      <c r="P143" s="44" t="str">
        <f>IF(Checklist48[[#This Row],[ifna]]="NA","",IF(Checklist48[[#This Row],[RelatedPQ]]=0,"",IF(Checklist48[[#This Row],[RelatedPQ]]="","",IF((INDEX(S2PQ_relational[],MATCH(Checklist48[[#This Row],[PIGUID&amp;NO]],S2PQ_relational[PIGUID &amp; "NO"],0),1))=Checklist48[[#This Row],[PIGUID]],"Not applicable",""))))</f>
        <v/>
      </c>
      <c r="Q143" s="44" t="str">
        <f>IF(Checklist48[[#This Row],[N/A]]="Not Applicable",INDEX(S2PQ[[Step 2 questions]:[Justification]],MATCH(Checklist48[[#This Row],[RelatedPQ]],S2PQ[S2PQGUID],0),3),"")</f>
        <v/>
      </c>
      <c r="R143" s="69"/>
    </row>
    <row r="144" spans="2:18" s="43" customFormat="1" ht="45" x14ac:dyDescent="0.25">
      <c r="B144" s="44"/>
      <c r="C144" s="44" t="s">
        <v>115</v>
      </c>
      <c r="D144" s="43">
        <f>IF(Checklist48[[#This Row],[SGUID]]="",IF(Checklist48[[#This Row],[SSGUID]]="",0,1),1)</f>
        <v>1</v>
      </c>
      <c r="E144" s="44"/>
      <c r="F144" s="44" t="str">
        <f>_xlfn.IFNA(Checklist48[[#This Row],[RelatedPQ]],"NA")</f>
        <v/>
      </c>
      <c r="G144" s="44" t="str">
        <f>IF(Checklist48[[#This Row],[PIGUID]]="","",INDEX(S2PQ_relational[],MATCH(Checklist48[[#This Row],[PIGUID&amp;NO]],S2PQ_relational[PIGUID &amp; "NO"],0),2))</f>
        <v/>
      </c>
      <c r="H144" s="44" t="str">
        <f>Checklist48[[#This Row],[PIGUID]]&amp;"NO"</f>
        <v>NO</v>
      </c>
      <c r="I144" s="44" t="str">
        <f>IF(Checklist48[[#This Row],[PIGUID]]="","",INDEX(PIs[NA Exempt],MATCH(Checklist48[[#This Row],[PIGUID]],PIs[GUID],0),1))</f>
        <v/>
      </c>
      <c r="J144" s="44" t="str">
        <f>IF(Checklist48[[#This Row],[SGUID]]="",IF(Checklist48[[#This Row],[SSGUID]]="",IF(Checklist48[[#This Row],[PIGUID]]="","",INDEX(PIs[[Column1]:[SS]],MATCH(Checklist48[[#This Row],[PIGUID]],PIs[GUID],0),2)),INDEX(PIs[[Column1]:[SS]],MATCH(Checklist48[[#This Row],[SSGUID]],PIs[SSGUID],0),18)),INDEX(PIs[[Column1]:[SS]],MATCH(Checklist48[[#This Row],[SGUID]],PIs[SGUID],0),14))</f>
        <v>FO 07.06 Empty plant protection product containers</v>
      </c>
      <c r="K144" s="44" t="str">
        <f>IF(Checklist48[[#This Row],[SGUID]]="",IF(Checklist48[[#This Row],[SSGUID]]="",IF(Checklist48[[#This Row],[PIGUID]]="","",INDEX(PIs[[Column1]:[SS]],MATCH(Checklist48[[#This Row],[PIGUID]],PIs[GUID],0),4)),INDEX(PIs[[Column1]:[Ssbody]],MATCH(Checklist48[[#This Row],[SSGUID]],PIs[SSGUID],0),19)),INDEX(PIs[[Column1]:[SS]],MATCH(Checklist48[[#This Row],[SGUID]],PIs[SGUID],0),15))</f>
        <v>-</v>
      </c>
      <c r="L144" s="44" t="str">
        <f>IF(Checklist48[[#This Row],[SGUID]]="",IF(Checklist48[[#This Row],[SSGUID]]="",INDEX(PIs[[Column1]:[SS]],MATCH(Checklist48[[#This Row],[PIGUID]],PIs[GUID],0),6),""),"")</f>
        <v/>
      </c>
      <c r="M144" s="44" t="str">
        <f>IF(Checklist48[[#This Row],[SSGUID]]="",IF(Checklist48[[#This Row],[PIGUID]]="","",INDEX(PIs[[Column1]:[SS]],MATCH(Checklist48[[#This Row],[PIGUID]],PIs[GUID],0),8)),"")</f>
        <v/>
      </c>
      <c r="N144" s="69"/>
      <c r="O144" s="69"/>
      <c r="P144" s="44" t="str">
        <f>IF(Checklist48[[#This Row],[ifna]]="NA","",IF(Checklist48[[#This Row],[RelatedPQ]]=0,"",IF(Checklist48[[#This Row],[RelatedPQ]]="","",IF((INDEX(S2PQ_relational[],MATCH(Checklist48[[#This Row],[PIGUID&amp;NO]],S2PQ_relational[PIGUID &amp; "NO"],0),1))=Checklist48[[#This Row],[PIGUID]],"Not applicable",""))))</f>
        <v/>
      </c>
      <c r="Q144" s="44" t="str">
        <f>IF(Checklist48[[#This Row],[N/A]]="Not Applicable",INDEX(S2PQ[[Step 2 questions]:[Justification]],MATCH(Checklist48[[#This Row],[RelatedPQ]],S2PQ[S2PQGUID],0),3),"")</f>
        <v/>
      </c>
      <c r="R144" s="69"/>
    </row>
    <row r="145" spans="2:18" s="43" customFormat="1" ht="135" x14ac:dyDescent="0.25">
      <c r="B145" s="44"/>
      <c r="C145" s="44"/>
      <c r="D145" s="43">
        <f>IF(Checklist48[[#This Row],[SGUID]]="",IF(Checklist48[[#This Row],[SSGUID]]="",0,1),1)</f>
        <v>0</v>
      </c>
      <c r="E145" s="44" t="s">
        <v>255</v>
      </c>
      <c r="F145" s="44" t="str">
        <f>_xlfn.IFNA(Checklist48[[#This Row],[RelatedPQ]],"NA")</f>
        <v>NA</v>
      </c>
      <c r="G145" s="44" t="e">
        <f>IF(Checklist48[[#This Row],[PIGUID]]="","",INDEX(S2PQ_relational[],MATCH(Checklist48[[#This Row],[PIGUID&amp;NO]],S2PQ_relational[PIGUID &amp; "NO"],0),2))</f>
        <v>#N/A</v>
      </c>
      <c r="H145" s="44" t="str">
        <f>Checklist48[[#This Row],[PIGUID]]&amp;"NO"</f>
        <v>6WR3u7wtuJvfHf6Z9rNIgNO</v>
      </c>
      <c r="I145" s="44" t="b">
        <f>IF(Checklist48[[#This Row],[PIGUID]]="","",INDEX(PIs[NA Exempt],MATCH(Checklist48[[#This Row],[PIGUID]],PIs[GUID],0),1))</f>
        <v>0</v>
      </c>
      <c r="J145" s="44" t="str">
        <f>IF(Checklist48[[#This Row],[SGUID]]="",IF(Checklist48[[#This Row],[SSGUID]]="",IF(Checklist48[[#This Row],[PIGUID]]="","",INDEX(PIs[[Column1]:[SS]],MATCH(Checklist48[[#This Row],[PIGUID]],PIs[GUID],0),2)),INDEX(PIs[[Column1]:[SS]],MATCH(Checklist48[[#This Row],[SSGUID]],PIs[SSGUID],0),18)),INDEX(PIs[[Column1]:[SS]],MATCH(Checklist48[[#This Row],[SGUID]],PIs[SGUID],0),14))</f>
        <v>FO 07.06.01</v>
      </c>
      <c r="K145" s="44" t="str">
        <f>IF(Checklist48[[#This Row],[SGUID]]="",IF(Checklist48[[#This Row],[SSGUID]]="",IF(Checklist48[[#This Row],[PIGUID]]="","",INDEX(PIs[[Column1]:[SS]],MATCH(Checklist48[[#This Row],[PIGUID]],PIs[GUID],0),4)),INDEX(PIs[[Column1]:[Ssbody]],MATCH(Checklist48[[#This Row],[SSGUID]],PIs[SSGUID],0),19)),INDEX(PIs[[Column1]:[SS]],MATCH(Checklist48[[#This Row],[SGUID]],PIs[SGUID],0),15))</f>
        <v>Empty plant protection product (PPP) containers are triple rinsed with water before storage and disposal, and the rinsate is disposed of in such a way as to mitigate the risk to the environment.</v>
      </c>
      <c r="L145" s="44" t="str">
        <f>IF(Checklist48[[#This Row],[SGUID]]="",IF(Checklist48[[#This Row],[SSGUID]]="",INDEX(PIs[[Column1]:[SS]],MATCH(Checklist48[[#This Row],[PIGUID]],PIs[GUID],0),6),""),"")</f>
        <v>Pressure-rinsing equipment for PPP containers shall be installed on the PPP application machinery, or there shall be documented instructions to rinse each container at least three times prior to its disposal.
Either via the use of a container-handling device or according to a documented procedure for the application equipment operators, the rinsate from the empty PPP containers shall always be put back into the application equipment tank when mixing or disposed of in a manner that compromises neither workers’ safety nor the environment.</v>
      </c>
      <c r="M145" s="44" t="str">
        <f>IF(Checklist48[[#This Row],[SSGUID]]="",IF(Checklist48[[#This Row],[PIGUID]]="","",INDEX(PIs[[Column1]:[SS]],MATCH(Checklist48[[#This Row],[PIGUID]],PIs[GUID],0),8)),"")</f>
        <v>Major Must</v>
      </c>
      <c r="N145" s="69"/>
      <c r="O145" s="69"/>
      <c r="P145" s="44" t="str">
        <f>IF(Checklist48[[#This Row],[ifna]]="NA","",IF(Checklist48[[#This Row],[RelatedPQ]]=0,"",IF(Checklist48[[#This Row],[RelatedPQ]]="","",IF((INDEX(S2PQ_relational[],MATCH(Checklist48[[#This Row],[PIGUID&amp;NO]],S2PQ_relational[PIGUID &amp; "NO"],0),1))=Checklist48[[#This Row],[PIGUID]],"Not applicable",""))))</f>
        <v/>
      </c>
      <c r="Q145" s="44" t="str">
        <f>IF(Checklist48[[#This Row],[N/A]]="Not Applicable",INDEX(S2PQ[[Step 2 questions]:[Justification]],MATCH(Checklist48[[#This Row],[RelatedPQ]],S2PQ[S2PQGUID],0),3),"")</f>
        <v/>
      </c>
      <c r="R145" s="69"/>
    </row>
    <row r="146" spans="2:18" s="43" customFormat="1" ht="78.75" x14ac:dyDescent="0.25">
      <c r="B146" s="44"/>
      <c r="C146" s="44"/>
      <c r="D146" s="43">
        <f>IF(Checklist48[[#This Row],[SGUID]]="",IF(Checklist48[[#This Row],[SSGUID]]="",0,1),1)</f>
        <v>0</v>
      </c>
      <c r="E146" s="44" t="s">
        <v>281</v>
      </c>
      <c r="F146" s="44" t="str">
        <f>_xlfn.IFNA(Checklist48[[#This Row],[RelatedPQ]],"NA")</f>
        <v>NA</v>
      </c>
      <c r="G146" s="44" t="e">
        <f>IF(Checklist48[[#This Row],[PIGUID]]="","",INDEX(S2PQ_relational[],MATCH(Checklist48[[#This Row],[PIGUID&amp;NO]],S2PQ_relational[PIGUID &amp; "NO"],0),2))</f>
        <v>#N/A</v>
      </c>
      <c r="H146" s="44" t="str">
        <f>Checklist48[[#This Row],[PIGUID]]&amp;"NO"</f>
        <v>3ToajmpVrhj5TXiCLEnKzdNO</v>
      </c>
      <c r="I146" s="44" t="b">
        <f>IF(Checklist48[[#This Row],[PIGUID]]="","",INDEX(PIs[NA Exempt],MATCH(Checklist48[[#This Row],[PIGUID]],PIs[GUID],0),1))</f>
        <v>0</v>
      </c>
      <c r="J146" s="44" t="str">
        <f>IF(Checklist48[[#This Row],[SGUID]]="",IF(Checklist48[[#This Row],[SSGUID]]="",IF(Checklist48[[#This Row],[PIGUID]]="","",INDEX(PIs[[Column1]:[SS]],MATCH(Checklist48[[#This Row],[PIGUID]],PIs[GUID],0),2)),INDEX(PIs[[Column1]:[SS]],MATCH(Checklist48[[#This Row],[SSGUID]],PIs[SSGUID],0),18)),INDEX(PIs[[Column1]:[SS]],MATCH(Checklist48[[#This Row],[SGUID]],PIs[SGUID],0),14))</f>
        <v>FO 07.06.02</v>
      </c>
      <c r="K146" s="44" t="str">
        <f>IF(Checklist48[[#This Row],[SGUID]]="",IF(Checklist48[[#This Row],[SSGUID]]="",IF(Checklist48[[#This Row],[PIGUID]]="","",INDEX(PIs[[Column1]:[SS]],MATCH(Checklist48[[#This Row],[PIGUID]],PIs[GUID],0),4)),INDEX(PIs[[Column1]:[Ssbody]],MATCH(Checklist48[[#This Row],[SSGUID]],PIs[SSGUID],0),19)),INDEX(PIs[[Column1]:[SS]],MATCH(Checklist48[[#This Row],[SGUID]],PIs[SGUID],0),15))</f>
        <v>The reuse of empty plant protection product (PPP) containers for purposes other than containing and transporting identical products is avoided.</v>
      </c>
      <c r="L146" s="44" t="str">
        <f>IF(Checklist48[[#This Row],[SGUID]]="",IF(Checklist48[[#This Row],[SSGUID]]="",INDEX(PIs[[Column1]:[SS]],MATCH(Checklist48[[#This Row],[PIGUID]],PIs[GUID],0),6),""),"")</f>
        <v>There shall be evidence that empty PPP containers have not been and currently are not being reused for anything other than containing and transporting identical products as stated on the original label. In regions where there is a risk that the container could be used to carry drinking water, containers shall be punctured prior to disposal.</v>
      </c>
      <c r="M146" s="44" t="str">
        <f>IF(Checklist48[[#This Row],[SSGUID]]="",IF(Checklist48[[#This Row],[PIGUID]]="","",INDEX(PIs[[Column1]:[SS]],MATCH(Checklist48[[#This Row],[PIGUID]],PIs[GUID],0),8)),"")</f>
        <v>Minor Must</v>
      </c>
      <c r="N146" s="69"/>
      <c r="O146" s="69"/>
      <c r="P146" s="44" t="str">
        <f>IF(Checklist48[[#This Row],[ifna]]="NA","",IF(Checklist48[[#This Row],[RelatedPQ]]=0,"",IF(Checklist48[[#This Row],[RelatedPQ]]="","",IF((INDEX(S2PQ_relational[],MATCH(Checklist48[[#This Row],[PIGUID&amp;NO]],S2PQ_relational[PIGUID &amp; "NO"],0),1))=Checklist48[[#This Row],[PIGUID]],"Not applicable",""))))</f>
        <v/>
      </c>
      <c r="Q146" s="44" t="str">
        <f>IF(Checklist48[[#This Row],[N/A]]="Not Applicable",INDEX(S2PQ[[Step 2 questions]:[Justification]],MATCH(Checklist48[[#This Row],[RelatedPQ]],S2PQ[S2PQGUID],0),3),"")</f>
        <v/>
      </c>
      <c r="R146" s="69"/>
    </row>
    <row r="147" spans="2:18" s="43" customFormat="1" ht="67.5" x14ac:dyDescent="0.25">
      <c r="B147" s="44"/>
      <c r="C147" s="44"/>
      <c r="D147" s="43">
        <f>IF(Checklist48[[#This Row],[SGUID]]="",IF(Checklist48[[#This Row],[SSGUID]]="",0,1),1)</f>
        <v>0</v>
      </c>
      <c r="E147" s="44" t="s">
        <v>109</v>
      </c>
      <c r="F147" s="44" t="str">
        <f>_xlfn.IFNA(Checklist48[[#This Row],[RelatedPQ]],"NA")</f>
        <v>NA</v>
      </c>
      <c r="G147" s="44" t="e">
        <f>IF(Checklist48[[#This Row],[PIGUID]]="","",INDEX(S2PQ_relational[],MATCH(Checklist48[[#This Row],[PIGUID&amp;NO]],S2PQ_relational[PIGUID &amp; "NO"],0),2))</f>
        <v>#N/A</v>
      </c>
      <c r="H147" s="44" t="str">
        <f>Checklist48[[#This Row],[PIGUID]]&amp;"NO"</f>
        <v>2PJJrwtoO00cfWO9E07WHWNO</v>
      </c>
      <c r="I147" s="44" t="b">
        <f>IF(Checklist48[[#This Row],[PIGUID]]="","",INDEX(PIs[NA Exempt],MATCH(Checklist48[[#This Row],[PIGUID]],PIs[GUID],0),1))</f>
        <v>0</v>
      </c>
      <c r="J147" s="44" t="str">
        <f>IF(Checklist48[[#This Row],[SGUID]]="",IF(Checklist48[[#This Row],[SSGUID]]="",IF(Checklist48[[#This Row],[PIGUID]]="","",INDEX(PIs[[Column1]:[SS]],MATCH(Checklist48[[#This Row],[PIGUID]],PIs[GUID],0),2)),INDEX(PIs[[Column1]:[SS]],MATCH(Checklist48[[#This Row],[SSGUID]],PIs[SSGUID],0),18)),INDEX(PIs[[Column1]:[SS]],MATCH(Checklist48[[#This Row],[SGUID]],PIs[SGUID],0),14))</f>
        <v>FO 07.06.03</v>
      </c>
      <c r="K147" s="44" t="str">
        <f>IF(Checklist48[[#This Row],[SGUID]]="",IF(Checklist48[[#This Row],[SSGUID]]="",IF(Checklist48[[#This Row],[PIGUID]]="","",INDEX(PIs[[Column1]:[SS]],MATCH(Checklist48[[#This Row],[PIGUID]],PIs[GUID],0),4)),INDEX(PIs[[Column1]:[Ssbody]],MATCH(Checklist48[[#This Row],[SSGUID]],PIs[SSGUID],0),19)),INDEX(PIs[[Column1]:[SS]],MATCH(Checklist48[[#This Row],[SGUID]],PIs[SGUID],0),15))</f>
        <v>Empty containers are kept secure until disposal is possible.</v>
      </c>
      <c r="L147" s="44" t="str">
        <f>IF(Checklist48[[#This Row],[SGUID]]="",IF(Checklist48[[#This Row],[SSGUID]]="",INDEX(PIs[[Column1]:[SS]],MATCH(Checklist48[[#This Row],[PIGUID]],PIs[GUID],0),6),""),"")</f>
        <v>There shall be a designated secure storage point for all empty plant protection product (PPP) containers prior to disposal that is isolated from the crop and packaging materials (e.g., permanently marked via signage) with physically restricted access for persons and fauna.</v>
      </c>
      <c r="M147" s="44" t="str">
        <f>IF(Checklist48[[#This Row],[SSGUID]]="",IF(Checklist48[[#This Row],[PIGUID]]="","",INDEX(PIs[[Column1]:[SS]],MATCH(Checklist48[[#This Row],[PIGUID]],PIs[GUID],0),8)),"")</f>
        <v>Minor Must</v>
      </c>
      <c r="N147" s="69"/>
      <c r="O147" s="69"/>
      <c r="P147" s="44" t="str">
        <f>IF(Checklist48[[#This Row],[ifna]]="NA","",IF(Checklist48[[#This Row],[RelatedPQ]]=0,"",IF(Checklist48[[#This Row],[RelatedPQ]]="","",IF((INDEX(S2PQ_relational[],MATCH(Checklist48[[#This Row],[PIGUID&amp;NO]],S2PQ_relational[PIGUID &amp; "NO"],0),1))=Checklist48[[#This Row],[PIGUID]],"Not applicable",""))))</f>
        <v/>
      </c>
      <c r="Q147" s="44" t="str">
        <f>IF(Checklist48[[#This Row],[N/A]]="Not Applicable",INDEX(S2PQ[[Step 2 questions]:[Justification]],MATCH(Checklist48[[#This Row],[RelatedPQ]],S2PQ[S2PQGUID],0),3),"")</f>
        <v/>
      </c>
      <c r="R147" s="69"/>
    </row>
    <row r="148" spans="2:18" s="43" customFormat="1" ht="56.25" x14ac:dyDescent="0.25">
      <c r="B148" s="44"/>
      <c r="C148" s="44"/>
      <c r="D148" s="43">
        <f>IF(Checklist48[[#This Row],[SGUID]]="",IF(Checklist48[[#This Row],[SSGUID]]="",0,1),1)</f>
        <v>0</v>
      </c>
      <c r="E148" s="44" t="s">
        <v>224</v>
      </c>
      <c r="F148" s="44" t="str">
        <f>_xlfn.IFNA(Checklist48[[#This Row],[RelatedPQ]],"NA")</f>
        <v>NA</v>
      </c>
      <c r="G148" s="44" t="e">
        <f>IF(Checklist48[[#This Row],[PIGUID]]="","",INDEX(S2PQ_relational[],MATCH(Checklist48[[#This Row],[PIGUID&amp;NO]],S2PQ_relational[PIGUID &amp; "NO"],0),2))</f>
        <v>#N/A</v>
      </c>
      <c r="H148" s="44" t="str">
        <f>Checklist48[[#This Row],[PIGUID]]&amp;"NO"</f>
        <v>7B88XM07CTRiUy0OoP9p3SNO</v>
      </c>
      <c r="I148" s="44" t="b">
        <f>IF(Checklist48[[#This Row],[PIGUID]]="","",INDEX(PIs[NA Exempt],MATCH(Checklist48[[#This Row],[PIGUID]],PIs[GUID],0),1))</f>
        <v>0</v>
      </c>
      <c r="J148" s="44" t="str">
        <f>IF(Checklist48[[#This Row],[SGUID]]="",IF(Checklist48[[#This Row],[SSGUID]]="",IF(Checklist48[[#This Row],[PIGUID]]="","",INDEX(PIs[[Column1]:[SS]],MATCH(Checklist48[[#This Row],[PIGUID]],PIs[GUID],0),2)),INDEX(PIs[[Column1]:[SS]],MATCH(Checklist48[[#This Row],[SSGUID]],PIs[SSGUID],0),18)),INDEX(PIs[[Column1]:[SS]],MATCH(Checklist48[[#This Row],[SGUID]],PIs[SGUID],0),14))</f>
        <v>FO 07.06.04</v>
      </c>
      <c r="K148" s="44" t="str">
        <f>IF(Checklist48[[#This Row],[SGUID]]="",IF(Checklist48[[#This Row],[SSGUID]]="",IF(Checklist48[[#This Row],[PIGUID]]="","",INDEX(PIs[[Column1]:[SS]],MATCH(Checklist48[[#This Row],[PIGUID]],PIs[GUID],0),4)),INDEX(PIs[[Column1]:[Ssbody]],MATCH(Checklist48[[#This Row],[SSGUID]],PIs[SSGUID],0),19)),INDEX(PIs[[Column1]:[SS]],MATCH(Checklist48[[#This Row],[SGUID]],PIs[SGUID],0),15))</f>
        <v>Empty plant protection product (PPP) containers are disposed of in such a way as to mitigate the risk to humans and the environment.</v>
      </c>
      <c r="L148" s="44" t="str">
        <f>IF(Checklist48[[#This Row],[SGUID]]="",IF(Checklist48[[#This Row],[SSGUID]]="",INDEX(PIs[[Column1]:[SS]],MATCH(Checklist48[[#This Row],[PIGUID]],PIs[GUID],0),6),""),"")</f>
        <v>The producer shall dispose of empty PPP containers using a safe handling system prior to the disposal, and a disposal method that avoids exposing people to the contents and avoids contamination of the environment (watercourses, flora, and fauna).</v>
      </c>
      <c r="M148" s="44" t="str">
        <f>IF(Checklist48[[#This Row],[SSGUID]]="",IF(Checklist48[[#This Row],[PIGUID]]="","",INDEX(PIs[[Column1]:[SS]],MATCH(Checklist48[[#This Row],[PIGUID]],PIs[GUID],0),8)),"")</f>
        <v>Minor Must</v>
      </c>
      <c r="N148" s="69"/>
      <c r="O148" s="69"/>
      <c r="P148" s="44" t="str">
        <f>IF(Checklist48[[#This Row],[ifna]]="NA","",IF(Checklist48[[#This Row],[RelatedPQ]]=0,"",IF(Checklist48[[#This Row],[RelatedPQ]]="","",IF((INDEX(S2PQ_relational[],MATCH(Checklist48[[#This Row],[PIGUID&amp;NO]],S2PQ_relational[PIGUID &amp; "NO"],0),1))=Checklist48[[#This Row],[PIGUID]],"Not applicable",""))))</f>
        <v/>
      </c>
      <c r="Q148" s="44" t="str">
        <f>IF(Checklist48[[#This Row],[N/A]]="Not Applicable",INDEX(S2PQ[[Step 2 questions]:[Justification]],MATCH(Checklist48[[#This Row],[RelatedPQ]],S2PQ[S2PQGUID],0),3),"")</f>
        <v/>
      </c>
      <c r="R148" s="69"/>
    </row>
    <row r="149" spans="2:18" s="43" customFormat="1" ht="78.75" x14ac:dyDescent="0.25">
      <c r="B149" s="44"/>
      <c r="C149" s="44"/>
      <c r="D149" s="43">
        <f>IF(Checklist48[[#This Row],[SGUID]]="",IF(Checklist48[[#This Row],[SSGUID]]="",0,1),1)</f>
        <v>0</v>
      </c>
      <c r="E149" s="44" t="s">
        <v>242</v>
      </c>
      <c r="F149" s="44" t="str">
        <f>_xlfn.IFNA(Checklist48[[#This Row],[RelatedPQ]],"NA")</f>
        <v>NA</v>
      </c>
      <c r="G149" s="44" t="e">
        <f>IF(Checklist48[[#This Row],[PIGUID]]="","",INDEX(S2PQ_relational[],MATCH(Checklist48[[#This Row],[PIGUID&amp;NO]],S2PQ_relational[PIGUID &amp; "NO"],0),2))</f>
        <v>#N/A</v>
      </c>
      <c r="H149" s="44" t="str">
        <f>Checklist48[[#This Row],[PIGUID]]&amp;"NO"</f>
        <v>6EMafRe3t5Y3mnMxnrbv8FNO</v>
      </c>
      <c r="I149" s="44" t="b">
        <f>IF(Checklist48[[#This Row],[PIGUID]]="","",INDEX(PIs[NA Exempt],MATCH(Checklist48[[#This Row],[PIGUID]],PIs[GUID],0),1))</f>
        <v>0</v>
      </c>
      <c r="J149" s="44" t="str">
        <f>IF(Checklist48[[#This Row],[SGUID]]="",IF(Checklist48[[#This Row],[SSGUID]]="",IF(Checklist48[[#This Row],[PIGUID]]="","",INDEX(PIs[[Column1]:[SS]],MATCH(Checklist48[[#This Row],[PIGUID]],PIs[GUID],0),2)),INDEX(PIs[[Column1]:[SS]],MATCH(Checklist48[[#This Row],[SSGUID]],PIs[SSGUID],0),18)),INDEX(PIs[[Column1]:[SS]],MATCH(Checklist48[[#This Row],[SGUID]],PIs[SGUID],0),14))</f>
        <v>FO 07.06.05</v>
      </c>
      <c r="K149" s="44" t="str">
        <f>IF(Checklist48[[#This Row],[SGUID]]="",IF(Checklist48[[#This Row],[SSGUID]]="",IF(Checklist48[[#This Row],[PIGUID]]="","",INDEX(PIs[[Column1]:[SS]],MATCH(Checklist48[[#This Row],[PIGUID]],PIs[GUID],0),4)),INDEX(PIs[[Column1]:[Ssbody]],MATCH(Checklist48[[#This Row],[SSGUID]],PIs[SSGUID],0),19)),INDEX(PIs[[Column1]:[SS]],MATCH(Checklist48[[#This Row],[SGUID]],PIs[SGUID],0),15))</f>
        <v>Official collection and disposal systems are used, when available, and the empty containers are then adequately stored, labeled, and handled according to the rules of that collection system.</v>
      </c>
      <c r="L149" s="44" t="str">
        <f>IF(Checklist48[[#This Row],[SGUID]]="",IF(Checklist48[[#This Row],[SSGUID]]="",INDEX(PIs[[Column1]:[SS]],MATCH(Checklist48[[#This Row],[PIGUID]],PIs[GUID],0),6),""),"")</f>
        <v>Where official collection and disposal systems exist, there shall be records of participation by the producer. All empty plant protection product (PPP) containers, once emptied, shall be adequately stored, labeled, handled, and disposed of according to the requirements of the official collection and disposal schemes, where applicable.</v>
      </c>
      <c r="M149" s="44" t="str">
        <f>IF(Checklist48[[#This Row],[SSGUID]]="",IF(Checklist48[[#This Row],[PIGUID]]="","",INDEX(PIs[[Column1]:[SS]],MATCH(Checklist48[[#This Row],[PIGUID]],PIs[GUID],0),8)),"")</f>
        <v>Minor Must</v>
      </c>
      <c r="N149" s="69"/>
      <c r="O149" s="69"/>
      <c r="P149" s="44" t="str">
        <f>IF(Checklist48[[#This Row],[ifna]]="NA","",IF(Checklist48[[#This Row],[RelatedPQ]]=0,"",IF(Checklist48[[#This Row],[RelatedPQ]]="","",IF((INDEX(S2PQ_relational[],MATCH(Checklist48[[#This Row],[PIGUID&amp;NO]],S2PQ_relational[PIGUID &amp; "NO"],0),1))=Checklist48[[#This Row],[PIGUID]],"Not applicable",""))))</f>
        <v/>
      </c>
      <c r="Q149" s="44" t="str">
        <f>IF(Checklist48[[#This Row],[N/A]]="Not Applicable",INDEX(S2PQ[[Step 2 questions]:[Justification]],MATCH(Checklist48[[#This Row],[RelatedPQ]],S2PQ[S2PQGUID],0),3),"")</f>
        <v/>
      </c>
      <c r="R149" s="69"/>
    </row>
    <row r="150" spans="2:18" s="43" customFormat="1" ht="33.75" x14ac:dyDescent="0.25">
      <c r="B150" s="44"/>
      <c r="C150" s="44"/>
      <c r="D150" s="43">
        <f>IF(Checklist48[[#This Row],[SGUID]]="",IF(Checklist48[[#This Row],[SSGUID]]="",0,1),1)</f>
        <v>0</v>
      </c>
      <c r="E150" s="44" t="s">
        <v>161</v>
      </c>
      <c r="F150" s="44" t="str">
        <f>_xlfn.IFNA(Checklist48[[#This Row],[RelatedPQ]],"NA")</f>
        <v>NA</v>
      </c>
      <c r="G150" s="44" t="e">
        <f>IF(Checklist48[[#This Row],[PIGUID]]="","",INDEX(S2PQ_relational[],MATCH(Checklist48[[#This Row],[PIGUID&amp;NO]],S2PQ_relational[PIGUID &amp; "NO"],0),2))</f>
        <v>#N/A</v>
      </c>
      <c r="H150" s="44" t="str">
        <f>Checklist48[[#This Row],[PIGUID]]&amp;"NO"</f>
        <v>6agNB6KtK3MjTVsJYdiMIRNO</v>
      </c>
      <c r="I150" s="44" t="b">
        <f>IF(Checklist48[[#This Row],[PIGUID]]="","",INDEX(PIs[NA Exempt],MATCH(Checklist48[[#This Row],[PIGUID]],PIs[GUID],0),1))</f>
        <v>0</v>
      </c>
      <c r="J150" s="44" t="str">
        <f>IF(Checklist48[[#This Row],[SGUID]]="",IF(Checklist48[[#This Row],[SSGUID]]="",IF(Checklist48[[#This Row],[PIGUID]]="","",INDEX(PIs[[Column1]:[SS]],MATCH(Checklist48[[#This Row],[PIGUID]],PIs[GUID],0),2)),INDEX(PIs[[Column1]:[SS]],MATCH(Checklist48[[#This Row],[SSGUID]],PIs[SSGUID],0),18)),INDEX(PIs[[Column1]:[SS]],MATCH(Checklist48[[#This Row],[SGUID]],PIs[SGUID],0),14))</f>
        <v>FO 07.06.06</v>
      </c>
      <c r="K150" s="44" t="str">
        <f>IF(Checklist48[[#This Row],[SGUID]]="",IF(Checklist48[[#This Row],[SSGUID]]="",IF(Checklist48[[#This Row],[PIGUID]]="","",INDEX(PIs[[Column1]:[SS]],MATCH(Checklist48[[#This Row],[PIGUID]],PIs[GUID],0),4)),INDEX(PIs[[Column1]:[Ssbody]],MATCH(Checklist48[[#This Row],[SSGUID]],PIs[SSGUID],0),19)),INDEX(PIs[[Column1]:[SS]],MATCH(Checklist48[[#This Row],[SGUID]],PIs[SGUID],0),15))</f>
        <v>All local regulations regarding disposal or destruction of plant protection product (PPP) containers are complied with.</v>
      </c>
      <c r="L150" s="44" t="str">
        <f>IF(Checklist48[[#This Row],[SGUID]]="",IF(Checklist48[[#This Row],[SSGUID]]="",INDEX(PIs[[Column1]:[SS]],MATCH(Checklist48[[#This Row],[PIGUID]],PIs[GUID],0),6),""),"")</f>
        <v>All the relevant national, regional, and local regulations and legislation, if such exist, shall have been complied with regarding the disposal of empty PPP containers.</v>
      </c>
      <c r="M150" s="44" t="str">
        <f>IF(Checklist48[[#This Row],[SSGUID]]="",IF(Checklist48[[#This Row],[PIGUID]]="","",INDEX(PIs[[Column1]:[SS]],MATCH(Checklist48[[#This Row],[PIGUID]],PIs[GUID],0),8)),"")</f>
        <v>Major Must</v>
      </c>
      <c r="N150" s="69"/>
      <c r="O150" s="69"/>
      <c r="P150" s="44" t="str">
        <f>IF(Checklist48[[#This Row],[ifna]]="NA","",IF(Checklist48[[#This Row],[RelatedPQ]]=0,"",IF(Checklist48[[#This Row],[RelatedPQ]]="","",IF((INDEX(S2PQ_relational[],MATCH(Checklist48[[#This Row],[PIGUID&amp;NO]],S2PQ_relational[PIGUID &amp; "NO"],0),1))=Checklist48[[#This Row],[PIGUID]],"Not applicable",""))))</f>
        <v/>
      </c>
      <c r="Q150" s="44" t="str">
        <f>IF(Checklist48[[#This Row],[N/A]]="Not Applicable",INDEX(S2PQ[[Step 2 questions]:[Justification]],MATCH(Checklist48[[#This Row],[RelatedPQ]],S2PQ[S2PQGUID],0),3),"")</f>
        <v/>
      </c>
      <c r="R150" s="69"/>
    </row>
    <row r="151" spans="2:18" s="43" customFormat="1" ht="45" x14ac:dyDescent="0.25">
      <c r="B151" s="44"/>
      <c r="C151" s="44" t="s">
        <v>223</v>
      </c>
      <c r="D151" s="43">
        <f>IF(Checklist48[[#This Row],[SGUID]]="",IF(Checklist48[[#This Row],[SSGUID]]="",0,1),1)</f>
        <v>1</v>
      </c>
      <c r="E151" s="44"/>
      <c r="F151" s="44" t="str">
        <f>_xlfn.IFNA(Checklist48[[#This Row],[RelatedPQ]],"NA")</f>
        <v/>
      </c>
      <c r="G151" s="44" t="str">
        <f>IF(Checklist48[[#This Row],[PIGUID]]="","",INDEX(S2PQ_relational[],MATCH(Checklist48[[#This Row],[PIGUID&amp;NO]],S2PQ_relational[PIGUID &amp; "NO"],0),2))</f>
        <v/>
      </c>
      <c r="H151" s="44" t="str">
        <f>Checklist48[[#This Row],[PIGUID]]&amp;"NO"</f>
        <v>NO</v>
      </c>
      <c r="I151" s="44" t="str">
        <f>IF(Checklist48[[#This Row],[PIGUID]]="","",INDEX(PIs[NA Exempt],MATCH(Checklist48[[#This Row],[PIGUID]],PIs[GUID],0),1))</f>
        <v/>
      </c>
      <c r="J151"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07.07 Obsolete plant protection products </v>
      </c>
      <c r="K151" s="44" t="str">
        <f>IF(Checklist48[[#This Row],[SGUID]]="",IF(Checklist48[[#This Row],[SSGUID]]="",IF(Checklist48[[#This Row],[PIGUID]]="","",INDEX(PIs[[Column1]:[SS]],MATCH(Checklist48[[#This Row],[PIGUID]],PIs[GUID],0),4)),INDEX(PIs[[Column1]:[Ssbody]],MATCH(Checklist48[[#This Row],[SSGUID]],PIs[SSGUID],0),19)),INDEX(PIs[[Column1]:[SS]],MATCH(Checklist48[[#This Row],[SGUID]],PIs[SGUID],0),15))</f>
        <v>-</v>
      </c>
      <c r="L151" s="44" t="str">
        <f>IF(Checklist48[[#This Row],[SGUID]]="",IF(Checklist48[[#This Row],[SSGUID]]="",INDEX(PIs[[Column1]:[SS]],MATCH(Checklist48[[#This Row],[PIGUID]],PIs[GUID],0),6),""),"")</f>
        <v/>
      </c>
      <c r="M151" s="44" t="str">
        <f>IF(Checklist48[[#This Row],[SSGUID]]="",IF(Checklist48[[#This Row],[PIGUID]]="","",INDEX(PIs[[Column1]:[SS]],MATCH(Checklist48[[#This Row],[PIGUID]],PIs[GUID],0),8)),"")</f>
        <v/>
      </c>
      <c r="N151" s="69"/>
      <c r="O151" s="69"/>
      <c r="P151" s="44" t="str">
        <f>IF(Checklist48[[#This Row],[ifna]]="NA","",IF(Checklist48[[#This Row],[RelatedPQ]]=0,"",IF(Checklist48[[#This Row],[RelatedPQ]]="","",IF((INDEX(S2PQ_relational[],MATCH(Checklist48[[#This Row],[PIGUID&amp;NO]],S2PQ_relational[PIGUID &amp; "NO"],0),1))=Checklist48[[#This Row],[PIGUID]],"Not applicable",""))))</f>
        <v/>
      </c>
      <c r="Q151" s="44" t="str">
        <f>IF(Checklist48[[#This Row],[N/A]]="Not Applicable",INDEX(S2PQ[[Step 2 questions]:[Justification]],MATCH(Checklist48[[#This Row],[RelatedPQ]],S2PQ[S2PQGUID],0),3),"")</f>
        <v/>
      </c>
      <c r="R151" s="69"/>
    </row>
    <row r="152" spans="2:18" s="43" customFormat="1" ht="45" x14ac:dyDescent="0.25">
      <c r="B152" s="44"/>
      <c r="C152" s="44"/>
      <c r="D152" s="43">
        <f>IF(Checklist48[[#This Row],[SGUID]]="",IF(Checklist48[[#This Row],[SSGUID]]="",0,1),1)</f>
        <v>0</v>
      </c>
      <c r="E152" s="44" t="s">
        <v>217</v>
      </c>
      <c r="F152" s="44" t="str">
        <f>_xlfn.IFNA(Checklist48[[#This Row],[RelatedPQ]],"NA")</f>
        <v>NA</v>
      </c>
      <c r="G152" s="44" t="e">
        <f>IF(Checklist48[[#This Row],[PIGUID]]="","",INDEX(S2PQ_relational[],MATCH(Checklist48[[#This Row],[PIGUID&amp;NO]],S2PQ_relational[PIGUID &amp; "NO"],0),2))</f>
        <v>#N/A</v>
      </c>
      <c r="H152" s="44" t="str">
        <f>Checklist48[[#This Row],[PIGUID]]&amp;"NO"</f>
        <v>GrWM6LSjdibnpeJcmYNl8NO</v>
      </c>
      <c r="I152" s="44" t="b">
        <f>IF(Checklist48[[#This Row],[PIGUID]]="","",INDEX(PIs[NA Exempt],MATCH(Checklist48[[#This Row],[PIGUID]],PIs[GUID],0),1))</f>
        <v>0</v>
      </c>
      <c r="J152" s="44" t="str">
        <f>IF(Checklist48[[#This Row],[SGUID]]="",IF(Checklist48[[#This Row],[SSGUID]]="",IF(Checklist48[[#This Row],[PIGUID]]="","",INDEX(PIs[[Column1]:[SS]],MATCH(Checklist48[[#This Row],[PIGUID]],PIs[GUID],0),2)),INDEX(PIs[[Column1]:[SS]],MATCH(Checklist48[[#This Row],[SSGUID]],PIs[SSGUID],0),18)),INDEX(PIs[[Column1]:[SS]],MATCH(Checklist48[[#This Row],[SGUID]],PIs[SGUID],0),14))</f>
        <v>FO 07.07.01</v>
      </c>
      <c r="K152" s="44" t="str">
        <f>IF(Checklist48[[#This Row],[SGUID]]="",IF(Checklist48[[#This Row],[SSGUID]]="",IF(Checklist48[[#This Row],[PIGUID]]="","",INDEX(PIs[[Column1]:[SS]],MATCH(Checklist48[[#This Row],[PIGUID]],PIs[GUID],0),4)),INDEX(PIs[[Column1]:[Ssbody]],MATCH(Checklist48[[#This Row],[SSGUID]],PIs[SSGUID],0),19)),INDEX(PIs[[Column1]:[SS]],MATCH(Checklist48[[#This Row],[SGUID]],PIs[SGUID],0),15))</f>
        <v>Obsolete plant protection products (PPPs) are securely maintained, identified, and disposed of via authorized or approved channels.</v>
      </c>
      <c r="L152" s="44" t="str">
        <f>IF(Checklist48[[#This Row],[SGUID]]="",IF(Checklist48[[#This Row],[SSGUID]]="",INDEX(PIs[[Column1]:[SS]],MATCH(Checklist48[[#This Row],[PIGUID]],PIs[GUID],0),6),""),"")</f>
        <v>There shall be records indicating that obsolete PPPs have been disposed of via officially authorized channels. If this is not possible, obsolete PPPs shall be securely maintained and identifiable.</v>
      </c>
      <c r="M152" s="44" t="str">
        <f>IF(Checklist48[[#This Row],[SSGUID]]="",IF(Checklist48[[#This Row],[PIGUID]]="","",INDEX(PIs[[Column1]:[SS]],MATCH(Checklist48[[#This Row],[PIGUID]],PIs[GUID],0),8)),"")</f>
        <v>Minor Must</v>
      </c>
      <c r="N152" s="69"/>
      <c r="O152" s="69"/>
      <c r="P152" s="44" t="str">
        <f>IF(Checklist48[[#This Row],[ifna]]="NA","",IF(Checklist48[[#This Row],[RelatedPQ]]=0,"",IF(Checklist48[[#This Row],[RelatedPQ]]="","",IF((INDEX(S2PQ_relational[],MATCH(Checklist48[[#This Row],[PIGUID&amp;NO]],S2PQ_relational[PIGUID &amp; "NO"],0),1))=Checklist48[[#This Row],[PIGUID]],"Not applicable",""))))</f>
        <v/>
      </c>
      <c r="Q152" s="44" t="str">
        <f>IF(Checklist48[[#This Row],[N/A]]="Not Applicable",INDEX(S2PQ[[Step 2 questions]:[Justification]],MATCH(Checklist48[[#This Row],[RelatedPQ]],S2PQ[S2PQGUID],0),3),"")</f>
        <v/>
      </c>
      <c r="R152" s="69"/>
    </row>
    <row r="153" spans="2:18" s="43" customFormat="1" ht="45" x14ac:dyDescent="0.25">
      <c r="B153" s="44"/>
      <c r="C153" s="44" t="s">
        <v>274</v>
      </c>
      <c r="D153" s="43">
        <f>IF(Checklist48[[#This Row],[SGUID]]="",IF(Checklist48[[#This Row],[SSGUID]]="",0,1),1)</f>
        <v>1</v>
      </c>
      <c r="E153" s="44"/>
      <c r="F153" s="44" t="str">
        <f>_xlfn.IFNA(Checklist48[[#This Row],[RelatedPQ]],"NA")</f>
        <v/>
      </c>
      <c r="G153" s="44" t="str">
        <f>IF(Checklist48[[#This Row],[PIGUID]]="","",INDEX(S2PQ_relational[],MATCH(Checklist48[[#This Row],[PIGUID&amp;NO]],S2PQ_relational[PIGUID &amp; "NO"],0),2))</f>
        <v/>
      </c>
      <c r="H153" s="44" t="str">
        <f>Checklist48[[#This Row],[PIGUID]]&amp;"NO"</f>
        <v>NO</v>
      </c>
      <c r="I153" s="44" t="str">
        <f>IF(Checklist48[[#This Row],[PIGUID]]="","",INDEX(PIs[NA Exempt],MATCH(Checklist48[[#This Row],[PIGUID]],PIs[GUID],0),1))</f>
        <v/>
      </c>
      <c r="J153"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07.08 Application of other substances </v>
      </c>
      <c r="K153" s="44" t="str">
        <f>IF(Checklist48[[#This Row],[SGUID]]="",IF(Checklist48[[#This Row],[SSGUID]]="",IF(Checklist48[[#This Row],[PIGUID]]="","",INDEX(PIs[[Column1]:[SS]],MATCH(Checklist48[[#This Row],[PIGUID]],PIs[GUID],0),4)),INDEX(PIs[[Column1]:[Ssbody]],MATCH(Checklist48[[#This Row],[SSGUID]],PIs[SSGUID],0),19)),INDEX(PIs[[Column1]:[SS]],MATCH(Checklist48[[#This Row],[SGUID]],PIs[SGUID],0),15))</f>
        <v>-</v>
      </c>
      <c r="L153" s="44" t="str">
        <f>IF(Checklist48[[#This Row],[SGUID]]="",IF(Checklist48[[#This Row],[SSGUID]]="",INDEX(PIs[[Column1]:[SS]],MATCH(Checklist48[[#This Row],[PIGUID]],PIs[GUID],0),6),""),"")</f>
        <v/>
      </c>
      <c r="M153" s="44" t="str">
        <f>IF(Checklist48[[#This Row],[SSGUID]]="",IF(Checklist48[[#This Row],[PIGUID]]="","",INDEX(PIs[[Column1]:[SS]],MATCH(Checklist48[[#This Row],[PIGUID]],PIs[GUID],0),8)),"")</f>
        <v/>
      </c>
      <c r="N153" s="69"/>
      <c r="O153" s="69"/>
      <c r="P153" s="44" t="str">
        <f>IF(Checklist48[[#This Row],[ifna]]="NA","",IF(Checklist48[[#This Row],[RelatedPQ]]=0,"",IF(Checklist48[[#This Row],[RelatedPQ]]="","",IF((INDEX(S2PQ_relational[],MATCH(Checklist48[[#This Row],[PIGUID&amp;NO]],S2PQ_relational[PIGUID &amp; "NO"],0),1))=Checklist48[[#This Row],[PIGUID]],"Not applicable",""))))</f>
        <v/>
      </c>
      <c r="Q153" s="44" t="str">
        <f>IF(Checklist48[[#This Row],[N/A]]="Not Applicable",INDEX(S2PQ[[Step 2 questions]:[Justification]],MATCH(Checklist48[[#This Row],[RelatedPQ]],S2PQ[S2PQGUID],0),3),"")</f>
        <v/>
      </c>
      <c r="R153" s="69"/>
    </row>
    <row r="154" spans="2:18" s="43" customFormat="1" ht="135" x14ac:dyDescent="0.25">
      <c r="B154" s="44"/>
      <c r="C154" s="44"/>
      <c r="D154" s="43">
        <f>IF(Checklist48[[#This Row],[SGUID]]="",IF(Checklist48[[#This Row],[SSGUID]]="",0,1),1)</f>
        <v>0</v>
      </c>
      <c r="E154" s="44" t="s">
        <v>268</v>
      </c>
      <c r="F154" s="44" t="str">
        <f>_xlfn.IFNA(Checklist48[[#This Row],[RelatedPQ]],"NA")</f>
        <v>NA</v>
      </c>
      <c r="G154" s="44" t="e">
        <f>IF(Checklist48[[#This Row],[PIGUID]]="","",INDEX(S2PQ_relational[],MATCH(Checklist48[[#This Row],[PIGUID&amp;NO]],S2PQ_relational[PIGUID &amp; "NO"],0),2))</f>
        <v>#N/A</v>
      </c>
      <c r="H154" s="44" t="str">
        <f>Checklist48[[#This Row],[PIGUID]]&amp;"NO"</f>
        <v>2FULGeBZj6LWC8nczRT4rtNO</v>
      </c>
      <c r="I154" s="44" t="b">
        <f>IF(Checklist48[[#This Row],[PIGUID]]="","",INDEX(PIs[NA Exempt],MATCH(Checklist48[[#This Row],[PIGUID]],PIs[GUID],0),1))</f>
        <v>0</v>
      </c>
      <c r="J154" s="44" t="str">
        <f>IF(Checklist48[[#This Row],[SGUID]]="",IF(Checklist48[[#This Row],[SSGUID]]="",IF(Checklist48[[#This Row],[PIGUID]]="","",INDEX(PIs[[Column1]:[SS]],MATCH(Checklist48[[#This Row],[PIGUID]],PIs[GUID],0),2)),INDEX(PIs[[Column1]:[SS]],MATCH(Checklist48[[#This Row],[SSGUID]],PIs[SSGUID],0),18)),INDEX(PIs[[Column1]:[SS]],MATCH(Checklist48[[#This Row],[SGUID]],PIs[SGUID],0),14))</f>
        <v>FO 07.08.01</v>
      </c>
      <c r="K154" s="44" t="str">
        <f>IF(Checklist48[[#This Row],[SGUID]]="",IF(Checklist48[[#This Row],[SSGUID]]="",IF(Checklist48[[#This Row],[PIGUID]]="","",INDEX(PIs[[Column1]:[SS]],MATCH(Checklist48[[#This Row],[PIGUID]],PIs[GUID],0),4)),INDEX(PIs[[Column1]:[Ssbody]],MATCH(Checklist48[[#This Row],[SSGUID]],PIs[SSGUID],0),19)),INDEX(PIs[[Column1]:[SS]],MATCH(Checklist48[[#This Row],[SGUID]],PIs[SGUID],0),15))</f>
        <v>Up-to-date application records are kept of all other substances not covered under any of the sections.</v>
      </c>
      <c r="L154" s="44" t="str">
        <f>IF(Checklist48[[#This Row],[SGUID]]="",IF(Checklist48[[#This Row],[SSGUID]]="",INDEX(PIs[[Column1]:[SS]],MATCH(Checklist48[[#This Row],[PIGUID]],PIs[GUID],0),6),""),"")</f>
        <v>If preparations such as plant strengtheners, soil conditioners, or any other such substances, whether homemade or purchased, are used on registered crops, records shall be available. Records shall contain the name of the substance (e.g., plant from which it derives), the crop, the field, and the date. In the case of purchased products, the trade or commercial name, where applicable, and the active substance or ingredient, or the main source (plant, algae, mineral, etc.) shall be recorded.
The producer shall ensure that the use does not compromise workers’ health or the environment.</v>
      </c>
      <c r="M154" s="44" t="str">
        <f>IF(Checklist48[[#This Row],[SSGUID]]="",IF(Checklist48[[#This Row],[PIGUID]]="","",INDEX(PIs[[Column1]:[SS]],MATCH(Checklist48[[#This Row],[PIGUID]],PIs[GUID],0),8)),"")</f>
        <v>Minor Must</v>
      </c>
      <c r="N154" s="69"/>
      <c r="O154" s="69"/>
      <c r="P154" s="44" t="str">
        <f>IF(Checklist48[[#This Row],[ifna]]="NA","",IF(Checklist48[[#This Row],[RelatedPQ]]=0,"",IF(Checklist48[[#This Row],[RelatedPQ]]="","",IF((INDEX(S2PQ_relational[],MATCH(Checklist48[[#This Row],[PIGUID&amp;NO]],S2PQ_relational[PIGUID &amp; "NO"],0),1))=Checklist48[[#This Row],[PIGUID]],"Not applicable",""))))</f>
        <v/>
      </c>
      <c r="Q154" s="44" t="str">
        <f>IF(Checklist48[[#This Row],[N/A]]="Not Applicable",INDEX(S2PQ[[Step 2 questions]:[Justification]],MATCH(Checklist48[[#This Row],[RelatedPQ]],S2PQ[S2PQGUID],0),3),"")</f>
        <v/>
      </c>
      <c r="R154" s="69"/>
    </row>
    <row r="155" spans="2:18" s="43" customFormat="1" ht="33.75" x14ac:dyDescent="0.25">
      <c r="B155" s="44"/>
      <c r="C155" s="44" t="s">
        <v>446</v>
      </c>
      <c r="D155" s="43">
        <f>IF(Checklist48[[#This Row],[SGUID]]="",IF(Checklist48[[#This Row],[SSGUID]]="",0,1),1)</f>
        <v>1</v>
      </c>
      <c r="E155" s="44"/>
      <c r="F155" s="44" t="str">
        <f>_xlfn.IFNA(Checklist48[[#This Row],[RelatedPQ]],"NA")</f>
        <v/>
      </c>
      <c r="G155" s="44" t="str">
        <f>IF(Checklist48[[#This Row],[PIGUID]]="","",INDEX(S2PQ_relational[],MATCH(Checklist48[[#This Row],[PIGUID&amp;NO]],S2PQ_relational[PIGUID &amp; "NO"],0),2))</f>
        <v/>
      </c>
      <c r="H155" s="44" t="str">
        <f>Checklist48[[#This Row],[PIGUID]]&amp;"NO"</f>
        <v>NO</v>
      </c>
      <c r="I155" s="44" t="str">
        <f>IF(Checklist48[[#This Row],[PIGUID]]="","",INDEX(PIs[NA Exempt],MATCH(Checklist48[[#This Row],[PIGUID]],PIs[GUID],0),1))</f>
        <v/>
      </c>
      <c r="J155" s="44" t="str">
        <f>IF(Checklist48[[#This Row],[SGUID]]="",IF(Checklist48[[#This Row],[SSGUID]]="",IF(Checklist48[[#This Row],[PIGUID]]="","",INDEX(PIs[[Column1]:[SS]],MATCH(Checklist48[[#This Row],[PIGUID]],PIs[GUID],0),2)),INDEX(PIs[[Column1]:[SS]],MATCH(Checklist48[[#This Row],[SSGUID]],PIs[SSGUID],0),18)),INDEX(PIs[[Column1]:[SS]],MATCH(Checklist48[[#This Row],[SGUID]],PIs[SGUID],0),14))</f>
        <v>FO 07.09 Equipment</v>
      </c>
      <c r="K155" s="44" t="str">
        <f>IF(Checklist48[[#This Row],[SGUID]]="",IF(Checklist48[[#This Row],[SSGUID]]="",IF(Checklist48[[#This Row],[PIGUID]]="","",INDEX(PIs[[Column1]:[SS]],MATCH(Checklist48[[#This Row],[PIGUID]],PIs[GUID],0),4)),INDEX(PIs[[Column1]:[Ssbody]],MATCH(Checklist48[[#This Row],[SSGUID]],PIs[SSGUID],0),19)),INDEX(PIs[[Column1]:[SS]],MATCH(Checklist48[[#This Row],[SGUID]],PIs[SGUID],0),15))</f>
        <v>-</v>
      </c>
      <c r="L155" s="44" t="str">
        <f>IF(Checklist48[[#This Row],[SGUID]]="",IF(Checklist48[[#This Row],[SSGUID]]="",INDEX(PIs[[Column1]:[SS]],MATCH(Checklist48[[#This Row],[PIGUID]],PIs[GUID],0),6),""),"")</f>
        <v/>
      </c>
      <c r="M155" s="44" t="str">
        <f>IF(Checklist48[[#This Row],[SSGUID]]="",IF(Checklist48[[#This Row],[PIGUID]]="","",INDEX(PIs[[Column1]:[SS]],MATCH(Checklist48[[#This Row],[PIGUID]],PIs[GUID],0),8)),"")</f>
        <v/>
      </c>
      <c r="N155" s="69"/>
      <c r="O155" s="69"/>
      <c r="P155" s="44" t="str">
        <f>IF(Checklist48[[#This Row],[ifna]]="NA","",IF(Checklist48[[#This Row],[RelatedPQ]]=0,"",IF(Checklist48[[#This Row],[RelatedPQ]]="","",IF((INDEX(S2PQ_relational[],MATCH(Checklist48[[#This Row],[PIGUID&amp;NO]],S2PQ_relational[PIGUID &amp; "NO"],0),1))=Checklist48[[#This Row],[PIGUID]],"Not applicable",""))))</f>
        <v/>
      </c>
      <c r="Q155" s="44" t="str">
        <f>IF(Checklist48[[#This Row],[N/A]]="Not Applicable",INDEX(S2PQ[[Step 2 questions]:[Justification]],MATCH(Checklist48[[#This Row],[RelatedPQ]],S2PQ[S2PQGUID],0),3),"")</f>
        <v/>
      </c>
      <c r="R155" s="69"/>
    </row>
    <row r="156" spans="2:18" s="43" customFormat="1" ht="247.5" x14ac:dyDescent="0.25">
      <c r="B156" s="44"/>
      <c r="C156" s="44"/>
      <c r="D156" s="43">
        <f>IF(Checklist48[[#This Row],[SGUID]]="",IF(Checklist48[[#This Row],[SSGUID]]="",0,1),1)</f>
        <v>0</v>
      </c>
      <c r="E156" s="44" t="s">
        <v>440</v>
      </c>
      <c r="F156" s="44" t="str">
        <f>_xlfn.IFNA(Checklist48[[#This Row],[RelatedPQ]],"NA")</f>
        <v>NA</v>
      </c>
      <c r="G156" s="44" t="e">
        <f>IF(Checklist48[[#This Row],[PIGUID]]="","",INDEX(S2PQ_relational[],MATCH(Checklist48[[#This Row],[PIGUID&amp;NO]],S2PQ_relational[PIGUID &amp; "NO"],0),2))</f>
        <v>#N/A</v>
      </c>
      <c r="H156" s="44" t="str">
        <f>Checklist48[[#This Row],[PIGUID]]&amp;"NO"</f>
        <v>2yjAJyULi3j37ZPavtL4qjNO</v>
      </c>
      <c r="I156" s="44" t="b">
        <f>IF(Checklist48[[#This Row],[PIGUID]]="","",INDEX(PIs[NA Exempt],MATCH(Checklist48[[#This Row],[PIGUID]],PIs[GUID],0),1))</f>
        <v>0</v>
      </c>
      <c r="J156" s="44" t="str">
        <f>IF(Checklist48[[#This Row],[SGUID]]="",IF(Checklist48[[#This Row],[SSGUID]]="",IF(Checklist48[[#This Row],[PIGUID]]="","",INDEX(PIs[[Column1]:[SS]],MATCH(Checklist48[[#This Row],[PIGUID]],PIs[GUID],0),2)),INDEX(PIs[[Column1]:[SS]],MATCH(Checklist48[[#This Row],[SSGUID]],PIs[SSGUID],0),18)),INDEX(PIs[[Column1]:[SS]],MATCH(Checklist48[[#This Row],[SGUID]],PIs[SGUID],0),14))</f>
        <v>FO 07.09.01</v>
      </c>
      <c r="K156" s="44" t="str">
        <f>IF(Checklist48[[#This Row],[SGUID]]="",IF(Checklist48[[#This Row],[SSGUID]]="",IF(Checklist48[[#This Row],[PIGUID]]="","",INDEX(PIs[[Column1]:[SS]],MATCH(Checklist48[[#This Row],[PIGUID]],PIs[GUID],0),4)),INDEX(PIs[[Column1]:[Ssbody]],MATCH(Checklist48[[#This Row],[SSGUID]],PIs[SSGUID],0),19)),INDEX(PIs[[Column1]:[SS]],MATCH(Checklist48[[#This Row],[SGUID]],PIs[SGUID],0),15))</f>
        <v>Equipment, tools, and devices are fit for purpose and maintained.</v>
      </c>
      <c r="L156" s="44" t="str">
        <f>IF(Checklist48[[#This Row],[SGUID]]="",IF(Checklist48[[#This Row],[SSGUID]]="",INDEX(PIs[[Column1]:[SS]],MATCH(Checklist48[[#This Row],[PIGUID]],PIs[GUID],0),6),""),"")</f>
        <v>Equipment, tools, and devices (scales, plant protection product (PPP) or fertilizer application equipment, thermometers, pH meters, etc.) shall be maintained and, where applicable, calibrated at least annually.
Equipment maintenance, calibration (where applicable), and repairs shall be documented. Maintenance activities shall not present risks to the environment or workers.
PPP sprayers: The calibration of PPP application machinery (automatic and nonautomatic) shall have been verified for correct operation within the last 12 months, and this verification shall be certified or documented either by participation in an official scheme (where it exists) or by having been carried out by a person who can demonstrate their competence.
Irrigation/Fertigation equipment: At a minimum, annual maintenance records shall be kept for all methods of irrigation/fertigation machinery/techniques used.</v>
      </c>
      <c r="M156" s="44" t="str">
        <f>IF(Checklist48[[#This Row],[SSGUID]]="",IF(Checklist48[[#This Row],[PIGUID]]="","",INDEX(PIs[[Column1]:[SS]],MATCH(Checklist48[[#This Row],[PIGUID]],PIs[GUID],0),8)),"")</f>
        <v>Minor Must</v>
      </c>
      <c r="N156" s="69"/>
      <c r="O156" s="69"/>
      <c r="P156" s="44" t="str">
        <f>IF(Checklist48[[#This Row],[ifna]]="NA","",IF(Checklist48[[#This Row],[RelatedPQ]]=0,"",IF(Checklist48[[#This Row],[RelatedPQ]]="","",IF((INDEX(S2PQ_relational[],MATCH(Checklist48[[#This Row],[PIGUID&amp;NO]],S2PQ_relational[PIGUID &amp; "NO"],0),1))=Checklist48[[#This Row],[PIGUID]],"Not applicable",""))))</f>
        <v/>
      </c>
      <c r="Q156" s="44" t="str">
        <f>IF(Checklist48[[#This Row],[N/A]]="Not Applicable",INDEX(S2PQ[[Step 2 questions]:[Justification]],MATCH(Checklist48[[#This Row],[RelatedPQ]],S2PQ[S2PQGUID],0),3),"")</f>
        <v/>
      </c>
      <c r="R156" s="69"/>
    </row>
    <row r="157" spans="2:18" s="43" customFormat="1" ht="56.25" x14ac:dyDescent="0.25">
      <c r="B157" s="44"/>
      <c r="C157" s="44"/>
      <c r="D157" s="43">
        <f>IF(Checklist48[[#This Row],[SGUID]]="",IF(Checklist48[[#This Row],[SSGUID]]="",0,1),1)</f>
        <v>0</v>
      </c>
      <c r="E157" s="44" t="s">
        <v>483</v>
      </c>
      <c r="F157" s="44" t="str">
        <f>_xlfn.IFNA(Checklist48[[#This Row],[RelatedPQ]],"NA")</f>
        <v>NA</v>
      </c>
      <c r="G157" s="44" t="e">
        <f>IF(Checklist48[[#This Row],[PIGUID]]="","",INDEX(S2PQ_relational[],MATCH(Checklist48[[#This Row],[PIGUID&amp;NO]],S2PQ_relational[PIGUID &amp; "NO"],0),2))</f>
        <v>#N/A</v>
      </c>
      <c r="H157" s="44" t="str">
        <f>Checklist48[[#This Row],[PIGUID]]&amp;"NO"</f>
        <v>1r6kK9pNHq0v9ShCqpGho2NO</v>
      </c>
      <c r="I157" s="44" t="b">
        <f>IF(Checklist48[[#This Row],[PIGUID]]="","",INDEX(PIs[NA Exempt],MATCH(Checklist48[[#This Row],[PIGUID]],PIs[GUID],0),1))</f>
        <v>0</v>
      </c>
      <c r="J157" s="44" t="str">
        <f>IF(Checklist48[[#This Row],[SGUID]]="",IF(Checklist48[[#This Row],[SSGUID]]="",IF(Checklist48[[#This Row],[PIGUID]]="","",INDEX(PIs[[Column1]:[SS]],MATCH(Checklist48[[#This Row],[PIGUID]],PIs[GUID],0),2)),INDEX(PIs[[Column1]:[SS]],MATCH(Checklist48[[#This Row],[SSGUID]],PIs[SSGUID],0),18)),INDEX(PIs[[Column1]:[SS]],MATCH(Checklist48[[#This Row],[SGUID]],PIs[SGUID],0),14))</f>
        <v>FO 07.09.02</v>
      </c>
      <c r="K157" s="44" t="str">
        <f>IF(Checklist48[[#This Row],[SGUID]]="",IF(Checklist48[[#This Row],[SSGUID]]="",IF(Checklist48[[#This Row],[PIGUID]]="","",INDEX(PIs[[Column1]:[SS]],MATCH(Checklist48[[#This Row],[PIGUID]],PIs[GUID],0),4)),INDEX(PIs[[Column1]:[Ssbody]],MATCH(Checklist48[[#This Row],[SSGUID]],PIs[SSGUID],0),19)),INDEX(PIs[[Column1]:[SS]],MATCH(Checklist48[[#This Row],[SGUID]],PIs[SGUID],0),15))</f>
        <v>The plant protection product (PPP) and fertilizer equipment is stored in such a way as to prevent risks to people’s health or the environment.</v>
      </c>
      <c r="L157" s="44" t="str">
        <f>IF(Checklist48[[#This Row],[SGUID]]="",IF(Checklist48[[#This Row],[SSGUID]]="",INDEX(PIs[[Column1]:[SS]],MATCH(Checklist48[[#This Row],[PIGUID]],PIs[GUID],0),6),""),"")</f>
        <v>The equipment used in the application of PPPs (spray tanks, backpack sprayers, etc.) shall be stored in a secure way that prevents risks to people’s health, environmental pollution and/or contamination of the harvested products.</v>
      </c>
      <c r="M157" s="44" t="str">
        <f>IF(Checklist48[[#This Row],[SSGUID]]="",IF(Checklist48[[#This Row],[PIGUID]]="","",INDEX(PIs[[Column1]:[SS]],MATCH(Checklist48[[#This Row],[PIGUID]],PIs[GUID],0),8)),"")</f>
        <v>Minor Must</v>
      </c>
      <c r="N157" s="69"/>
      <c r="O157" s="69"/>
      <c r="P157" s="44" t="str">
        <f>IF(Checklist48[[#This Row],[ifna]]="NA","",IF(Checklist48[[#This Row],[RelatedPQ]]=0,"",IF(Checklist48[[#This Row],[RelatedPQ]]="","",IF((INDEX(S2PQ_relational[],MATCH(Checklist48[[#This Row],[PIGUID&amp;NO]],S2PQ_relational[PIGUID &amp; "NO"],0),1))=Checklist48[[#This Row],[PIGUID]],"Not applicable",""))))</f>
        <v/>
      </c>
      <c r="Q157" s="44" t="str">
        <f>IF(Checklist48[[#This Row],[N/A]]="Not Applicable",INDEX(S2PQ[[Step 2 questions]:[Justification]],MATCH(Checklist48[[#This Row],[RelatedPQ]],S2PQ[S2PQGUID],0),3),"")</f>
        <v/>
      </c>
      <c r="R157" s="69"/>
    </row>
    <row r="158" spans="2:18" s="43" customFormat="1" ht="33.75" x14ac:dyDescent="0.25">
      <c r="B158" s="44" t="s">
        <v>201</v>
      </c>
      <c r="C158" s="44"/>
      <c r="D158" s="43">
        <f>IF(Checklist48[[#This Row],[SGUID]]="",IF(Checklist48[[#This Row],[SSGUID]]="",0,1),1)</f>
        <v>1</v>
      </c>
      <c r="E158" s="44"/>
      <c r="F158" s="44" t="str">
        <f>_xlfn.IFNA(Checklist48[[#This Row],[RelatedPQ]],"NA")</f>
        <v/>
      </c>
      <c r="G158" s="44" t="str">
        <f>IF(Checklist48[[#This Row],[PIGUID]]="","",INDEX(S2PQ_relational[],MATCH(Checklist48[[#This Row],[PIGUID&amp;NO]],S2PQ_relational[PIGUID &amp; "NO"],0),2))</f>
        <v/>
      </c>
      <c r="H158" s="44" t="str">
        <f>Checklist48[[#This Row],[PIGUID]]&amp;"NO"</f>
        <v>NO</v>
      </c>
      <c r="I158" s="44" t="str">
        <f>IF(Checklist48[[#This Row],[PIGUID]]="","",INDEX(PIs[NA Exempt],MATCH(Checklist48[[#This Row],[PIGUID]],PIs[GUID],0),1))</f>
        <v/>
      </c>
      <c r="J158" s="44" t="str">
        <f>IF(Checklist48[[#This Row],[SGUID]]="",IF(Checklist48[[#This Row],[SSGUID]]="",IF(Checklist48[[#This Row],[PIGUID]]="","",INDEX(PIs[[Column1]:[SS]],MATCH(Checklist48[[#This Row],[PIGUID]],PIs[GUID],0),2)),INDEX(PIs[[Column1]:[SS]],MATCH(Checklist48[[#This Row],[SSGUID]],PIs[SSGUID],0),18)),INDEX(PIs[[Column1]:[SS]],MATCH(Checklist48[[#This Row],[SGUID]],PIs[SGUID],0),14))</f>
        <v>FO 08 POSTHARVEST</v>
      </c>
      <c r="K158" s="44" t="str">
        <f>IF(Checklist48[[#This Row],[SGUID]]="",IF(Checklist48[[#This Row],[SSGUID]]="",IF(Checklist48[[#This Row],[PIGUID]]="","",INDEX(PIs[[Column1]:[SS]],MATCH(Checklist48[[#This Row],[PIGUID]],PIs[GUID],0),4)),INDEX(PIs[[Column1]:[Ssbody]],MATCH(Checklist48[[#This Row],[SSGUID]],PIs[SSGUID],0),19)),INDEX(PIs[[Column1]:[SS]],MATCH(Checklist48[[#This Row],[SGUID]],PIs[SGUID],0),15))</f>
        <v>-</v>
      </c>
      <c r="L158" s="44" t="str">
        <f>IF(Checklist48[[#This Row],[SGUID]]="",IF(Checklist48[[#This Row],[SSGUID]]="",INDEX(PIs[[Column1]:[SS]],MATCH(Checklist48[[#This Row],[PIGUID]],PIs[GUID],0),6),""),"")</f>
        <v/>
      </c>
      <c r="M158" s="44" t="str">
        <f>IF(Checklist48[[#This Row],[SSGUID]]="",IF(Checklist48[[#This Row],[PIGUID]]="","",INDEX(PIs[[Column1]:[SS]],MATCH(Checklist48[[#This Row],[PIGUID]],PIs[GUID],0),8)),"")</f>
        <v/>
      </c>
      <c r="N158" s="69"/>
      <c r="O158" s="69"/>
      <c r="P158" s="44" t="str">
        <f>IF(Checklist48[[#This Row],[ifna]]="NA","",IF(Checklist48[[#This Row],[RelatedPQ]]=0,"",IF(Checklist48[[#This Row],[RelatedPQ]]="","",IF((INDEX(S2PQ_relational[],MATCH(Checklist48[[#This Row],[PIGUID&amp;NO]],S2PQ_relational[PIGUID &amp; "NO"],0),1))=Checklist48[[#This Row],[PIGUID]],"Not applicable",""))))</f>
        <v/>
      </c>
      <c r="Q158" s="44" t="str">
        <f>IF(Checklist48[[#This Row],[N/A]]="Not Applicable",INDEX(S2PQ[[Step 2 questions]:[Justification]],MATCH(Checklist48[[#This Row],[RelatedPQ]],S2PQ[S2PQGUID],0),3),"")</f>
        <v/>
      </c>
      <c r="R158" s="69"/>
    </row>
    <row r="159" spans="2:18" s="43" customFormat="1" ht="45" x14ac:dyDescent="0.25">
      <c r="B159" s="44"/>
      <c r="C159" s="44" t="s">
        <v>827</v>
      </c>
      <c r="D159" s="43">
        <f>IF(Checklist48[[#This Row],[SGUID]]="",IF(Checklist48[[#This Row],[SSGUID]]="",0,1),1)</f>
        <v>1</v>
      </c>
      <c r="E159" s="44"/>
      <c r="F159" s="44" t="str">
        <f>_xlfn.IFNA(Checklist48[[#This Row],[RelatedPQ]],"NA")</f>
        <v/>
      </c>
      <c r="G159" s="44" t="str">
        <f>IF(Checklist48[[#This Row],[PIGUID]]="","",INDEX(S2PQ_relational[],MATCH(Checklist48[[#This Row],[PIGUID&amp;NO]],S2PQ_relational[PIGUID &amp; "NO"],0),2))</f>
        <v/>
      </c>
      <c r="H159" s="44" t="str">
        <f>Checklist48[[#This Row],[PIGUID]]&amp;"NO"</f>
        <v>NO</v>
      </c>
      <c r="I159" s="44" t="str">
        <f>IF(Checklist48[[#This Row],[PIGUID]]="","",INDEX(PIs[NA Exempt],MATCH(Checklist48[[#This Row],[PIGUID]],PIs[GUID],0),1))</f>
        <v/>
      </c>
      <c r="J159" s="44" t="str">
        <f>IF(Checklist48[[#This Row],[SGUID]]="",IF(Checklist48[[#This Row],[SSGUID]]="",IF(Checklist48[[#This Row],[PIGUID]]="","",INDEX(PIs[[Column1]:[SS]],MATCH(Checklist48[[#This Row],[PIGUID]],PIs[GUID],0),2)),INDEX(PIs[[Column1]:[SS]],MATCH(Checklist48[[#This Row],[SSGUID]],PIs[SSGUID],0),18)),INDEX(PIs[[Column1]:[SS]],MATCH(Checklist48[[#This Row],[SGUID]],PIs[SGUID],0),14))</f>
        <v>FO 08.01 Quality of postharvest water</v>
      </c>
      <c r="K159" s="44" t="str">
        <f>IF(Checklist48[[#This Row],[SGUID]]="",IF(Checklist48[[#This Row],[SSGUID]]="",IF(Checklist48[[#This Row],[PIGUID]]="","",INDEX(PIs[[Column1]:[SS]],MATCH(Checklist48[[#This Row],[PIGUID]],PIs[GUID],0),4)),INDEX(PIs[[Column1]:[Ssbody]],MATCH(Checklist48[[#This Row],[SSGUID]],PIs[SSGUID],0),19)),INDEX(PIs[[Column1]:[SS]],MATCH(Checklist48[[#This Row],[SGUID]],PIs[SGUID],0),15))</f>
        <v>-</v>
      </c>
      <c r="L159" s="44" t="str">
        <f>IF(Checklist48[[#This Row],[SGUID]]="",IF(Checklist48[[#This Row],[SSGUID]]="",INDEX(PIs[[Column1]:[SS]],MATCH(Checklist48[[#This Row],[PIGUID]],PIs[GUID],0),6),""),"")</f>
        <v/>
      </c>
      <c r="M159" s="44" t="str">
        <f>IF(Checklist48[[#This Row],[SSGUID]]="",IF(Checklist48[[#This Row],[PIGUID]]="","",INDEX(PIs[[Column1]:[SS]],MATCH(Checklist48[[#This Row],[PIGUID]],PIs[GUID],0),8)),"")</f>
        <v/>
      </c>
      <c r="N159" s="69"/>
      <c r="O159" s="69"/>
      <c r="P159" s="44" t="str">
        <f>IF(Checklist48[[#This Row],[ifna]]="NA","",IF(Checklist48[[#This Row],[RelatedPQ]]=0,"",IF(Checklist48[[#This Row],[RelatedPQ]]="","",IF((INDEX(S2PQ_relational[],MATCH(Checklist48[[#This Row],[PIGUID&amp;NO]],S2PQ_relational[PIGUID &amp; "NO"],0),1))=Checklist48[[#This Row],[PIGUID]],"Not applicable",""))))</f>
        <v/>
      </c>
      <c r="Q159" s="44" t="str">
        <f>IF(Checklist48[[#This Row],[N/A]]="Not Applicable",INDEX(S2PQ[[Step 2 questions]:[Justification]],MATCH(Checklist48[[#This Row],[RelatedPQ]],S2PQ[S2PQGUID],0),3),"")</f>
        <v/>
      </c>
      <c r="R159" s="69"/>
    </row>
    <row r="160" spans="2:18" s="43" customFormat="1" ht="78.75" x14ac:dyDescent="0.25">
      <c r="B160" s="44"/>
      <c r="C160" s="44"/>
      <c r="D160" s="43">
        <f>IF(Checklist48[[#This Row],[SGUID]]="",IF(Checklist48[[#This Row],[SSGUID]]="",0,1),1)</f>
        <v>0</v>
      </c>
      <c r="E160" s="44" t="s">
        <v>1043</v>
      </c>
      <c r="F160" s="44" t="str">
        <f>_xlfn.IFNA(Checklist48[[#This Row],[RelatedPQ]],"NA")</f>
        <v>NA</v>
      </c>
      <c r="G160" s="44" t="e">
        <f>IF(Checklist48[[#This Row],[PIGUID]]="","",INDEX(S2PQ_relational[],MATCH(Checklist48[[#This Row],[PIGUID&amp;NO]],S2PQ_relational[PIGUID &amp; "NO"],0),2))</f>
        <v>#N/A</v>
      </c>
      <c r="H160" s="44" t="str">
        <f>Checklist48[[#This Row],[PIGUID]]&amp;"NO"</f>
        <v>5Gl4WdaybTCxi9n0j3lLC6NO</v>
      </c>
      <c r="I160" s="44" t="b">
        <f>IF(Checklist48[[#This Row],[PIGUID]]="","",INDEX(PIs[NA Exempt],MATCH(Checklist48[[#This Row],[PIGUID]],PIs[GUID],0),1))</f>
        <v>0</v>
      </c>
      <c r="J160" s="44" t="str">
        <f>IF(Checklist48[[#This Row],[SGUID]]="",IF(Checklist48[[#This Row],[SSGUID]]="",IF(Checklist48[[#This Row],[PIGUID]]="","",INDEX(PIs[[Column1]:[SS]],MATCH(Checklist48[[#This Row],[PIGUID]],PIs[GUID],0),2)),INDEX(PIs[[Column1]:[SS]],MATCH(Checklist48[[#This Row],[SSGUID]],PIs[SSGUID],0),18)),INDEX(PIs[[Column1]:[SS]],MATCH(Checklist48[[#This Row],[SGUID]],PIs[SGUID],0),14))</f>
        <v>FO 08.01.01</v>
      </c>
      <c r="K160" s="44" t="str">
        <f>IF(Checklist48[[#This Row],[SGUID]]="",IF(Checklist48[[#This Row],[SSGUID]]="",IF(Checklist48[[#This Row],[PIGUID]]="","",INDEX(PIs[[Column1]:[SS]],MATCH(Checklist48[[#This Row],[PIGUID]],PIs[GUID],0),4)),INDEX(PIs[[Column1]:[Ssbody]],MATCH(Checklist48[[#This Row],[SSGUID]],PIs[SSGUID],0),19)),INDEX(PIs[[Column1]:[SS]],MATCH(Checklist48[[#This Row],[SGUID]],PIs[SGUID],0),15))</f>
        <v>A risk assessment has been undertaken to evaluate quality issues in water used in postharvest.</v>
      </c>
      <c r="L160" s="44" t="str">
        <f>IF(Checklist48[[#This Row],[SGUID]]="",IF(Checklist48[[#This Row],[SSGUID]]="",INDEX(PIs[[Column1]:[SS]],MATCH(Checklist48[[#This Row],[PIGUID]],PIs[GUID],0),6),""),"")</f>
        <v>The risk assessment shall consider frequency of analysis, sources of water, chemical and mineral contaminants.
The risk assessment shall be reviewed annually, when risks change due to operational changes, or when a situation occurs that could introduce an opportunity to contaminate the system.</v>
      </c>
      <c r="M160" s="44" t="str">
        <f>IF(Checklist48[[#This Row],[SSGUID]]="",IF(Checklist48[[#This Row],[PIGUID]]="","",INDEX(PIs[[Column1]:[SS]],MATCH(Checklist48[[#This Row],[PIGUID]],PIs[GUID],0),8)),"")</f>
        <v>Minor Must</v>
      </c>
      <c r="N160" s="69"/>
      <c r="O160" s="69"/>
      <c r="P160" s="44" t="str">
        <f>IF(Checklist48[[#This Row],[ifna]]="NA","",IF(Checklist48[[#This Row],[RelatedPQ]]=0,"",IF(Checklist48[[#This Row],[RelatedPQ]]="","",IF((INDEX(S2PQ_relational[],MATCH(Checklist48[[#This Row],[PIGUID&amp;NO]],S2PQ_relational[PIGUID &amp; "NO"],0),1))=Checklist48[[#This Row],[PIGUID]],"Not applicable",""))))</f>
        <v/>
      </c>
      <c r="Q160" s="44" t="str">
        <f>IF(Checklist48[[#This Row],[N/A]]="Not Applicable",INDEX(S2PQ[[Step 2 questions]:[Justification]],MATCH(Checklist48[[#This Row],[RelatedPQ]],S2PQ[S2PQGUID],0),3),"")</f>
        <v/>
      </c>
      <c r="R160" s="69"/>
    </row>
    <row r="161" spans="2:18" s="43" customFormat="1" ht="33.75" x14ac:dyDescent="0.25">
      <c r="B161" s="44"/>
      <c r="C161" s="44"/>
      <c r="D161" s="43">
        <f>IF(Checklist48[[#This Row],[SGUID]]="",IF(Checklist48[[#This Row],[SSGUID]]="",0,1),1)</f>
        <v>0</v>
      </c>
      <c r="E161" s="44" t="s">
        <v>821</v>
      </c>
      <c r="F161" s="44" t="str">
        <f>_xlfn.IFNA(Checklist48[[#This Row],[RelatedPQ]],"NA")</f>
        <v>NA</v>
      </c>
      <c r="G161" s="44" t="e">
        <f>IF(Checklist48[[#This Row],[PIGUID]]="","",INDEX(S2PQ_relational[],MATCH(Checklist48[[#This Row],[PIGUID&amp;NO]],S2PQ_relational[PIGUID &amp; "NO"],0),2))</f>
        <v>#N/A</v>
      </c>
      <c r="H161" s="44" t="str">
        <f>Checklist48[[#This Row],[PIGUID]]&amp;"NO"</f>
        <v>6rZ8ty0b2nqZHjraxnlYCnNO</v>
      </c>
      <c r="I161" s="44" t="b">
        <f>IF(Checklist48[[#This Row],[PIGUID]]="","",INDEX(PIs[NA Exempt],MATCH(Checklist48[[#This Row],[PIGUID]],PIs[GUID],0),1))</f>
        <v>0</v>
      </c>
      <c r="J161" s="44" t="str">
        <f>IF(Checklist48[[#This Row],[SGUID]]="",IF(Checklist48[[#This Row],[SSGUID]]="",IF(Checklist48[[#This Row],[PIGUID]]="","",INDEX(PIs[[Column1]:[SS]],MATCH(Checklist48[[#This Row],[PIGUID]],PIs[GUID],0),2)),INDEX(PIs[[Column1]:[SS]],MATCH(Checklist48[[#This Row],[SSGUID]],PIs[SSGUID],0),18)),INDEX(PIs[[Column1]:[SS]],MATCH(Checklist48[[#This Row],[SGUID]],PIs[SGUID],0),14))</f>
        <v>FO 08.01.02</v>
      </c>
      <c r="K161" s="44" t="str">
        <f>IF(Checklist48[[#This Row],[SGUID]]="",IF(Checklist48[[#This Row],[SSGUID]]="",IF(Checklist48[[#This Row],[PIGUID]]="","",INDEX(PIs[[Column1]:[SS]],MATCH(Checklist48[[#This Row],[PIGUID]],PIs[GUID],0),4)),INDEX(PIs[[Column1]:[Ssbody]],MATCH(Checklist48[[#This Row],[SSGUID]],PIs[SSGUID],0),19)),INDEX(PIs[[Column1]:[SS]],MATCH(Checklist48[[#This Row],[SGUID]],PIs[SGUID],0),15))</f>
        <v>Laboratory testing occurs in a manner consistent with industry requirements.</v>
      </c>
      <c r="L161" s="44" t="str">
        <f>IF(Checklist48[[#This Row],[SGUID]]="",IF(Checklist48[[#This Row],[SSGUID]]="",INDEX(PIs[[Column1]:[SS]],MATCH(Checklist48[[#This Row],[PIGUID]],PIs[GUID],0),6),""),"")</f>
        <v>The water analysis should be undertaken by a laboratory that has quality control procedures.</v>
      </c>
      <c r="M161" s="44" t="str">
        <f>IF(Checklist48[[#This Row],[SSGUID]]="",IF(Checklist48[[#This Row],[PIGUID]]="","",INDEX(PIs[[Column1]:[SS]],MATCH(Checklist48[[#This Row],[PIGUID]],PIs[GUID],0),8)),"")</f>
        <v>Recom.</v>
      </c>
      <c r="N161" s="69"/>
      <c r="O161" s="69"/>
      <c r="P161" s="44" t="str">
        <f>IF(Checklist48[[#This Row],[ifna]]="NA","",IF(Checklist48[[#This Row],[RelatedPQ]]=0,"",IF(Checklist48[[#This Row],[RelatedPQ]]="","",IF((INDEX(S2PQ_relational[],MATCH(Checklist48[[#This Row],[PIGUID&amp;NO]],S2PQ_relational[PIGUID &amp; "NO"],0),1))=Checklist48[[#This Row],[PIGUID]],"Not applicable",""))))</f>
        <v/>
      </c>
      <c r="Q161" s="44" t="str">
        <f>IF(Checklist48[[#This Row],[N/A]]="Not Applicable",INDEX(S2PQ[[Step 2 questions]:[Justification]],MATCH(Checklist48[[#This Row],[RelatedPQ]],S2PQ[S2PQGUID],0),3),"")</f>
        <v/>
      </c>
      <c r="R161" s="69"/>
    </row>
    <row r="162" spans="2:18" s="43" customFormat="1" ht="33.75" x14ac:dyDescent="0.25">
      <c r="B162" s="44"/>
      <c r="C162" s="44"/>
      <c r="D162" s="43">
        <f>IF(Checklist48[[#This Row],[SGUID]]="",IF(Checklist48[[#This Row],[SSGUID]]="",0,1),1)</f>
        <v>0</v>
      </c>
      <c r="E162" s="44" t="s">
        <v>1037</v>
      </c>
      <c r="F162" s="44" t="str">
        <f>_xlfn.IFNA(Checklist48[[#This Row],[RelatedPQ]],"NA")</f>
        <v>NA</v>
      </c>
      <c r="G162" s="44" t="e">
        <f>IF(Checklist48[[#This Row],[PIGUID]]="","",INDEX(S2PQ_relational[],MATCH(Checklist48[[#This Row],[PIGUID&amp;NO]],S2PQ_relational[PIGUID &amp; "NO"],0),2))</f>
        <v>#N/A</v>
      </c>
      <c r="H162" s="44" t="str">
        <f>Checklist48[[#This Row],[PIGUID]]&amp;"NO"</f>
        <v>5LpGBQwrIADkt1pUe7CZXANO</v>
      </c>
      <c r="I162" s="44" t="b">
        <f>IF(Checklist48[[#This Row],[PIGUID]]="","",INDEX(PIs[NA Exempt],MATCH(Checklist48[[#This Row],[PIGUID]],PIs[GUID],0),1))</f>
        <v>0</v>
      </c>
      <c r="J162" s="44" t="str">
        <f>IF(Checklist48[[#This Row],[SGUID]]="",IF(Checklist48[[#This Row],[SSGUID]]="",IF(Checklist48[[#This Row],[PIGUID]]="","",INDEX(PIs[[Column1]:[SS]],MATCH(Checklist48[[#This Row],[PIGUID]],PIs[GUID],0),2)),INDEX(PIs[[Column1]:[SS]],MATCH(Checklist48[[#This Row],[SSGUID]],PIs[SSGUID],0),18)),INDEX(PIs[[Column1]:[SS]],MATCH(Checklist48[[#This Row],[SGUID]],PIs[SGUID],0),14))</f>
        <v>FO 08.01.03</v>
      </c>
      <c r="K162" s="44" t="str">
        <f>IF(Checklist48[[#This Row],[SGUID]]="",IF(Checklist48[[#This Row],[SSGUID]]="",IF(Checklist48[[#This Row],[PIGUID]]="","",INDEX(PIs[[Column1]:[SS]],MATCH(Checklist48[[#This Row],[PIGUID]],PIs[GUID],0),4)),INDEX(PIs[[Column1]:[Ssbody]],MATCH(Checklist48[[#This Row],[SSGUID]],PIs[SSGUID],0),19)),INDEX(PIs[[Column1]:[SS]],MATCH(Checklist48[[#This Row],[SGUID]],PIs[SGUID],0),15))</f>
        <v>Corrective actions are taken based on results from the risk assessment and the results of the water analysis.</v>
      </c>
      <c r="L162" s="44" t="str">
        <f>IF(Checklist48[[#This Row],[SGUID]]="",IF(Checklist48[[#This Row],[SSGUID]]="",INDEX(PIs[[Column1]:[SS]],MATCH(Checklist48[[#This Row],[PIGUID]],PIs[GUID],0),6),""),"")</f>
        <v>Records shall be available of the actions taken to address risks of water quality used in postharvest, along with records of their results.</v>
      </c>
      <c r="M162" s="44" t="str">
        <f>IF(Checklist48[[#This Row],[SSGUID]]="",IF(Checklist48[[#This Row],[PIGUID]]="","",INDEX(PIs[[Column1]:[SS]],MATCH(Checklist48[[#This Row],[PIGUID]],PIs[GUID],0),8)),"")</f>
        <v>Minor Must</v>
      </c>
      <c r="N162" s="69"/>
      <c r="O162" s="69"/>
      <c r="P162" s="44" t="str">
        <f>IF(Checklist48[[#This Row],[ifna]]="NA","",IF(Checklist48[[#This Row],[RelatedPQ]]=0,"",IF(Checklist48[[#This Row],[RelatedPQ]]="","",IF((INDEX(S2PQ_relational[],MATCH(Checklist48[[#This Row],[PIGUID&amp;NO]],S2PQ_relational[PIGUID &amp; "NO"],0),1))=Checklist48[[#This Row],[PIGUID]],"Not applicable",""))))</f>
        <v/>
      </c>
      <c r="Q162" s="44" t="str">
        <f>IF(Checklist48[[#This Row],[N/A]]="Not Applicable",INDEX(S2PQ[[Step 2 questions]:[Justification]],MATCH(Checklist48[[#This Row],[RelatedPQ]],S2PQ[S2PQGUID],0),3),"")</f>
        <v/>
      </c>
      <c r="R162" s="69"/>
    </row>
    <row r="163" spans="2:18" s="43" customFormat="1" ht="33.75" x14ac:dyDescent="0.25">
      <c r="B163" s="44"/>
      <c r="C163" s="44" t="s">
        <v>202</v>
      </c>
      <c r="D163" s="43">
        <f>IF(Checklist48[[#This Row],[SGUID]]="",IF(Checklist48[[#This Row],[SSGUID]]="",0,1),1)</f>
        <v>1</v>
      </c>
      <c r="E163" s="44"/>
      <c r="F163" s="44" t="str">
        <f>_xlfn.IFNA(Checklist48[[#This Row],[RelatedPQ]],"NA")</f>
        <v/>
      </c>
      <c r="G163" s="44" t="str">
        <f>IF(Checklist48[[#This Row],[PIGUID]]="","",INDEX(S2PQ_relational[],MATCH(Checklist48[[#This Row],[PIGUID&amp;NO]],S2PQ_relational[PIGUID &amp; "NO"],0),2))</f>
        <v/>
      </c>
      <c r="H163" s="44" t="str">
        <f>Checklist48[[#This Row],[PIGUID]]&amp;"NO"</f>
        <v>NO</v>
      </c>
      <c r="I163" s="44" t="str">
        <f>IF(Checklist48[[#This Row],[PIGUID]]="","",INDEX(PIs[NA Exempt],MATCH(Checklist48[[#This Row],[PIGUID]],PIs[GUID],0),1))</f>
        <v/>
      </c>
      <c r="J163" s="44" t="str">
        <f>IF(Checklist48[[#This Row],[SGUID]]="",IF(Checklist48[[#This Row],[SSGUID]]="",IF(Checklist48[[#This Row],[PIGUID]]="","",INDEX(PIs[[Column1]:[SS]],MATCH(Checklist48[[#This Row],[PIGUID]],PIs[GUID],0),2)),INDEX(PIs[[Column1]:[SS]],MATCH(Checklist48[[#This Row],[SSGUID]],PIs[SSGUID],0),18)),INDEX(PIs[[Column1]:[SS]],MATCH(Checklist48[[#This Row],[SGUID]],PIs[SGUID],0),14))</f>
        <v>FO 08.02 Postharvest treatments</v>
      </c>
      <c r="K163" s="44" t="str">
        <f>IF(Checklist48[[#This Row],[SGUID]]="",IF(Checklist48[[#This Row],[SSGUID]]="",IF(Checklist48[[#This Row],[PIGUID]]="","",INDEX(PIs[[Column1]:[SS]],MATCH(Checklist48[[#This Row],[PIGUID]],PIs[GUID],0),4)),INDEX(PIs[[Column1]:[Ssbody]],MATCH(Checklist48[[#This Row],[SSGUID]],PIs[SSGUID],0),19)),INDEX(PIs[[Column1]:[SS]],MATCH(Checklist48[[#This Row],[SGUID]],PIs[SGUID],0),15))</f>
        <v>-</v>
      </c>
      <c r="L163" s="44" t="str">
        <f>IF(Checklist48[[#This Row],[SGUID]]="",IF(Checklist48[[#This Row],[SSGUID]]="",INDEX(PIs[[Column1]:[SS]],MATCH(Checklist48[[#This Row],[PIGUID]],PIs[GUID],0),6),""),"")</f>
        <v/>
      </c>
      <c r="M163" s="44" t="str">
        <f>IF(Checklist48[[#This Row],[SSGUID]]="",IF(Checklist48[[#This Row],[PIGUID]]="","",INDEX(PIs[[Column1]:[SS]],MATCH(Checklist48[[#This Row],[PIGUID]],PIs[GUID],0),8)),"")</f>
        <v/>
      </c>
      <c r="N163" s="69"/>
      <c r="O163" s="69"/>
      <c r="P163" s="44" t="str">
        <f>IF(Checklist48[[#This Row],[ifna]]="NA","",IF(Checklist48[[#This Row],[RelatedPQ]]=0,"",IF(Checklist48[[#This Row],[RelatedPQ]]="","",IF((INDEX(S2PQ_relational[],MATCH(Checklist48[[#This Row],[PIGUID&amp;NO]],S2PQ_relational[PIGUID &amp; "NO"],0),1))=Checklist48[[#This Row],[PIGUID]],"Not applicable",""))))</f>
        <v/>
      </c>
      <c r="Q163" s="44" t="str">
        <f>IF(Checklist48[[#This Row],[N/A]]="Not Applicable",INDEX(S2PQ[[Step 2 questions]:[Justification]],MATCH(Checklist48[[#This Row],[RelatedPQ]],S2PQ[S2PQGUID],0),3),"")</f>
        <v/>
      </c>
      <c r="R163" s="69"/>
    </row>
    <row r="164" spans="2:18" s="43" customFormat="1" ht="78.75" x14ac:dyDescent="0.25">
      <c r="B164" s="44"/>
      <c r="C164" s="44"/>
      <c r="D164" s="43">
        <f>IF(Checklist48[[#This Row],[SGUID]]="",IF(Checklist48[[#This Row],[SSGUID]]="",0,1),1)</f>
        <v>0</v>
      </c>
      <c r="E164" s="44" t="s">
        <v>195</v>
      </c>
      <c r="F164" s="44" t="str">
        <f>_xlfn.IFNA(Checklist48[[#This Row],[RelatedPQ]],"NA")</f>
        <v>NA</v>
      </c>
      <c r="G164" s="44" t="e">
        <f>IF(Checklist48[[#This Row],[PIGUID]]="","",INDEX(S2PQ_relational[],MATCH(Checklist48[[#This Row],[PIGUID&amp;NO]],S2PQ_relational[PIGUID &amp; "NO"],0),2))</f>
        <v>#N/A</v>
      </c>
      <c r="H164" s="44" t="str">
        <f>Checklist48[[#This Row],[PIGUID]]&amp;"NO"</f>
        <v>4elU6YivpDUP8Zg3hYzRURNO</v>
      </c>
      <c r="I164" s="44" t="b">
        <f>IF(Checklist48[[#This Row],[PIGUID]]="","",INDEX(PIs[NA Exempt],MATCH(Checklist48[[#This Row],[PIGUID]],PIs[GUID],0),1))</f>
        <v>0</v>
      </c>
      <c r="J164" s="44" t="str">
        <f>IF(Checklist48[[#This Row],[SGUID]]="",IF(Checklist48[[#This Row],[SSGUID]]="",IF(Checklist48[[#This Row],[PIGUID]]="","",INDEX(PIs[[Column1]:[SS]],MATCH(Checklist48[[#This Row],[PIGUID]],PIs[GUID],0),2)),INDEX(PIs[[Column1]:[SS]],MATCH(Checklist48[[#This Row],[SSGUID]],PIs[SSGUID],0),18)),INDEX(PIs[[Column1]:[SS]],MATCH(Checklist48[[#This Row],[SGUID]],PIs[SGUID],0),14))</f>
        <v>FO 08.02.01</v>
      </c>
      <c r="K164"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uses postharvest treatments if and only if there are no existing alternatives to ensure maintenance of good quality.</v>
      </c>
      <c r="L164" s="44" t="str">
        <f>IF(Checklist48[[#This Row],[SGUID]]="",IF(Checklist48[[#This Row],[SSGUID]]="",INDEX(PIs[[Column1]:[SS]],MATCH(Checklist48[[#This Row],[PIGUID]],PIs[GUID],0),6),""),"")</f>
        <v>All possible alternatives for the use of postharvest treatments shall have been considered and evaluated, and chemicals shall be used only where there is no technically accepted alternative.
Postharvest treatments may include plant protection products (PPPs), inks to color flowers, and other treatments.</v>
      </c>
      <c r="M164" s="44" t="str">
        <f>IF(Checklist48[[#This Row],[SSGUID]]="",IF(Checklist48[[#This Row],[PIGUID]]="","",INDEX(PIs[[Column1]:[SS]],MATCH(Checklist48[[#This Row],[PIGUID]],PIs[GUID],0),8)),"")</f>
        <v>Minor Must</v>
      </c>
      <c r="N164" s="69"/>
      <c r="O164" s="69"/>
      <c r="P164" s="44" t="str">
        <f>IF(Checklist48[[#This Row],[ifna]]="NA","",IF(Checklist48[[#This Row],[RelatedPQ]]=0,"",IF(Checklist48[[#This Row],[RelatedPQ]]="","",IF((INDEX(S2PQ_relational[],MATCH(Checklist48[[#This Row],[PIGUID&amp;NO]],S2PQ_relational[PIGUID &amp; "NO"],0),1))=Checklist48[[#This Row],[PIGUID]],"Not applicable",""))))</f>
        <v/>
      </c>
      <c r="Q164" s="44" t="str">
        <f>IF(Checklist48[[#This Row],[N/A]]="Not Applicable",INDEX(S2PQ[[Step 2 questions]:[Justification]],MATCH(Checklist48[[#This Row],[RelatedPQ]],S2PQ[S2PQGUID],0),3),"")</f>
        <v/>
      </c>
      <c r="R164" s="69"/>
    </row>
    <row r="165" spans="2:18" s="43" customFormat="1" ht="67.5" x14ac:dyDescent="0.25">
      <c r="B165" s="44"/>
      <c r="C165" s="44"/>
      <c r="D165" s="43">
        <f>IF(Checklist48[[#This Row],[SGUID]]="",IF(Checklist48[[#This Row],[SSGUID]]="",0,1),1)</f>
        <v>0</v>
      </c>
      <c r="E165" s="44" t="s">
        <v>203</v>
      </c>
      <c r="F165" s="44" t="str">
        <f>_xlfn.IFNA(Checklist48[[#This Row],[RelatedPQ]],"NA")</f>
        <v>NA</v>
      </c>
      <c r="G165" s="44" t="e">
        <f>IF(Checklist48[[#This Row],[PIGUID]]="","",INDEX(S2PQ_relational[],MATCH(Checklist48[[#This Row],[PIGUID&amp;NO]],S2PQ_relational[PIGUID &amp; "NO"],0),2))</f>
        <v>#N/A</v>
      </c>
      <c r="H165" s="44" t="str">
        <f>Checklist48[[#This Row],[PIGUID]]&amp;"NO"</f>
        <v>4Z90n5MuwIly9eLPYBpn4iNO</v>
      </c>
      <c r="I165" s="44" t="b">
        <f>IF(Checklist48[[#This Row],[PIGUID]]="","",INDEX(PIs[NA Exempt],MATCH(Checklist48[[#This Row],[PIGUID]],PIs[GUID],0),1))</f>
        <v>0</v>
      </c>
      <c r="J165" s="44" t="str">
        <f>IF(Checklist48[[#This Row],[SGUID]]="",IF(Checklist48[[#This Row],[SSGUID]]="",IF(Checklist48[[#This Row],[PIGUID]]="","",INDEX(PIs[[Column1]:[SS]],MATCH(Checklist48[[#This Row],[PIGUID]],PIs[GUID],0),2)),INDEX(PIs[[Column1]:[SS]],MATCH(Checklist48[[#This Row],[SSGUID]],PIs[SSGUID],0),18)),INDEX(PIs[[Column1]:[SS]],MATCH(Checklist48[[#This Row],[SGUID]],PIs[SGUID],0),14))</f>
        <v>FO 08.02.02</v>
      </c>
      <c r="K165" s="44" t="str">
        <f>IF(Checklist48[[#This Row],[SGUID]]="",IF(Checklist48[[#This Row],[SSGUID]]="",IF(Checklist48[[#This Row],[PIGUID]]="","",INDEX(PIs[[Column1]:[SS]],MATCH(Checklist48[[#This Row],[PIGUID]],PIs[GUID],0),4)),INDEX(PIs[[Column1]:[Ssbody]],MATCH(Checklist48[[#This Row],[SSGUID]],PIs[SSGUID],0),19)),INDEX(PIs[[Column1]:[SS]],MATCH(Checklist48[[#This Row],[SGUID]],PIs[SGUID],0),15))</f>
        <v>All label instructions are complied with.</v>
      </c>
      <c r="L165" s="44" t="str">
        <f>IF(Checklist48[[#This Row],[SGUID]]="",IF(Checklist48[[#This Row],[SSGUID]]="",INDEX(PIs[[Column1]:[SS]],MATCH(Checklist48[[#This Row],[PIGUID]],PIs[GUID],0),6),""),"")</f>
        <v>Clear procedures shall be in place and documentation (postharvest protection product (PPP) application records, packaging/delivery dates of treated products, etc.) shall be available demonstrating that the label instructions for chemicals applied to the harvested products have been complied with.</v>
      </c>
      <c r="M165" s="44" t="str">
        <f>IF(Checklist48[[#This Row],[SSGUID]]="",IF(Checklist48[[#This Row],[PIGUID]]="","",INDEX(PIs[[Column1]:[SS]],MATCH(Checklist48[[#This Row],[PIGUID]],PIs[GUID],0),8)),"")</f>
        <v>Major Must</v>
      </c>
      <c r="N165" s="69"/>
      <c r="O165" s="69"/>
      <c r="P165" s="44" t="str">
        <f>IF(Checklist48[[#This Row],[ifna]]="NA","",IF(Checklist48[[#This Row],[RelatedPQ]]=0,"",IF(Checklist48[[#This Row],[RelatedPQ]]="","",IF((INDEX(S2PQ_relational[],MATCH(Checklist48[[#This Row],[PIGUID&amp;NO]],S2PQ_relational[PIGUID &amp; "NO"],0),1))=Checklist48[[#This Row],[PIGUID]],"Not applicable",""))))</f>
        <v/>
      </c>
      <c r="Q165" s="44" t="str">
        <f>IF(Checklist48[[#This Row],[N/A]]="Not Applicable",INDEX(S2PQ[[Step 2 questions]:[Justification]],MATCH(Checklist48[[#This Row],[RelatedPQ]],S2PQ[S2PQGUID],0),3),"")</f>
        <v/>
      </c>
      <c r="R165" s="69"/>
    </row>
    <row r="166" spans="2:18" s="43" customFormat="1" ht="135" x14ac:dyDescent="0.25">
      <c r="B166" s="44"/>
      <c r="C166" s="44"/>
      <c r="D166" s="43">
        <f>IF(Checklist48[[#This Row],[SGUID]]="",IF(Checklist48[[#This Row],[SSGUID]]="",0,1),1)</f>
        <v>0</v>
      </c>
      <c r="E166" s="44" t="s">
        <v>331</v>
      </c>
      <c r="F166" s="44" t="str">
        <f>_xlfn.IFNA(Checklist48[[#This Row],[RelatedPQ]],"NA")</f>
        <v>NA</v>
      </c>
      <c r="G166" s="44" t="e">
        <f>IF(Checklist48[[#This Row],[PIGUID]]="","",INDEX(S2PQ_relational[],MATCH(Checklist48[[#This Row],[PIGUID&amp;NO]],S2PQ_relational[PIGUID &amp; "NO"],0),2))</f>
        <v>#N/A</v>
      </c>
      <c r="H166" s="44" t="str">
        <f>Checklist48[[#This Row],[PIGUID]]&amp;"NO"</f>
        <v>iHndUfPyGPYoulIuDy0lWNO</v>
      </c>
      <c r="I166" s="44" t="b">
        <f>IF(Checklist48[[#This Row],[PIGUID]]="","",INDEX(PIs[NA Exempt],MATCH(Checklist48[[#This Row],[PIGUID]],PIs[GUID],0),1))</f>
        <v>0</v>
      </c>
      <c r="J166" s="44" t="str">
        <f>IF(Checklist48[[#This Row],[SGUID]]="",IF(Checklist48[[#This Row],[SSGUID]]="",IF(Checklist48[[#This Row],[PIGUID]]="","",INDEX(PIs[[Column1]:[SS]],MATCH(Checklist48[[#This Row],[PIGUID]],PIs[GUID],0),2)),INDEX(PIs[[Column1]:[SS]],MATCH(Checklist48[[#This Row],[SSGUID]],PIs[SSGUID],0),18)),INDEX(PIs[[Column1]:[SS]],MATCH(Checklist48[[#This Row],[SGUID]],PIs[SGUID],0),14))</f>
        <v>FO 08.02.03</v>
      </c>
      <c r="K166"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uses only those plant protection products (PPPs) that are officially registered in the country of use and approved for postharvest use.</v>
      </c>
      <c r="L166" s="44" t="str">
        <f>IF(Checklist48[[#This Row],[SGUID]]="",IF(Checklist48[[#This Row],[SSGUID]]="",INDEX(PIs[[Column1]:[SS]],MATCH(Checklist48[[#This Row],[PIGUID]],PIs[GUID],0),6),""),"")</f>
        <v>All postharvest PPPs or any other postharvest treatments used on the harvested products shall be officially registered or permitted by the appropriate governmental organization in the country of application, approved for use in the country of application, and approved for postharvest use as indicated on the biocide and PPP labels. Where no official registration scheme exists, refer to the GLOBALG.A.P. guideline on this subject and to “International Code of Conduct on the Distribution and Use of Pesticides” of the Food and Agriculture Organization (FAO).</v>
      </c>
      <c r="M166" s="44" t="str">
        <f>IF(Checklist48[[#This Row],[SSGUID]]="",IF(Checklist48[[#This Row],[PIGUID]]="","",INDEX(PIs[[Column1]:[SS]],MATCH(Checklist48[[#This Row],[PIGUID]],PIs[GUID],0),8)),"")</f>
        <v>Major Must</v>
      </c>
      <c r="N166" s="69"/>
      <c r="O166" s="69"/>
      <c r="P166" s="44" t="str">
        <f>IF(Checklist48[[#This Row],[ifna]]="NA","",IF(Checklist48[[#This Row],[RelatedPQ]]=0,"",IF(Checklist48[[#This Row],[RelatedPQ]]="","",IF((INDEX(S2PQ_relational[],MATCH(Checklist48[[#This Row],[PIGUID&amp;NO]],S2PQ_relational[PIGUID &amp; "NO"],0),1))=Checklist48[[#This Row],[PIGUID]],"Not applicable",""))))</f>
        <v/>
      </c>
      <c r="Q166" s="44" t="str">
        <f>IF(Checklist48[[#This Row],[N/A]]="Not Applicable",INDEX(S2PQ[[Step 2 questions]:[Justification]],MATCH(Checklist48[[#This Row],[RelatedPQ]],S2PQ[S2PQGUID],0),3),"")</f>
        <v/>
      </c>
      <c r="R166" s="69"/>
    </row>
    <row r="167" spans="2:18" s="43" customFormat="1" ht="78.75" x14ac:dyDescent="0.25">
      <c r="B167" s="44"/>
      <c r="C167" s="44"/>
      <c r="D167" s="43">
        <f>IF(Checklist48[[#This Row],[SGUID]]="",IF(Checklist48[[#This Row],[SSGUID]]="",0,1),1)</f>
        <v>0</v>
      </c>
      <c r="E167" s="44" t="s">
        <v>230</v>
      </c>
      <c r="F167" s="44" t="str">
        <f>_xlfn.IFNA(Checklist48[[#This Row],[RelatedPQ]],"NA")</f>
        <v>NA</v>
      </c>
      <c r="G167" s="44" t="e">
        <f>IF(Checklist48[[#This Row],[PIGUID]]="","",INDEX(S2PQ_relational[],MATCH(Checklist48[[#This Row],[PIGUID&amp;NO]],S2PQ_relational[PIGUID &amp; "NO"],0),2))</f>
        <v>#N/A</v>
      </c>
      <c r="H167" s="44" t="str">
        <f>Checklist48[[#This Row],[PIGUID]]&amp;"NO"</f>
        <v>46SFKyIYeUQ3Fa48McaHksNO</v>
      </c>
      <c r="I167" s="44" t="b">
        <f>IF(Checklist48[[#This Row],[PIGUID]]="","",INDEX(PIs[NA Exempt],MATCH(Checklist48[[#This Row],[PIGUID]],PIs[GUID],0),1))</f>
        <v>0</v>
      </c>
      <c r="J167" s="44" t="str">
        <f>IF(Checklist48[[#This Row],[SGUID]]="",IF(Checklist48[[#This Row],[SSGUID]]="",IF(Checklist48[[#This Row],[PIGUID]]="","",INDEX(PIs[[Column1]:[SS]],MATCH(Checklist48[[#This Row],[PIGUID]],PIs[GUID],0),2)),INDEX(PIs[[Column1]:[SS]],MATCH(Checklist48[[#This Row],[SSGUID]],PIs[SSGUID],0),18)),INDEX(PIs[[Column1]:[SS]],MATCH(Checklist48[[#This Row],[SGUID]],PIs[SGUID],0),14))</f>
        <v>FO 08.02.04</v>
      </c>
      <c r="K167"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keeps an up-to-date list of postharvest plant protection products (PPPs) that are used, and approved for use, on crops being grown.</v>
      </c>
      <c r="L167" s="44" t="str">
        <f>IF(Checklist48[[#This Row],[SGUID]]="",IF(Checklist48[[#This Row],[SSGUID]]="",INDEX(PIs[[Column1]:[SS]],MATCH(Checklist48[[#This Row],[PIGUID]],PIs[GUID],0),6),""),"")</f>
        <v>An up-to-date documented list shall be available that takes into account any changes in local and national PPP legislation. The list shall contain the commercial brand names of PPPs (including their active ingredient composition or beneficial organisms) that have been or are being used on registered crops grown on the farm within the last 12 months.</v>
      </c>
      <c r="M167" s="44" t="str">
        <f>IF(Checklist48[[#This Row],[SSGUID]]="",IF(Checklist48[[#This Row],[PIGUID]]="","",INDEX(PIs[[Column1]:[SS]],MATCH(Checklist48[[#This Row],[PIGUID]],PIs[GUID],0),8)),"")</f>
        <v>Minor Must</v>
      </c>
      <c r="N167" s="69"/>
      <c r="O167" s="69"/>
      <c r="P167" s="44" t="str">
        <f>IF(Checklist48[[#This Row],[ifna]]="NA","",IF(Checklist48[[#This Row],[RelatedPQ]]=0,"",IF(Checklist48[[#This Row],[RelatedPQ]]="","",IF((INDEX(S2PQ_relational[],MATCH(Checklist48[[#This Row],[PIGUID&amp;NO]],S2PQ_relational[PIGUID &amp; "NO"],0),1))=Checklist48[[#This Row],[PIGUID]],"Not applicable",""))))</f>
        <v/>
      </c>
      <c r="Q167" s="44" t="str">
        <f>IF(Checklist48[[#This Row],[N/A]]="Not Applicable",INDEX(S2PQ[[Step 2 questions]:[Justification]],MATCH(Checklist48[[#This Row],[RelatedPQ]],S2PQ[S2PQGUID],0),3),"")</f>
        <v/>
      </c>
      <c r="R167" s="69"/>
    </row>
    <row r="168" spans="2:18" s="43" customFormat="1" ht="45" x14ac:dyDescent="0.25">
      <c r="B168" s="44"/>
      <c r="C168" s="44"/>
      <c r="D168" s="43">
        <f>IF(Checklist48[[#This Row],[SGUID]]="",IF(Checklist48[[#This Row],[SSGUID]]="",0,1),1)</f>
        <v>0</v>
      </c>
      <c r="E168" s="44" t="s">
        <v>236</v>
      </c>
      <c r="F168" s="44" t="str">
        <f>_xlfn.IFNA(Checklist48[[#This Row],[RelatedPQ]],"NA")</f>
        <v>NA</v>
      </c>
      <c r="G168" s="44" t="e">
        <f>IF(Checklist48[[#This Row],[PIGUID]]="","",INDEX(S2PQ_relational[],MATCH(Checklist48[[#This Row],[PIGUID&amp;NO]],S2PQ_relational[PIGUID &amp; "NO"],0),2))</f>
        <v>#N/A</v>
      </c>
      <c r="H168" s="44" t="str">
        <f>Checklist48[[#This Row],[PIGUID]]&amp;"NO"</f>
        <v>1pZB76SwBalQpUvgXPZztDNO</v>
      </c>
      <c r="I168" s="44" t="b">
        <f>IF(Checklist48[[#This Row],[PIGUID]]="","",INDEX(PIs[NA Exempt],MATCH(Checklist48[[#This Row],[PIGUID]],PIs[GUID],0),1))</f>
        <v>0</v>
      </c>
      <c r="J168" s="44" t="str">
        <f>IF(Checklist48[[#This Row],[SGUID]]="",IF(Checklist48[[#This Row],[SSGUID]]="",IF(Checklist48[[#This Row],[PIGUID]]="","",INDEX(PIs[[Column1]:[SS]],MATCH(Checklist48[[#This Row],[PIGUID]],PIs[GUID],0),2)),INDEX(PIs[[Column1]:[SS]],MATCH(Checklist48[[#This Row],[SSGUID]],PIs[SSGUID],0),18)),INDEX(PIs[[Column1]:[SS]],MATCH(Checklist48[[#This Row],[SGUID]],PIs[SGUID],0),14))</f>
        <v>FO 08.02.05</v>
      </c>
      <c r="K168"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and/or packer has consulted their customers to determine whether there are restrictions on specific postharvest treatments or any additional commercial restrictions.</v>
      </c>
      <c r="L168" s="44" t="str">
        <f>IF(Checklist48[[#This Row],[SGUID]]="",IF(Checklist48[[#This Row],[SSGUID]]="",INDEX(PIs[[Column1]:[SS]],MATCH(Checklist48[[#This Row],[PIGUID]],PIs[GUID],0),6),""),"")</f>
        <v>There shall be documentation confirming the request from the producer and/or packer for information on additional restrictions.</v>
      </c>
      <c r="M168" s="44" t="str">
        <f>IF(Checklist48[[#This Row],[SSGUID]]="",IF(Checklist48[[#This Row],[PIGUID]]="","",INDEX(PIs[[Column1]:[SS]],MATCH(Checklist48[[#This Row],[PIGUID]],PIs[GUID],0),8)),"")</f>
        <v>Minor Must</v>
      </c>
      <c r="N168" s="69"/>
      <c r="O168" s="69"/>
      <c r="P168" s="44" t="str">
        <f>IF(Checklist48[[#This Row],[ifna]]="NA","",IF(Checklist48[[#This Row],[RelatedPQ]]=0,"",IF(Checklist48[[#This Row],[RelatedPQ]]="","",IF((INDEX(S2PQ_relational[],MATCH(Checklist48[[#This Row],[PIGUID&amp;NO]],S2PQ_relational[PIGUID &amp; "NO"],0),1))=Checklist48[[#This Row],[PIGUID]],"Not applicable",""))))</f>
        <v/>
      </c>
      <c r="Q168" s="44" t="str">
        <f>IF(Checklist48[[#This Row],[N/A]]="Not Applicable",INDEX(S2PQ[[Step 2 questions]:[Justification]],MATCH(Checklist48[[#This Row],[RelatedPQ]],S2PQ[S2PQGUID],0),3),"")</f>
        <v/>
      </c>
      <c r="R168" s="69"/>
    </row>
    <row r="169" spans="2:18" s="43" customFormat="1" ht="213.75" x14ac:dyDescent="0.25">
      <c r="B169" s="44"/>
      <c r="C169" s="44"/>
      <c r="D169" s="43">
        <f>IF(Checklist48[[#This Row],[SGUID]]="",IF(Checklist48[[#This Row],[SSGUID]]="",0,1),1)</f>
        <v>0</v>
      </c>
      <c r="E169" s="44" t="s">
        <v>313</v>
      </c>
      <c r="F169" s="44" t="str">
        <f>_xlfn.IFNA(Checklist48[[#This Row],[RelatedPQ]],"NA")</f>
        <v>NA</v>
      </c>
      <c r="G169" s="44" t="e">
        <f>IF(Checklist48[[#This Row],[PIGUID]]="","",INDEX(S2PQ_relational[],MATCH(Checklist48[[#This Row],[PIGUID&amp;NO]],S2PQ_relational[PIGUID &amp; "NO"],0),2))</f>
        <v>#N/A</v>
      </c>
      <c r="H169" s="44" t="str">
        <f>Checklist48[[#This Row],[PIGUID]]&amp;"NO"</f>
        <v>bGUOIClk5fJfkQ2PSC5YoNO</v>
      </c>
      <c r="I169" s="44" t="b">
        <f>IF(Checklist48[[#This Row],[PIGUID]]="","",INDEX(PIs[NA Exempt],MATCH(Checklist48[[#This Row],[PIGUID]],PIs[GUID],0),1))</f>
        <v>0</v>
      </c>
      <c r="J169" s="44" t="str">
        <f>IF(Checklist48[[#This Row],[SGUID]]="",IF(Checklist48[[#This Row],[SSGUID]]="",IF(Checklist48[[#This Row],[PIGUID]]="","",INDEX(PIs[[Column1]:[SS]],MATCH(Checklist48[[#This Row],[PIGUID]],PIs[GUID],0),2)),INDEX(PIs[[Column1]:[SS]],MATCH(Checklist48[[#This Row],[SSGUID]],PIs[SSGUID],0),18)),INDEX(PIs[[Column1]:[SS]],MATCH(Checklist48[[#This Row],[SGUID]],PIs[SGUID],0),14))</f>
        <v>FO 08.02.06</v>
      </c>
      <c r="K169" s="44" t="str">
        <f>IF(Checklist48[[#This Row],[SGUID]]="",IF(Checklist48[[#This Row],[SSGUID]]="",IF(Checklist48[[#This Row],[PIGUID]]="","",INDEX(PIs[[Column1]:[SS]],MATCH(Checklist48[[#This Row],[PIGUID]],PIs[GUID],0),4)),INDEX(PIs[[Column1]:[Ssbody]],MATCH(Checklist48[[#This Row],[SSGUID]],PIs[SSGUID],0),19)),INDEX(PIs[[Column1]:[SS]],MATCH(Checklist48[[#This Row],[SGUID]],PIs[SGUID],0),15))</f>
        <v>Records of postharvest treatment applications are kept.</v>
      </c>
      <c r="L169" s="44" t="str">
        <f>IF(Checklist48[[#This Row],[SGUID]]="",IF(Checklist48[[#This Row],[SSGUID]]="",INDEX(PIs[[Column1]:[SS]],MATCH(Checklist48[[#This Row],[PIGUID]],PIs[GUID],0),6),""),"")</f>
        <v>The following information shall be included in all records of postharvest plant protection product (PPP) applications:
- The lot or batch of harvested product treated
- The name or reference of the farm or harvested product-handling site where the treatment was undertaken
- The exact dates (day/month/year) of the applications
- The type of treatment used for PPP application (spraying, drenching, gassing, etc.)
- The justification for the application (i.e., common name of pest to be treated)
- The complete trade name and active ingredient (including formulation) or beneficial organism with scientific name
- The amount of PPP applied in weight or volume per liter of water or other carrier medium
- The name of the person who has applied the PPP to the harvested product</v>
      </c>
      <c r="M169" s="44" t="str">
        <f>IF(Checklist48[[#This Row],[SSGUID]]="",IF(Checklist48[[#This Row],[PIGUID]]="","",INDEX(PIs[[Column1]:[SS]],MATCH(Checklist48[[#This Row],[PIGUID]],PIs[GUID],0),8)),"")</f>
        <v>Major Must</v>
      </c>
      <c r="N169" s="69"/>
      <c r="O169" s="69"/>
      <c r="P169" s="44" t="str">
        <f>IF(Checklist48[[#This Row],[ifna]]="NA","",IF(Checklist48[[#This Row],[RelatedPQ]]=0,"",IF(Checklist48[[#This Row],[RelatedPQ]]="","",IF((INDEX(S2PQ_relational[],MATCH(Checklist48[[#This Row],[PIGUID&amp;NO]],S2PQ_relational[PIGUID &amp; "NO"],0),1))=Checklist48[[#This Row],[PIGUID]],"Not applicable",""))))</f>
        <v/>
      </c>
      <c r="Q169" s="44" t="str">
        <f>IF(Checklist48[[#This Row],[N/A]]="Not Applicable",INDEX(S2PQ[[Step 2 questions]:[Justification]],MATCH(Checklist48[[#This Row],[RelatedPQ]],S2PQ[S2PQGUID],0),3),"")</f>
        <v/>
      </c>
      <c r="R169" s="69"/>
    </row>
    <row r="170" spans="2:18" s="43" customFormat="1" ht="56.25" x14ac:dyDescent="0.25">
      <c r="B170" s="44"/>
      <c r="C170" s="44"/>
      <c r="D170" s="43">
        <f>IF(Checklist48[[#This Row],[SGUID]]="",IF(Checklist48[[#This Row],[SSGUID]]="",0,1),1)</f>
        <v>0</v>
      </c>
      <c r="E170" s="44" t="s">
        <v>1007</v>
      </c>
      <c r="F170" s="44" t="str">
        <f>_xlfn.IFNA(Checklist48[[#This Row],[RelatedPQ]],"NA")</f>
        <v>NA</v>
      </c>
      <c r="G170" s="44" t="e">
        <f>IF(Checklist48[[#This Row],[PIGUID]]="","",INDEX(S2PQ_relational[],MATCH(Checklist48[[#This Row],[PIGUID&amp;NO]],S2PQ_relational[PIGUID &amp; "NO"],0),2))</f>
        <v>#N/A</v>
      </c>
      <c r="H170" s="44" t="str">
        <f>Checklist48[[#This Row],[PIGUID]]&amp;"NO"</f>
        <v>4ZnBflFxdjBu3f0DKTkDCZNO</v>
      </c>
      <c r="I170" s="44" t="b">
        <f>IF(Checklist48[[#This Row],[PIGUID]]="","",INDEX(PIs[NA Exempt],MATCH(Checklist48[[#This Row],[PIGUID]],PIs[GUID],0),1))</f>
        <v>0</v>
      </c>
      <c r="J170" s="44" t="str">
        <f>IF(Checklist48[[#This Row],[SGUID]]="",IF(Checklist48[[#This Row],[SSGUID]]="",IF(Checklist48[[#This Row],[PIGUID]]="","",INDEX(PIs[[Column1]:[SS]],MATCH(Checklist48[[#This Row],[PIGUID]],PIs[GUID],0),2)),INDEX(PIs[[Column1]:[SS]],MATCH(Checklist48[[#This Row],[SSGUID]],PIs[SSGUID],0),18)),INDEX(PIs[[Column1]:[SS]],MATCH(Checklist48[[#This Row],[SGUID]],PIs[SGUID],0),14))</f>
        <v>FO 08.02.07</v>
      </c>
      <c r="K170" s="44" t="str">
        <f>IF(Checklist48[[#This Row],[SGUID]]="",IF(Checklist48[[#This Row],[SSGUID]]="",IF(Checklist48[[#This Row],[PIGUID]]="","",INDEX(PIs[[Column1]:[SS]],MATCH(Checklist48[[#This Row],[PIGUID]],PIs[GUID],0),4)),INDEX(PIs[[Column1]:[Ssbody]],MATCH(Checklist48[[#This Row],[SSGUID]],PIs[SSGUID],0),19)),INDEX(PIs[[Column1]:[SS]],MATCH(Checklist48[[#This Row],[SGUID]],PIs[SGUID],0),15))</f>
        <v>Postharvest packaging on the farm has been stored in such a way as to prevent contamination by rodents, pests, birds, and physical and chemical hazards.</v>
      </c>
      <c r="L170" s="44" t="str">
        <f>IF(Checklist48[[#This Row],[SGUID]]="",IF(Checklist48[[#This Row],[SSGUID]]="",INDEX(PIs[[Column1]:[SS]],MATCH(Checklist48[[#This Row],[PIGUID]],PIs[GUID],0),6),""),"")</f>
        <v>All consumer packaging shall be stored with control measures for rodents, pests, birds, and physical and chemical hazards.
Note: Pots in which plants are grown are not considered packaging material.</v>
      </c>
      <c r="M170" s="44" t="str">
        <f>IF(Checklist48[[#This Row],[SSGUID]]="",IF(Checklist48[[#This Row],[PIGUID]]="","",INDEX(PIs[[Column1]:[SS]],MATCH(Checklist48[[#This Row],[PIGUID]],PIs[GUID],0),8)),"")</f>
        <v>Minor Must</v>
      </c>
      <c r="N170" s="69"/>
      <c r="O170" s="69"/>
      <c r="P170" s="44" t="str">
        <f>IF(Checklist48[[#This Row],[ifna]]="NA","",IF(Checklist48[[#This Row],[RelatedPQ]]=0,"",IF(Checklist48[[#This Row],[RelatedPQ]]="","",IF((INDEX(S2PQ_relational[],MATCH(Checklist48[[#This Row],[PIGUID&amp;NO]],S2PQ_relational[PIGUID &amp; "NO"],0),1))=Checklist48[[#This Row],[PIGUID]],"Not applicable",""))))</f>
        <v/>
      </c>
      <c r="Q170" s="44" t="str">
        <f>IF(Checklist48[[#This Row],[N/A]]="Not Applicable",INDEX(S2PQ[[Step 2 questions]:[Justification]],MATCH(Checklist48[[#This Row],[RelatedPQ]],S2PQ[S2PQGUID],0),3),"")</f>
        <v/>
      </c>
      <c r="R170" s="69"/>
    </row>
    <row r="171" spans="2:18" s="43" customFormat="1" ht="67.5" x14ac:dyDescent="0.25">
      <c r="B171" s="44"/>
      <c r="C171" s="44"/>
      <c r="D171" s="43">
        <f>IF(Checklist48[[#This Row],[SGUID]]="",IF(Checklist48[[#This Row],[SSGUID]]="",0,1),1)</f>
        <v>0</v>
      </c>
      <c r="E171" s="44" t="s">
        <v>1019</v>
      </c>
      <c r="F171" s="44" t="str">
        <f>_xlfn.IFNA(Checklist48[[#This Row],[RelatedPQ]],"NA")</f>
        <v>NA</v>
      </c>
      <c r="G171" s="44" t="e">
        <f>IF(Checklist48[[#This Row],[PIGUID]]="","",INDEX(S2PQ_relational[],MATCH(Checklist48[[#This Row],[PIGUID&amp;NO]],S2PQ_relational[PIGUID &amp; "NO"],0),2))</f>
        <v>#N/A</v>
      </c>
      <c r="H171" s="44" t="str">
        <f>Checklist48[[#This Row],[PIGUID]]&amp;"NO"</f>
        <v>46Ve9Xpj1FZcu0xYbSxXjhNO</v>
      </c>
      <c r="I171" s="44" t="b">
        <f>IF(Checklist48[[#This Row],[PIGUID]]="","",INDEX(PIs[NA Exempt],MATCH(Checklist48[[#This Row],[PIGUID]],PIs[GUID],0),1))</f>
        <v>0</v>
      </c>
      <c r="J171" s="44" t="str">
        <f>IF(Checklist48[[#This Row],[SGUID]]="",IF(Checklist48[[#This Row],[SSGUID]]="",IF(Checklist48[[#This Row],[PIGUID]]="","",INDEX(PIs[[Column1]:[SS]],MATCH(Checklist48[[#This Row],[PIGUID]],PIs[GUID],0),2)),INDEX(PIs[[Column1]:[SS]],MATCH(Checklist48[[#This Row],[SSGUID]],PIs[SSGUID],0),18)),INDEX(PIs[[Column1]:[SS]],MATCH(Checklist48[[#This Row],[SGUID]],PIs[SGUID],0),14))</f>
        <v>FO 08.02.08</v>
      </c>
      <c r="K171" s="44" t="str">
        <f>IF(Checklist48[[#This Row],[SGUID]]="",IF(Checklist48[[#This Row],[SSGUID]]="",IF(Checklist48[[#This Row],[PIGUID]]="","",INDEX(PIs[[Column1]:[SS]],MATCH(Checklist48[[#This Row],[PIGUID]],PIs[GUID],0),4)),INDEX(PIs[[Column1]:[Ssbody]],MATCH(Checklist48[[#This Row],[SSGUID]],PIs[SSGUID],0),19)),INDEX(PIs[[Column1]:[SS]],MATCH(Checklist48[[#This Row],[SGUID]],PIs[SGUID],0),15))</f>
        <v>Reusable cultivation materials are cleaned to ensure that they are free of foreign materials.</v>
      </c>
      <c r="L171" s="44" t="str">
        <f>IF(Checklist48[[#This Row],[SGUID]]="",IF(Checklist48[[#This Row],[SSGUID]]="",INDEX(PIs[[Column1]:[SS]],MATCH(Checklist48[[#This Row],[PIGUID]],PIs[GUID],0),6),""),"")</f>
        <v>Cultivation materials, including pots, crates, buckets, and other containers, shall be cleaned, and based on the risk of contamination there shall be a cleaning schedule in place to ensure that, at a minimum, they are free of foreign materials before reuse.
The above does not apply to pots that are not reused.</v>
      </c>
      <c r="M171" s="44" t="str">
        <f>IF(Checklist48[[#This Row],[SSGUID]]="",IF(Checklist48[[#This Row],[PIGUID]]="","",INDEX(PIs[[Column1]:[SS]],MATCH(Checklist48[[#This Row],[PIGUID]],PIs[GUID],0),8)),"")</f>
        <v>Minor Must</v>
      </c>
      <c r="N171" s="69"/>
      <c r="O171" s="69"/>
      <c r="P171" s="44" t="str">
        <f>IF(Checklist48[[#This Row],[ifna]]="NA","",IF(Checklist48[[#This Row],[RelatedPQ]]=0,"",IF(Checklist48[[#This Row],[RelatedPQ]]="","",IF((INDEX(S2PQ_relational[],MATCH(Checklist48[[#This Row],[PIGUID&amp;NO]],S2PQ_relational[PIGUID &amp; "NO"],0),1))=Checklist48[[#This Row],[PIGUID]],"Not applicable",""))))</f>
        <v/>
      </c>
      <c r="Q171" s="44" t="str">
        <f>IF(Checklist48[[#This Row],[N/A]]="Not Applicable",INDEX(S2PQ[[Step 2 questions]:[Justification]],MATCH(Checklist48[[#This Row],[RelatedPQ]],S2PQ[S2PQGUID],0),3),"")</f>
        <v/>
      </c>
      <c r="R171" s="69"/>
    </row>
    <row r="172" spans="2:18" s="43" customFormat="1" ht="33.75" x14ac:dyDescent="0.25">
      <c r="B172" s="44" t="s">
        <v>129</v>
      </c>
      <c r="C172" s="44"/>
      <c r="D172" s="43">
        <f>IF(Checklist48[[#This Row],[SGUID]]="",IF(Checklist48[[#This Row],[SSGUID]]="",0,1),1)</f>
        <v>1</v>
      </c>
      <c r="E172" s="44"/>
      <c r="F172" s="44" t="str">
        <f>_xlfn.IFNA(Checklist48[[#This Row],[RelatedPQ]],"NA")</f>
        <v/>
      </c>
      <c r="G172" s="44" t="str">
        <f>IF(Checklist48[[#This Row],[PIGUID]]="","",INDEX(S2PQ_relational[],MATCH(Checklist48[[#This Row],[PIGUID&amp;NO]],S2PQ_relational[PIGUID &amp; "NO"],0),2))</f>
        <v/>
      </c>
      <c r="H172" s="44" t="str">
        <f>Checklist48[[#This Row],[PIGUID]]&amp;"NO"</f>
        <v>NO</v>
      </c>
      <c r="I172" s="44" t="str">
        <f>IF(Checklist48[[#This Row],[PIGUID]]="","",INDEX(PIs[NA Exempt],MATCH(Checklist48[[#This Row],[PIGUID]],PIs[GUID],0),1))</f>
        <v/>
      </c>
      <c r="J172" s="44" t="str">
        <f>IF(Checklist48[[#This Row],[SGUID]]="",IF(Checklist48[[#This Row],[SSGUID]]="",IF(Checklist48[[#This Row],[PIGUID]]="","",INDEX(PIs[[Column1]:[SS]],MATCH(Checklist48[[#This Row],[PIGUID]],PIs[GUID],0),2)),INDEX(PIs[[Column1]:[SS]],MATCH(Checklist48[[#This Row],[SSGUID]],PIs[SSGUID],0),18)),INDEX(PIs[[Column1]:[SS]],MATCH(Checklist48[[#This Row],[SGUID]],PIs[SGUID],0),14))</f>
        <v>FO 09 WASTE MANAGEMENT</v>
      </c>
      <c r="K172" s="44" t="str">
        <f>IF(Checklist48[[#This Row],[SGUID]]="",IF(Checklist48[[#This Row],[SSGUID]]="",IF(Checklist48[[#This Row],[PIGUID]]="","",INDEX(PIs[[Column1]:[SS]],MATCH(Checklist48[[#This Row],[PIGUID]],PIs[GUID],0),4)),INDEX(PIs[[Column1]:[Ssbody]],MATCH(Checklist48[[#This Row],[SSGUID]],PIs[SSGUID],0),19)),INDEX(PIs[[Column1]:[SS]],MATCH(Checklist48[[#This Row],[SGUID]],PIs[SGUID],0),15))</f>
        <v>-</v>
      </c>
      <c r="L172" s="44" t="str">
        <f>IF(Checklist48[[#This Row],[SGUID]]="",IF(Checklist48[[#This Row],[SSGUID]]="",INDEX(PIs[[Column1]:[SS]],MATCH(Checklist48[[#This Row],[PIGUID]],PIs[GUID],0),6),""),"")</f>
        <v/>
      </c>
      <c r="M172" s="44" t="str">
        <f>IF(Checklist48[[#This Row],[SSGUID]]="",IF(Checklist48[[#This Row],[PIGUID]]="","",INDEX(PIs[[Column1]:[SS]],MATCH(Checklist48[[#This Row],[PIGUID]],PIs[GUID],0),8)),"")</f>
        <v/>
      </c>
      <c r="N172" s="69"/>
      <c r="O172" s="69"/>
      <c r="P172" s="44" t="str">
        <f>IF(Checklist48[[#This Row],[ifna]]="NA","",IF(Checklist48[[#This Row],[RelatedPQ]]=0,"",IF(Checklist48[[#This Row],[RelatedPQ]]="","",IF((INDEX(S2PQ_relational[],MATCH(Checklist48[[#This Row],[PIGUID&amp;NO]],S2PQ_relational[PIGUID &amp; "NO"],0),1))=Checklist48[[#This Row],[PIGUID]],"Not applicable",""))))</f>
        <v/>
      </c>
      <c r="Q172" s="44" t="str">
        <f>IF(Checklist48[[#This Row],[N/A]]="Not Applicable",INDEX(S2PQ[[Step 2 questions]:[Justification]],MATCH(Checklist48[[#This Row],[RelatedPQ]],S2PQ[S2PQGUID],0),3),"")</f>
        <v/>
      </c>
      <c r="R172" s="69"/>
    </row>
    <row r="173" spans="2:18" s="43" customFormat="1" ht="33.75" hidden="1" x14ac:dyDescent="0.25">
      <c r="B173" s="44"/>
      <c r="C173" s="44" t="s">
        <v>58</v>
      </c>
      <c r="D173" s="43">
        <f>IF(Checklist48[[#This Row],[SGUID]]="",IF(Checklist48[[#This Row],[SSGUID]]="",0,1),1)</f>
        <v>1</v>
      </c>
      <c r="E173" s="44"/>
      <c r="F173" s="44" t="str">
        <f>_xlfn.IFNA(Checklist48[[#This Row],[RelatedPQ]],"NA")</f>
        <v/>
      </c>
      <c r="G173" s="44" t="str">
        <f>IF(Checklist48[[#This Row],[PIGUID]]="","",INDEX(S2PQ_relational[],MATCH(Checklist48[[#This Row],[PIGUID&amp;NO]],S2PQ_relational[PIGUID &amp; "NO"],0),2))</f>
        <v/>
      </c>
      <c r="H173" s="44" t="str">
        <f>Checklist48[[#This Row],[PIGUID]]&amp;"NO"</f>
        <v>NO</v>
      </c>
      <c r="I173" s="44" t="str">
        <f>IF(Checklist48[[#This Row],[PIGUID]]="","",INDEX(PIs[NA Exempt],MATCH(Checklist48[[#This Row],[PIGUID]],PIs[GUID],0),1))</f>
        <v/>
      </c>
      <c r="J173" s="44" t="str">
        <f>IF(Checklist48[[#This Row],[SGUID]]="",IF(Checklist48[[#This Row],[SSGUID]]="",IF(Checklist48[[#This Row],[PIGUID]]="","",INDEX(PIs[[Column1]:[SS]],MATCH(Checklist48[[#This Row],[PIGUID]],PIs[GUID],0),2)),INDEX(PIs[[Column1]:[SS]],MATCH(Checklist48[[#This Row],[SSGUID]],PIs[SSGUID],0),18)),INDEX(PIs[[Column1]:[SS]],MATCH(Checklist48[[#This Row],[SGUID]],PIs[SGUID],0),14))</f>
        <v>-</v>
      </c>
      <c r="K173" s="44" t="str">
        <f>IF(Checklist48[[#This Row],[SGUID]]="",IF(Checklist48[[#This Row],[SSGUID]]="",IF(Checklist48[[#This Row],[PIGUID]]="","",INDEX(PIs[[Column1]:[SS]],MATCH(Checklist48[[#This Row],[PIGUID]],PIs[GUID],0),4)),INDEX(PIs[[Column1]:[Ssbody]],MATCH(Checklist48[[#This Row],[SSGUID]],PIs[SSGUID],0),19)),INDEX(PIs[[Column1]:[SS]],MATCH(Checklist48[[#This Row],[SGUID]],PIs[SGUID],0),15))</f>
        <v>-</v>
      </c>
      <c r="L173" s="44" t="str">
        <f>IF(Checklist48[[#This Row],[SGUID]]="",IF(Checklist48[[#This Row],[SSGUID]]="",INDEX(PIs[[Column1]:[SS]],MATCH(Checklist48[[#This Row],[PIGUID]],PIs[GUID],0),6),""),"")</f>
        <v/>
      </c>
      <c r="M173" s="44" t="str">
        <f>IF(Checklist48[[#This Row],[SSGUID]]="",IF(Checklist48[[#This Row],[PIGUID]]="","",INDEX(PIs[[Column1]:[SS]],MATCH(Checklist48[[#This Row],[PIGUID]],PIs[GUID],0),8)),"")</f>
        <v/>
      </c>
      <c r="N173" s="69"/>
      <c r="O173" s="69"/>
      <c r="P173" s="44" t="str">
        <f>IF(Checklist48[[#This Row],[ifna]]="NA","",IF(Checklist48[[#This Row],[RelatedPQ]]=0,"",IF(Checklist48[[#This Row],[RelatedPQ]]="","",IF((INDEX(S2PQ_relational[],MATCH(Checklist48[[#This Row],[PIGUID&amp;NO]],S2PQ_relational[PIGUID &amp; "NO"],0),1))=Checklist48[[#This Row],[PIGUID]],"Not applicable",""))))</f>
        <v/>
      </c>
      <c r="Q173" s="44" t="str">
        <f>IF(Checklist48[[#This Row],[N/A]]="Not Applicable",INDEX(S2PQ[[Step 2 questions]:[Justification]],MATCH(Checklist48[[#This Row],[RelatedPQ]],S2PQ[S2PQGUID],0),3),"")</f>
        <v/>
      </c>
      <c r="R173" s="69"/>
    </row>
    <row r="174" spans="2:18" s="43" customFormat="1" ht="101.25" x14ac:dyDescent="0.25">
      <c r="B174" s="44"/>
      <c r="C174" s="44"/>
      <c r="D174" s="43">
        <f>IF(Checklist48[[#This Row],[SGUID]]="",IF(Checklist48[[#This Row],[SSGUID]]="",0,1),1)</f>
        <v>0</v>
      </c>
      <c r="E174" s="44" t="s">
        <v>149</v>
      </c>
      <c r="F174" s="44" t="str">
        <f>_xlfn.IFNA(Checklist48[[#This Row],[RelatedPQ]],"NA")</f>
        <v>NA</v>
      </c>
      <c r="G174" s="44" t="e">
        <f>IF(Checklist48[[#This Row],[PIGUID]]="","",INDEX(S2PQ_relational[],MATCH(Checklist48[[#This Row],[PIGUID&amp;NO]],S2PQ_relational[PIGUID &amp; "NO"],0),2))</f>
        <v>#N/A</v>
      </c>
      <c r="H174" s="44" t="str">
        <f>Checklist48[[#This Row],[PIGUID]]&amp;"NO"</f>
        <v>4Rqz2SsWsAEexq0xe2ogOWNO</v>
      </c>
      <c r="I174" s="44" t="b">
        <f>IF(Checklist48[[#This Row],[PIGUID]]="","",INDEX(PIs[NA Exempt],MATCH(Checklist48[[#This Row],[PIGUID]],PIs[GUID],0),1))</f>
        <v>0</v>
      </c>
      <c r="J174" s="44" t="str">
        <f>IF(Checklist48[[#This Row],[SGUID]]="",IF(Checklist48[[#This Row],[SSGUID]]="",IF(Checklist48[[#This Row],[PIGUID]]="","",INDEX(PIs[[Column1]:[SS]],MATCH(Checklist48[[#This Row],[PIGUID]],PIs[GUID],0),2)),INDEX(PIs[[Column1]:[SS]],MATCH(Checklist48[[#This Row],[SSGUID]],PIs[SSGUID],0),18)),INDEX(PIs[[Column1]:[SS]],MATCH(Checklist48[[#This Row],[SGUID]],PIs[SGUID],0),14))</f>
        <v>FO 09.01</v>
      </c>
      <c r="K174" s="44" t="str">
        <f>IF(Checklist48[[#This Row],[SGUID]]="",IF(Checklist48[[#This Row],[SSGUID]]="",IF(Checklist48[[#This Row],[PIGUID]]="","",INDEX(PIs[[Column1]:[SS]],MATCH(Checklist48[[#This Row],[PIGUID]],PIs[GUID],0),4)),INDEX(PIs[[Column1]:[Ssbody]],MATCH(Checklist48[[#This Row],[SSGUID]],PIs[SSGUID],0),19)),INDEX(PIs[[Column1]:[SS]],MATCH(Checklist48[[#This Row],[SGUID]],PIs[SGUID],0),15))</f>
        <v>Waste products and sources of pollution are identified in all areas of the farm.</v>
      </c>
      <c r="L174" s="44" t="str">
        <f>IF(Checklist48[[#This Row],[SGUID]]="",IF(Checklist48[[#This Row],[SSGUID]]="",INDEX(PIs[[Column1]:[SS]],MATCH(Checklist48[[#This Row],[PIGUID]],PIs[GUID],0),6),""),"")</f>
        <v>Possible waste products (paper, cardboard, plastic, oil, etc.) and sources of pollution (fertilizer excess, exhaust smoke, oil, fuel, noise, effluent, chemicals, etc.) associated with farm processes shall be identified.
Plastics used shall be identified and the method of disposal documented, where applicable.
In Option 2 producer groups, evidence at quality management system (QMS) level is acceptable.</v>
      </c>
      <c r="M174" s="44" t="str">
        <f>IF(Checklist48[[#This Row],[SSGUID]]="",IF(Checklist48[[#This Row],[PIGUID]]="","",INDEX(PIs[[Column1]:[SS]],MATCH(Checklist48[[#This Row],[PIGUID]],PIs[GUID],0),8)),"")</f>
        <v>Major Must</v>
      </c>
      <c r="N174" s="69"/>
      <c r="O174" s="69"/>
      <c r="P174" s="44" t="str">
        <f>IF(Checklist48[[#This Row],[ifna]]="NA","",IF(Checklist48[[#This Row],[RelatedPQ]]=0,"",IF(Checklist48[[#This Row],[RelatedPQ]]="","",IF((INDEX(S2PQ_relational[],MATCH(Checklist48[[#This Row],[PIGUID&amp;NO]],S2PQ_relational[PIGUID &amp; "NO"],0),1))=Checklist48[[#This Row],[PIGUID]],"Not applicable",""))))</f>
        <v/>
      </c>
      <c r="Q174" s="44" t="str">
        <f>IF(Checklist48[[#This Row],[N/A]]="Not Applicable",INDEX(S2PQ[[Step 2 questions]:[Justification]],MATCH(Checklist48[[#This Row],[RelatedPQ]],S2PQ[S2PQGUID],0),3),"")</f>
        <v/>
      </c>
      <c r="R174" s="69"/>
    </row>
    <row r="175" spans="2:18" s="43" customFormat="1" ht="225" x14ac:dyDescent="0.25">
      <c r="B175" s="44"/>
      <c r="C175" s="44"/>
      <c r="D175" s="43">
        <f>IF(Checklist48[[#This Row],[SGUID]]="",IF(Checklist48[[#This Row],[SSGUID]]="",0,1),1)</f>
        <v>0</v>
      </c>
      <c r="E175" s="44" t="s">
        <v>123</v>
      </c>
      <c r="F175" s="44" t="str">
        <f>_xlfn.IFNA(Checklist48[[#This Row],[RelatedPQ]],"NA")</f>
        <v>NA</v>
      </c>
      <c r="G175" s="44" t="e">
        <f>IF(Checklist48[[#This Row],[PIGUID]]="","",INDEX(S2PQ_relational[],MATCH(Checklist48[[#This Row],[PIGUID&amp;NO]],S2PQ_relational[PIGUID &amp; "NO"],0),2))</f>
        <v>#N/A</v>
      </c>
      <c r="H175" s="44" t="str">
        <f>Checklist48[[#This Row],[PIGUID]]&amp;"NO"</f>
        <v>46qsMfFP8U3f3SeCtMqwbsNO</v>
      </c>
      <c r="I175" s="44" t="b">
        <f>IF(Checklist48[[#This Row],[PIGUID]]="","",INDEX(PIs[NA Exempt],MATCH(Checklist48[[#This Row],[PIGUID]],PIs[GUID],0),1))</f>
        <v>0</v>
      </c>
      <c r="J175" s="44" t="str">
        <f>IF(Checklist48[[#This Row],[SGUID]]="",IF(Checklist48[[#This Row],[SSGUID]]="",IF(Checklist48[[#This Row],[PIGUID]]="","",INDEX(PIs[[Column1]:[SS]],MATCH(Checklist48[[#This Row],[PIGUID]],PIs[GUID],0),2)),INDEX(PIs[[Column1]:[SS]],MATCH(Checklist48[[#This Row],[SSGUID]],PIs[SSGUID],0),18)),INDEX(PIs[[Column1]:[SS]],MATCH(Checklist48[[#This Row],[SGUID]],PIs[SGUID],0),14))</f>
        <v>FO 09.02</v>
      </c>
      <c r="K175" s="44" t="str">
        <f>IF(Checklist48[[#This Row],[SGUID]]="",IF(Checklist48[[#This Row],[SSGUID]]="",IF(Checklist48[[#This Row],[PIGUID]]="","",INDEX(PIs[[Column1]:[SS]],MATCH(Checklist48[[#This Row],[PIGUID]],PIs[GUID],0),4)),INDEX(PIs[[Column1]:[Ssbody]],MATCH(Checklist48[[#This Row],[SSGUID]],PIs[SSGUID],0),19)),INDEX(PIs[[Column1]:[SS]],MATCH(Checklist48[[#This Row],[SGUID]],PIs[SGUID],0),15))</f>
        <v>A waste management system is implemented.</v>
      </c>
      <c r="L175" s="44" t="str">
        <f>IF(Checklist48[[#This Row],[SGUID]]="",IF(Checklist48[[#This Row],[SSGUID]]="",INDEX(PIs[[Column1]:[SS]],MATCH(Checklist48[[#This Row],[PIGUID]],PIs[GUID],0),6),""),"")</f>
        <v>A system shall be in place that manages waste (reduction and recycling) and potential sources of pollution.
The system shall be based on an assessment of the company’s activities and their potential impact on the environment.
There shall be evidence of waste separation, including plastic waste, and appropriate methods of disposal, including recycling.
Staff shall be trained in waste disposal, including ensuring minimum release of plastics into the environment.
Air, soil, noise, light and water pollution shall be considered where relevant along with potential sources of pollution.
Methods used to minimize any contamination risks shall be documented.
There shall be evidence that methods are used to prevent fuel and oil spillages and guidelines and tools in place to clear up any spillages should they occur.</v>
      </c>
      <c r="M175" s="44" t="str">
        <f>IF(Checklist48[[#This Row],[SSGUID]]="",IF(Checklist48[[#This Row],[PIGUID]]="","",INDEX(PIs[[Column1]:[SS]],MATCH(Checklist48[[#This Row],[PIGUID]],PIs[GUID],0),8)),"")</f>
        <v>Major Must</v>
      </c>
      <c r="N175" s="69"/>
      <c r="O175" s="69"/>
      <c r="P175" s="44" t="str">
        <f>IF(Checklist48[[#This Row],[ifna]]="NA","",IF(Checklist48[[#This Row],[RelatedPQ]]=0,"",IF(Checklist48[[#This Row],[RelatedPQ]]="","",IF((INDEX(S2PQ_relational[],MATCH(Checklist48[[#This Row],[PIGUID&amp;NO]],S2PQ_relational[PIGUID &amp; "NO"],0),1))=Checklist48[[#This Row],[PIGUID]],"Not applicable",""))))</f>
        <v/>
      </c>
      <c r="Q175" s="44" t="str">
        <f>IF(Checklist48[[#This Row],[N/A]]="Not Applicable",INDEX(S2PQ[[Step 2 questions]:[Justification]],MATCH(Checklist48[[#This Row],[RelatedPQ]],S2PQ[S2PQGUID],0),3),"")</f>
        <v/>
      </c>
      <c r="R175" s="69"/>
    </row>
    <row r="176" spans="2:18" s="43" customFormat="1" ht="67.5" x14ac:dyDescent="0.25">
      <c r="B176" s="44"/>
      <c r="C176" s="44"/>
      <c r="D176" s="43">
        <f>IF(Checklist48[[#This Row],[SGUID]]="",IF(Checklist48[[#This Row],[SSGUID]]="",0,1),1)</f>
        <v>0</v>
      </c>
      <c r="E176" s="44" t="s">
        <v>155</v>
      </c>
      <c r="F176" s="44" t="str">
        <f>_xlfn.IFNA(Checklist48[[#This Row],[RelatedPQ]],"NA")</f>
        <v>NA</v>
      </c>
      <c r="G176" s="44" t="e">
        <f>IF(Checklist48[[#This Row],[PIGUID]]="","",INDEX(S2PQ_relational[],MATCH(Checklist48[[#This Row],[PIGUID&amp;NO]],S2PQ_relational[PIGUID &amp; "NO"],0),2))</f>
        <v>#N/A</v>
      </c>
      <c r="H176" s="44" t="str">
        <f>Checklist48[[#This Row],[PIGUID]]&amp;"NO"</f>
        <v>5RaDqaMrVYsz5XQYKz8nR8NO</v>
      </c>
      <c r="I176" s="44" t="b">
        <f>IF(Checklist48[[#This Row],[PIGUID]]="","",INDEX(PIs[NA Exempt],MATCH(Checklist48[[#This Row],[PIGUID]],PIs[GUID],0),1))</f>
        <v>0</v>
      </c>
      <c r="J176" s="44" t="str">
        <f>IF(Checklist48[[#This Row],[SGUID]]="",IF(Checklist48[[#This Row],[SSGUID]]="",IF(Checklist48[[#This Row],[PIGUID]]="","",INDEX(PIs[[Column1]:[SS]],MATCH(Checklist48[[#This Row],[PIGUID]],PIs[GUID],0),2)),INDEX(PIs[[Column1]:[SS]],MATCH(Checklist48[[#This Row],[SSGUID]],PIs[SSGUID],0),18)),INDEX(PIs[[Column1]:[SS]],MATCH(Checklist48[[#This Row],[SGUID]],PIs[SGUID],0),14))</f>
        <v>FO 09.03</v>
      </c>
      <c r="K176" s="44" t="str">
        <f>IF(Checklist48[[#This Row],[SGUID]]="",IF(Checklist48[[#This Row],[SSGUID]]="",IF(Checklist48[[#This Row],[PIGUID]]="","",INDEX(PIs[[Column1]:[SS]],MATCH(Checklist48[[#This Row],[PIGUID]],PIs[GUID],0),4)),INDEX(PIs[[Column1]:[Ssbody]],MATCH(Checklist48[[#This Row],[SSGUID]],PIs[SSGUID],0),19)),INDEX(PIs[[Column1]:[SS]],MATCH(Checklist48[[#This Row],[SGUID]],PIs[SGUID],0),15))</f>
        <v>The site is kept in a tidy and orderly condition.</v>
      </c>
      <c r="L176" s="44" t="str">
        <f>IF(Checklist48[[#This Row],[SGUID]]="",IF(Checklist48[[#This Row],[SSGUID]]="",INDEX(PIs[[Column1]:[SS]],MATCH(Checklist48[[#This Row],[PIGUID]],PIs[GUID],0),6),""),"")</f>
        <v>Visual assessment shall show that there is no waste or litter in the immediate vicinity of the production site(s) or storage buildings. Incidental and insignificant litter and waste in the designated areas are acceptable, as is the waste from the current day’s work. All other waste shall be cleaned up.</v>
      </c>
      <c r="M176" s="44" t="str">
        <f>IF(Checklist48[[#This Row],[SSGUID]]="",IF(Checklist48[[#This Row],[PIGUID]]="","",INDEX(PIs[[Column1]:[SS]],MATCH(Checklist48[[#This Row],[PIGUID]],PIs[GUID],0),8)),"")</f>
        <v>Minor Must</v>
      </c>
      <c r="N176" s="69"/>
      <c r="O176" s="69"/>
      <c r="P176" s="44" t="str">
        <f>IF(Checklist48[[#This Row],[ifna]]="NA","",IF(Checklist48[[#This Row],[RelatedPQ]]=0,"",IF(Checklist48[[#This Row],[RelatedPQ]]="","",IF((INDEX(S2PQ_relational[],MATCH(Checklist48[[#This Row],[PIGUID&amp;NO]],S2PQ_relational[PIGUID &amp; "NO"],0),1))=Checklist48[[#This Row],[PIGUID]],"Not applicable",""))))</f>
        <v/>
      </c>
      <c r="Q176" s="44" t="str">
        <f>IF(Checklist48[[#This Row],[N/A]]="Not Applicable",INDEX(S2PQ[[Step 2 questions]:[Justification]],MATCH(Checklist48[[#This Row],[RelatedPQ]],S2PQ[S2PQGUID],0),3),"")</f>
        <v/>
      </c>
      <c r="R176" s="69"/>
    </row>
    <row r="177" spans="2:18" s="43" customFormat="1" ht="90" x14ac:dyDescent="0.25">
      <c r="B177" s="44"/>
      <c r="C177" s="44"/>
      <c r="D177" s="43">
        <f>IF(Checklist48[[#This Row],[SGUID]]="",IF(Checklist48[[#This Row],[SSGUID]]="",0,1),1)</f>
        <v>0</v>
      </c>
      <c r="E177" s="44" t="s">
        <v>137</v>
      </c>
      <c r="F177" s="44" t="str">
        <f>_xlfn.IFNA(Checklist48[[#This Row],[RelatedPQ]],"NA")</f>
        <v>NA</v>
      </c>
      <c r="G177" s="44" t="e">
        <f>IF(Checklist48[[#This Row],[PIGUID]]="","",INDEX(S2PQ_relational[],MATCH(Checklist48[[#This Row],[PIGUID&amp;NO]],S2PQ_relational[PIGUID &amp; "NO"],0),2))</f>
        <v>#N/A</v>
      </c>
      <c r="H177" s="44" t="str">
        <f>Checklist48[[#This Row],[PIGUID]]&amp;"NO"</f>
        <v>7xTQzRaVHaOEDU6vQRTZOMNO</v>
      </c>
      <c r="I177" s="44" t="b">
        <f>IF(Checklist48[[#This Row],[PIGUID]]="","",INDEX(PIs[NA Exempt],MATCH(Checklist48[[#This Row],[PIGUID]],PIs[GUID],0),1))</f>
        <v>0</v>
      </c>
      <c r="J177" s="44" t="str">
        <f>IF(Checklist48[[#This Row],[SGUID]]="",IF(Checklist48[[#This Row],[SSGUID]]="",IF(Checklist48[[#This Row],[PIGUID]]="","",INDEX(PIs[[Column1]:[SS]],MATCH(Checklist48[[#This Row],[PIGUID]],PIs[GUID],0),2)),INDEX(PIs[[Column1]:[SS]],MATCH(Checklist48[[#This Row],[SSGUID]],PIs[SSGUID],0),18)),INDEX(PIs[[Column1]:[SS]],MATCH(Checklist48[[#This Row],[SGUID]],PIs[SGUID],0),14))</f>
        <v>FO 09.04</v>
      </c>
      <c r="K177" s="44" t="str">
        <f>IF(Checklist48[[#This Row],[SGUID]]="",IF(Checklist48[[#This Row],[SSGUID]]="",IF(Checklist48[[#This Row],[PIGUID]]="","",INDEX(PIs[[Column1]:[SS]],MATCH(Checklist48[[#This Row],[PIGUID]],PIs[GUID],0),4)),INDEX(PIs[[Column1]:[Ssbody]],MATCH(Checklist48[[#This Row],[SSGUID]],PIs[SSGUID],0),19)),INDEX(PIs[[Column1]:[SS]],MATCH(Checklist48[[#This Row],[SGUID]],PIs[SGUID],0),15))</f>
        <v>Holding areas for diesel and other fuel oil tanks are environmentally safe.</v>
      </c>
      <c r="L177" s="44" t="str">
        <f>IF(Checklist48[[#This Row],[SGUID]]="",IF(Checklist48[[#This Row],[SSGUID]]="",INDEX(PIs[[Column1]:[SS]],MATCH(Checklist48[[#This Row],[PIGUID]],PIs[GUID],0),6),""),"")</f>
        <v>Holding areas shall be maintained in a manner that mitigates risks to the environment. Their location shall take into consideration the risk of polluting water sources. The minimum requirement is a bunded, impervious area able to contain at least 110% of the volume of the largest tank stored within it. In an environmentally sensitive area, the capacity shall be 165% of the volume of the largest tank.</v>
      </c>
      <c r="M177" s="44" t="str">
        <f>IF(Checklist48[[#This Row],[SSGUID]]="",IF(Checklist48[[#This Row],[PIGUID]]="","",INDEX(PIs[[Column1]:[SS]],MATCH(Checklist48[[#This Row],[PIGUID]],PIs[GUID],0),8)),"")</f>
        <v>Minor Must</v>
      </c>
      <c r="N177" s="69"/>
      <c r="O177" s="69"/>
      <c r="P177" s="44" t="str">
        <f>IF(Checklist48[[#This Row],[ifna]]="NA","",IF(Checklist48[[#This Row],[RelatedPQ]]=0,"",IF(Checklist48[[#This Row],[RelatedPQ]]="","",IF((INDEX(S2PQ_relational[],MATCH(Checklist48[[#This Row],[PIGUID&amp;NO]],S2PQ_relational[PIGUID &amp; "NO"],0),1))=Checklist48[[#This Row],[PIGUID]],"Not applicable",""))))</f>
        <v/>
      </c>
      <c r="Q177" s="44" t="str">
        <f>IF(Checklist48[[#This Row],[N/A]]="Not Applicable",INDEX(S2PQ[[Step 2 questions]:[Justification]],MATCH(Checklist48[[#This Row],[RelatedPQ]],S2PQ[S2PQGUID],0),3),"")</f>
        <v/>
      </c>
      <c r="R177" s="69"/>
    </row>
    <row r="178" spans="2:18" s="43" customFormat="1" ht="67.5" x14ac:dyDescent="0.25">
      <c r="B178" s="44"/>
      <c r="C178" s="44"/>
      <c r="D178" s="43">
        <f>IF(Checklist48[[#This Row],[SGUID]]="",IF(Checklist48[[#This Row],[SSGUID]]="",0,1),1)</f>
        <v>0</v>
      </c>
      <c r="E178" s="44" t="s">
        <v>174</v>
      </c>
      <c r="F178" s="44" t="str">
        <f>_xlfn.IFNA(Checklist48[[#This Row],[RelatedPQ]],"NA")</f>
        <v>NA</v>
      </c>
      <c r="G178" s="44" t="e">
        <f>IF(Checklist48[[#This Row],[PIGUID]]="","",INDEX(S2PQ_relational[],MATCH(Checklist48[[#This Row],[PIGUID&amp;NO]],S2PQ_relational[PIGUID &amp; "NO"],0),2))</f>
        <v>#N/A</v>
      </c>
      <c r="H178" s="44" t="str">
        <f>Checklist48[[#This Row],[PIGUID]]&amp;"NO"</f>
        <v>1AKLtGWPk4MxsQKNPVPnHdNO</v>
      </c>
      <c r="I178" s="44" t="b">
        <f>IF(Checklist48[[#This Row],[PIGUID]]="","",INDEX(PIs[NA Exempt],MATCH(Checklist48[[#This Row],[PIGUID]],PIs[GUID],0),1))</f>
        <v>0</v>
      </c>
      <c r="J178" s="44" t="str">
        <f>IF(Checklist48[[#This Row],[SGUID]]="",IF(Checklist48[[#This Row],[SSGUID]]="",IF(Checklist48[[#This Row],[PIGUID]]="","",INDEX(PIs[[Column1]:[SS]],MATCH(Checklist48[[#This Row],[PIGUID]],PIs[GUID],0),2)),INDEX(PIs[[Column1]:[SS]],MATCH(Checklist48[[#This Row],[SSGUID]],PIs[SSGUID],0),18)),INDEX(PIs[[Column1]:[SS]],MATCH(Checklist48[[#This Row],[SGUID]],PIs[SGUID],0),14))</f>
        <v>FO 09.05</v>
      </c>
      <c r="K178" s="44" t="str">
        <f>IF(Checklist48[[#This Row],[SGUID]]="",IF(Checklist48[[#This Row],[SSGUID]]="",IF(Checklist48[[#This Row],[PIGUID]]="","",INDEX(PIs[[Column1]:[SS]],MATCH(Checklist48[[#This Row],[PIGUID]],PIs[GUID],0),4)),INDEX(PIs[[Column1]:[Ssbody]],MATCH(Checklist48[[#This Row],[SSGUID]],PIs[SSGUID],0),19)),INDEX(PIs[[Column1]:[SS]],MATCH(Checklist48[[#This Row],[SGUID]],PIs[SGUID],0),15))</f>
        <v>Organic waste is managed in an appropriate manner to reduce the risk of contamination of the environment.</v>
      </c>
      <c r="L178" s="44" t="str">
        <f>IF(Checklist48[[#This Row],[SGUID]]="",IF(Checklist48[[#This Row],[SSGUID]]="",INDEX(PIs[[Column1]:[SS]],MATCH(Checklist48[[#This Row],[PIGUID]],PIs[GUID],0),6),""),"")</f>
        <v>Organic waste material shall be either composted and used for soil conditioning and the composting method shall mitigate the risk of pest, disease, or weed carryover; or it is recycled (or disposed of) in another location where risks of pollution to the environment are managed.</v>
      </c>
      <c r="M178" s="44" t="str">
        <f>IF(Checklist48[[#This Row],[SSGUID]]="",IF(Checklist48[[#This Row],[PIGUID]]="","",INDEX(PIs[[Column1]:[SS]],MATCH(Checklist48[[#This Row],[PIGUID]],PIs[GUID],0),8)),"")</f>
        <v>Minor Must</v>
      </c>
      <c r="N178" s="69"/>
      <c r="O178" s="69"/>
      <c r="P178" s="44" t="str">
        <f>IF(Checklist48[[#This Row],[ifna]]="NA","",IF(Checklist48[[#This Row],[RelatedPQ]]=0,"",IF(Checklist48[[#This Row],[RelatedPQ]]="","",IF((INDEX(S2PQ_relational[],MATCH(Checklist48[[#This Row],[PIGUID&amp;NO]],S2PQ_relational[PIGUID &amp; "NO"],0),1))=Checklist48[[#This Row],[PIGUID]],"Not applicable",""))))</f>
        <v/>
      </c>
      <c r="Q178" s="44" t="str">
        <f>IF(Checklist48[[#This Row],[N/A]]="Not Applicable",INDEX(S2PQ[[Step 2 questions]:[Justification]],MATCH(Checklist48[[#This Row],[RelatedPQ]],S2PQ[S2PQGUID],0),3),"")</f>
        <v/>
      </c>
      <c r="R178" s="69"/>
    </row>
    <row r="179" spans="2:18" s="43" customFormat="1" ht="123.75" x14ac:dyDescent="0.25">
      <c r="B179" s="44"/>
      <c r="C179" s="44"/>
      <c r="D179" s="43">
        <f>IF(Checklist48[[#This Row],[SGUID]]="",IF(Checklist48[[#This Row],[SSGUID]]="",0,1),1)</f>
        <v>0</v>
      </c>
      <c r="E179" s="44" t="s">
        <v>676</v>
      </c>
      <c r="F179" s="44" t="str">
        <f>_xlfn.IFNA(Checklist48[[#This Row],[RelatedPQ]],"NA")</f>
        <v>NA</v>
      </c>
      <c r="G179" s="44" t="e">
        <f>IF(Checklist48[[#This Row],[PIGUID]]="","",INDEX(S2PQ_relational[],MATCH(Checklist48[[#This Row],[PIGUID&amp;NO]],S2PQ_relational[PIGUID &amp; "NO"],0),2))</f>
        <v>#N/A</v>
      </c>
      <c r="H179" s="44" t="str">
        <f>Checklist48[[#This Row],[PIGUID]]&amp;"NO"</f>
        <v>1WWaLLWpbdbRkrYQrpAheANO</v>
      </c>
      <c r="I179" s="44" t="b">
        <f>IF(Checklist48[[#This Row],[PIGUID]]="","",INDEX(PIs[NA Exempt],MATCH(Checklist48[[#This Row],[PIGUID]],PIs[GUID],0),1))</f>
        <v>0</v>
      </c>
      <c r="J179" s="44" t="str">
        <f>IF(Checklist48[[#This Row],[SGUID]]="",IF(Checklist48[[#This Row],[SSGUID]]="",IF(Checklist48[[#This Row],[PIGUID]]="","",INDEX(PIs[[Column1]:[SS]],MATCH(Checklist48[[#This Row],[PIGUID]],PIs[GUID],0),2)),INDEX(PIs[[Column1]:[SS]],MATCH(Checklist48[[#This Row],[SSGUID]],PIs[SSGUID],0),18)),INDEX(PIs[[Column1]:[SS]],MATCH(Checklist48[[#This Row],[SGUID]],PIs[SGUID],0),14))</f>
        <v>FO 09.06</v>
      </c>
      <c r="K179"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implements measures to properly manage wastewater in order to avoid negative impacts on the environment and human health.</v>
      </c>
      <c r="L179" s="44" t="str">
        <f>IF(Checklist48[[#This Row],[SGUID]]="",IF(Checklist48[[#This Row],[SSGUID]]="",INDEX(PIs[[Column1]:[SS]],MATCH(Checklist48[[#This Row],[PIGUID]],PIs[GUID],0),6),""),"")</f>
        <v>Wastewater from farm activities shall be disposed of so as to minimize impact on the environment and human health.
Consideration shall be given to, for example, wastewater resulting from washing of contaminated machinery (spray equipment, personal protective equipment (PPE), recirculated water systems such as hydrocoolers, etc.).
Wastewater from the buildings used for accommodation of workers shall pass through a wastewater treatment system.</v>
      </c>
      <c r="M179" s="44" t="str">
        <f>IF(Checklist48[[#This Row],[SSGUID]]="",IF(Checklist48[[#This Row],[PIGUID]]="","",INDEX(PIs[[Column1]:[SS]],MATCH(Checklist48[[#This Row],[PIGUID]],PIs[GUID],0),8)),"")</f>
        <v>Minor Must</v>
      </c>
      <c r="N179" s="69"/>
      <c r="O179" s="69"/>
      <c r="P179" s="44" t="str">
        <f>IF(Checklist48[[#This Row],[ifna]]="NA","",IF(Checklist48[[#This Row],[RelatedPQ]]=0,"",IF(Checklist48[[#This Row],[RelatedPQ]]="","",IF((INDEX(S2PQ_relational[],MATCH(Checklist48[[#This Row],[PIGUID&amp;NO]],S2PQ_relational[PIGUID &amp; "NO"],0),1))=Checklist48[[#This Row],[PIGUID]],"Not applicable",""))))</f>
        <v/>
      </c>
      <c r="Q179" s="44" t="str">
        <f>IF(Checklist48[[#This Row],[N/A]]="Not Applicable",INDEX(S2PQ[[Step 2 questions]:[Justification]],MATCH(Checklist48[[#This Row],[RelatedPQ]],S2PQ[S2PQGUID],0),3),"")</f>
        <v/>
      </c>
      <c r="R179" s="69"/>
    </row>
    <row r="180" spans="2:18" s="43" customFormat="1" ht="33.75" x14ac:dyDescent="0.25">
      <c r="B180" s="44" t="s">
        <v>57</v>
      </c>
      <c r="C180" s="44"/>
      <c r="D180" s="43">
        <f>IF(Checklist48[[#This Row],[SGUID]]="",IF(Checklist48[[#This Row],[SSGUID]]="",0,1),1)</f>
        <v>1</v>
      </c>
      <c r="E180" s="44"/>
      <c r="F180" s="44" t="str">
        <f>_xlfn.IFNA(Checklist48[[#This Row],[RelatedPQ]],"NA")</f>
        <v/>
      </c>
      <c r="G180" s="44" t="str">
        <f>IF(Checklist48[[#This Row],[PIGUID]]="","",INDEX(S2PQ_relational[],MATCH(Checklist48[[#This Row],[PIGUID&amp;NO]],S2PQ_relational[PIGUID &amp; "NO"],0),2))</f>
        <v/>
      </c>
      <c r="H180" s="44" t="str">
        <f>Checklist48[[#This Row],[PIGUID]]&amp;"NO"</f>
        <v>NO</v>
      </c>
      <c r="I180" s="44" t="str">
        <f>IF(Checklist48[[#This Row],[PIGUID]]="","",INDEX(PIs[NA Exempt],MATCH(Checklist48[[#This Row],[PIGUID]],PIs[GUID],0),1))</f>
        <v/>
      </c>
      <c r="J180"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10 BIODIVERSITY 
</v>
      </c>
      <c r="K180" s="44" t="str">
        <f>IF(Checklist48[[#This Row],[SGUID]]="",IF(Checklist48[[#This Row],[SSGUID]]="",IF(Checklist48[[#This Row],[PIGUID]]="","",INDEX(PIs[[Column1]:[SS]],MATCH(Checklist48[[#This Row],[PIGUID]],PIs[GUID],0),4)),INDEX(PIs[[Column1]:[Ssbody]],MATCH(Checklist48[[#This Row],[SSGUID]],PIs[SSGUID],0),19)),INDEX(PIs[[Column1]:[SS]],MATCH(Checklist48[[#This Row],[SGUID]],PIs[SGUID],0),15))</f>
        <v>-</v>
      </c>
      <c r="L180" s="44" t="str">
        <f>IF(Checklist48[[#This Row],[SGUID]]="",IF(Checklist48[[#This Row],[SSGUID]]="",INDEX(PIs[[Column1]:[SS]],MATCH(Checklist48[[#This Row],[PIGUID]],PIs[GUID],0),6),""),"")</f>
        <v/>
      </c>
      <c r="M180" s="44" t="str">
        <f>IF(Checklist48[[#This Row],[SSGUID]]="",IF(Checklist48[[#This Row],[PIGUID]]="","",INDEX(PIs[[Column1]:[SS]],MATCH(Checklist48[[#This Row],[PIGUID]],PIs[GUID],0),8)),"")</f>
        <v/>
      </c>
      <c r="N180" s="69"/>
      <c r="O180" s="69"/>
      <c r="P180" s="44" t="str">
        <f>IF(Checklist48[[#This Row],[ifna]]="NA","",IF(Checklist48[[#This Row],[RelatedPQ]]=0,"",IF(Checklist48[[#This Row],[RelatedPQ]]="","",IF((INDEX(S2PQ_relational[],MATCH(Checklist48[[#This Row],[PIGUID&amp;NO]],S2PQ_relational[PIGUID &amp; "NO"],0),1))=Checklist48[[#This Row],[PIGUID]],"Not applicable",""))))</f>
        <v/>
      </c>
      <c r="Q180" s="44" t="str">
        <f>IF(Checklist48[[#This Row],[N/A]]="Not Applicable",INDEX(S2PQ[[Step 2 questions]:[Justification]],MATCH(Checklist48[[#This Row],[RelatedPQ]],S2PQ[S2PQGUID],0),3),"")</f>
        <v/>
      </c>
      <c r="R180" s="69"/>
    </row>
    <row r="181" spans="2:18" s="43" customFormat="1" ht="33.75" hidden="1" x14ac:dyDescent="0.25">
      <c r="B181" s="44"/>
      <c r="C181" s="44" t="s">
        <v>58</v>
      </c>
      <c r="D181" s="43">
        <f>IF(Checklist48[[#This Row],[SGUID]]="",IF(Checklist48[[#This Row],[SSGUID]]="",0,1),1)</f>
        <v>1</v>
      </c>
      <c r="E181" s="44"/>
      <c r="F181" s="44" t="str">
        <f>_xlfn.IFNA(Checklist48[[#This Row],[RelatedPQ]],"NA")</f>
        <v/>
      </c>
      <c r="G181" s="44" t="str">
        <f>IF(Checklist48[[#This Row],[PIGUID]]="","",INDEX(S2PQ_relational[],MATCH(Checklist48[[#This Row],[PIGUID&amp;NO]],S2PQ_relational[PIGUID &amp; "NO"],0),2))</f>
        <v/>
      </c>
      <c r="H181" s="44" t="str">
        <f>Checklist48[[#This Row],[PIGUID]]&amp;"NO"</f>
        <v>NO</v>
      </c>
      <c r="I181" s="44" t="str">
        <f>IF(Checklist48[[#This Row],[PIGUID]]="","",INDEX(PIs[NA Exempt],MATCH(Checklist48[[#This Row],[PIGUID]],PIs[GUID],0),1))</f>
        <v/>
      </c>
      <c r="J181" s="44" t="str">
        <f>IF(Checklist48[[#This Row],[SGUID]]="",IF(Checklist48[[#This Row],[SSGUID]]="",IF(Checklist48[[#This Row],[PIGUID]]="","",INDEX(PIs[[Column1]:[SS]],MATCH(Checklist48[[#This Row],[PIGUID]],PIs[GUID],0),2)),INDEX(PIs[[Column1]:[SS]],MATCH(Checklist48[[#This Row],[SSGUID]],PIs[SSGUID],0),18)),INDEX(PIs[[Column1]:[SS]],MATCH(Checklist48[[#This Row],[SGUID]],PIs[SGUID],0),14))</f>
        <v>-</v>
      </c>
      <c r="K181" s="44" t="str">
        <f>IF(Checklist48[[#This Row],[SGUID]]="",IF(Checklist48[[#This Row],[SSGUID]]="",IF(Checklist48[[#This Row],[PIGUID]]="","",INDEX(PIs[[Column1]:[SS]],MATCH(Checklist48[[#This Row],[PIGUID]],PIs[GUID],0),4)),INDEX(PIs[[Column1]:[Ssbody]],MATCH(Checklist48[[#This Row],[SSGUID]],PIs[SSGUID],0),19)),INDEX(PIs[[Column1]:[SS]],MATCH(Checklist48[[#This Row],[SGUID]],PIs[SGUID],0),15))</f>
        <v>-</v>
      </c>
      <c r="L181" s="44" t="str">
        <f>IF(Checklist48[[#This Row],[SGUID]]="",IF(Checklist48[[#This Row],[SSGUID]]="",INDEX(PIs[[Column1]:[SS]],MATCH(Checklist48[[#This Row],[PIGUID]],PIs[GUID],0),6),""),"")</f>
        <v/>
      </c>
      <c r="M181" s="44" t="str">
        <f>IF(Checklist48[[#This Row],[SSGUID]]="",IF(Checklist48[[#This Row],[PIGUID]]="","",INDEX(PIs[[Column1]:[SS]],MATCH(Checklist48[[#This Row],[PIGUID]],PIs[GUID],0),8)),"")</f>
        <v/>
      </c>
      <c r="N181" s="69"/>
      <c r="O181" s="69"/>
      <c r="P181" s="44" t="str">
        <f>IF(Checklist48[[#This Row],[ifna]]="NA","",IF(Checklist48[[#This Row],[RelatedPQ]]=0,"",IF(Checklist48[[#This Row],[RelatedPQ]]="","",IF((INDEX(S2PQ_relational[],MATCH(Checklist48[[#This Row],[PIGUID&amp;NO]],S2PQ_relational[PIGUID &amp; "NO"],0),1))=Checklist48[[#This Row],[PIGUID]],"Not applicable",""))))</f>
        <v/>
      </c>
      <c r="Q181" s="44" t="str">
        <f>IF(Checklist48[[#This Row],[N/A]]="Not Applicable",INDEX(S2PQ[[Step 2 questions]:[Justification]],MATCH(Checklist48[[#This Row],[RelatedPQ]],S2PQ[S2PQGUID],0),3),"")</f>
        <v/>
      </c>
      <c r="R181" s="69"/>
    </row>
    <row r="182" spans="2:18" s="43" customFormat="1" ht="146.25" x14ac:dyDescent="0.25">
      <c r="B182" s="44"/>
      <c r="C182" s="44"/>
      <c r="D182" s="43">
        <f>IF(Checklist48[[#This Row],[SGUID]]="",IF(Checklist48[[#This Row],[SSGUID]]="",0,1),1)</f>
        <v>0</v>
      </c>
      <c r="E182" s="44" t="s">
        <v>590</v>
      </c>
      <c r="F182" s="44" t="str">
        <f>_xlfn.IFNA(Checklist48[[#This Row],[RelatedPQ]],"NA")</f>
        <v>NA</v>
      </c>
      <c r="G182" s="44" t="e">
        <f>IF(Checklist48[[#This Row],[PIGUID]]="","",INDEX(S2PQ_relational[],MATCH(Checklist48[[#This Row],[PIGUID&amp;NO]],S2PQ_relational[PIGUID &amp; "NO"],0),2))</f>
        <v>#N/A</v>
      </c>
      <c r="H182" s="44" t="str">
        <f>Checklist48[[#This Row],[PIGUID]]&amp;"NO"</f>
        <v>13DK8cGOKR657oSzxiJAq8NO</v>
      </c>
      <c r="I182" s="44" t="b">
        <f>IF(Checklist48[[#This Row],[PIGUID]]="","",INDEX(PIs[NA Exempt],MATCH(Checklist48[[#This Row],[PIGUID]],PIs[GUID],0),1))</f>
        <v>0</v>
      </c>
      <c r="J182" s="44" t="str">
        <f>IF(Checklist48[[#This Row],[SGUID]]="",IF(Checklist48[[#This Row],[SSGUID]]="",IF(Checklist48[[#This Row],[PIGUID]]="","",INDEX(PIs[[Column1]:[SS]],MATCH(Checklist48[[#This Row],[PIGUID]],PIs[GUID],0),2)),INDEX(PIs[[Column1]:[SS]],MATCH(Checklist48[[#This Row],[SSGUID]],PIs[SSGUID],0),18)),INDEX(PIs[[Column1]:[SS]],MATCH(Checklist48[[#This Row],[SGUID]],PIs[SGUID],0),14))</f>
        <v>FO 10.01</v>
      </c>
      <c r="K182"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recognizes the farm as an agricultural ecosystem that interacts with neighboring landscapes (while the legal scope of the producer is on the farm).</v>
      </c>
      <c r="L182" s="44" t="str">
        <f>IF(Checklist48[[#This Row],[SGUID]]="",IF(Checklist48[[#This Row],[SSGUID]]="",INDEX(PIs[[Column1]:[SS]],MATCH(Checklist48[[#This Row],[PIGUID]],PIs[GUID],0),6),""),"")</f>
        <v>Available evidence should indicate, for example, that:
- In water management, the producer knows where the water for the farm comes from and where the water that leaves the farm goes to.
- In biodiversity management, the producer knows how the farm can contribute to protecting and enhancing biodiversity via biotope corridors (e.g., trees) that connect habitats on the farm with the landscapes beyond the farm.
- The producer shows awareness of or participation in projects, joint action, or collaboration with other producers or stakeholders in sector- or crop-specific initiatives, etc.</v>
      </c>
      <c r="M182" s="44" t="str">
        <f>IF(Checklist48[[#This Row],[SSGUID]]="",IF(Checklist48[[#This Row],[PIGUID]]="","",INDEX(PIs[[Column1]:[SS]],MATCH(Checklist48[[#This Row],[PIGUID]],PIs[GUID],0),8)),"")</f>
        <v>Recom.</v>
      </c>
      <c r="N182" s="69"/>
      <c r="O182" s="69"/>
      <c r="P182" s="44" t="str">
        <f>IF(Checklist48[[#This Row],[ifna]]="NA","",IF(Checklist48[[#This Row],[RelatedPQ]]=0,"",IF(Checklist48[[#This Row],[RelatedPQ]]="","",IF((INDEX(S2PQ_relational[],MATCH(Checklist48[[#This Row],[PIGUID&amp;NO]],S2PQ_relational[PIGUID &amp; "NO"],0),1))=Checklist48[[#This Row],[PIGUID]],"Not applicable",""))))</f>
        <v/>
      </c>
      <c r="Q182" s="44" t="str">
        <f>IF(Checklist48[[#This Row],[N/A]]="Not Applicable",INDEX(S2PQ[[Step 2 questions]:[Justification]],MATCH(Checklist48[[#This Row],[RelatedPQ]],S2PQ[S2PQGUID],0),3),"")</f>
        <v/>
      </c>
      <c r="R182" s="69"/>
    </row>
    <row r="183" spans="2:18" s="43" customFormat="1" ht="157.5" x14ac:dyDescent="0.25">
      <c r="B183" s="44"/>
      <c r="C183" s="44"/>
      <c r="D183" s="43">
        <f>IF(Checklist48[[#This Row],[SGUID]]="",IF(Checklist48[[#This Row],[SSGUID]]="",0,1),1)</f>
        <v>0</v>
      </c>
      <c r="E183" s="44" t="s">
        <v>596</v>
      </c>
      <c r="F183" s="44" t="str">
        <f>_xlfn.IFNA(Checklist48[[#This Row],[RelatedPQ]],"NA")</f>
        <v>NA</v>
      </c>
      <c r="G183" s="44" t="e">
        <f>IF(Checklist48[[#This Row],[PIGUID]]="","",INDEX(S2PQ_relational[],MATCH(Checklist48[[#This Row],[PIGUID&amp;NO]],S2PQ_relational[PIGUID &amp; "NO"],0),2))</f>
        <v>#N/A</v>
      </c>
      <c r="H183" s="44" t="str">
        <f>Checklist48[[#This Row],[PIGUID]]&amp;"NO"</f>
        <v>2yjQxyZbyorYnlPl4Lo6ZkNO</v>
      </c>
      <c r="I183" s="44" t="b">
        <f>IF(Checklist48[[#This Row],[PIGUID]]="","",INDEX(PIs[NA Exempt],MATCH(Checklist48[[#This Row],[PIGUID]],PIs[GUID],0),1))</f>
        <v>0</v>
      </c>
      <c r="J183" s="44" t="str">
        <f>IF(Checklist48[[#This Row],[SGUID]]="",IF(Checklist48[[#This Row],[SSGUID]]="",IF(Checklist48[[#This Row],[PIGUID]]="","",INDEX(PIs[[Column1]:[SS]],MATCH(Checklist48[[#This Row],[PIGUID]],PIs[GUID],0),2)),INDEX(PIs[[Column1]:[SS]],MATCH(Checklist48[[#This Row],[SSGUID]],PIs[SSGUID],0),18)),INDEX(PIs[[Column1]:[SS]],MATCH(Checklist48[[#This Row],[SGUID]],PIs[SGUID],0),14))</f>
        <v>FO 10.02</v>
      </c>
      <c r="K183" s="44" t="str">
        <f>IF(Checklist48[[#This Row],[SGUID]]="",IF(Checklist48[[#This Row],[SSGUID]]="",IF(Checklist48[[#This Row],[PIGUID]]="","",INDEX(PIs[[Column1]:[SS]],MATCH(Checklist48[[#This Row],[PIGUID]],PIs[GUID],0),4)),INDEX(PIs[[Column1]:[Ssbody]],MATCH(Checklist48[[#This Row],[SSGUID]],PIs[SSGUID],0),19)),INDEX(PIs[[Column1]:[SS]],MATCH(Checklist48[[#This Row],[SGUID]],PIs[SGUID],0),15))</f>
        <v>Unproductive sites are used as ecological focus area to protect and enhance biodiversity.</v>
      </c>
      <c r="L183" s="44" t="str">
        <f>IF(Checklist48[[#This Row],[SGUID]]="",IF(Checklist48[[#This Row],[SSGUID]]="",INDEX(PIs[[Column1]:[SS]],MATCH(Checklist48[[#This Row],[PIGUID]],PIs[GUID],0),6),""),"")</f>
        <v>Available evidence shall indicate that there are tangible actions to convert unproductive sites and identified areas that give priority to ecology into conservation areas, where viable.
The term “unproductive sites” refers to areas where production is impossible or areas not related to production, such as low-lying wet areas, woodlands, headland strips, or areas of impoverished soil.
Areas between greenhouses are not necessarily considered unproductive sites, since these areas may be required to be kept with minimum vegetation for pest management or for maintenance.
“N/A” on farms where there are no unproductive sites.</v>
      </c>
      <c r="M183" s="44" t="str">
        <f>IF(Checklist48[[#This Row],[SSGUID]]="",IF(Checklist48[[#This Row],[PIGUID]]="","",INDEX(PIs[[Column1]:[SS]],MATCH(Checklist48[[#This Row],[PIGUID]],PIs[GUID],0),8)),"")</f>
        <v>Minor Must</v>
      </c>
      <c r="N183" s="69"/>
      <c r="O183" s="69"/>
      <c r="P183" s="44" t="str">
        <f>IF(Checklist48[[#This Row],[ifna]]="NA","",IF(Checklist48[[#This Row],[RelatedPQ]]=0,"",IF(Checklist48[[#This Row],[RelatedPQ]]="","",IF((INDEX(S2PQ_relational[],MATCH(Checklist48[[#This Row],[PIGUID&amp;NO]],S2PQ_relational[PIGUID &amp; "NO"],0),1))=Checklist48[[#This Row],[PIGUID]],"Not applicable",""))))</f>
        <v/>
      </c>
      <c r="Q183" s="44" t="str">
        <f>IF(Checklist48[[#This Row],[N/A]]="Not Applicable",INDEX(S2PQ[[Step 2 questions]:[Justification]],MATCH(Checklist48[[#This Row],[RelatedPQ]],S2PQ[S2PQGUID],0),3),"")</f>
        <v/>
      </c>
      <c r="R183" s="69"/>
    </row>
    <row r="184" spans="2:18" s="43" customFormat="1" ht="348.75" x14ac:dyDescent="0.25">
      <c r="B184" s="44"/>
      <c r="C184" s="44"/>
      <c r="D184" s="43">
        <f>IF(Checklist48[[#This Row],[SGUID]]="",IF(Checklist48[[#This Row],[SSGUID]]="",0,1),1)</f>
        <v>0</v>
      </c>
      <c r="E184" s="44" t="s">
        <v>602</v>
      </c>
      <c r="F184" s="44" t="str">
        <f>_xlfn.IFNA(Checklist48[[#This Row],[RelatedPQ]],"NA")</f>
        <v>NA</v>
      </c>
      <c r="G184" s="44" t="e">
        <f>IF(Checklist48[[#This Row],[PIGUID]]="","",INDEX(S2PQ_relational[],MATCH(Checklist48[[#This Row],[PIGUID&amp;NO]],S2PQ_relational[PIGUID &amp; "NO"],0),2))</f>
        <v>#N/A</v>
      </c>
      <c r="H184" s="44" t="str">
        <f>Checklist48[[#This Row],[PIGUID]]&amp;"NO"</f>
        <v>4g9WUt3YDw3iakobiLOURWNO</v>
      </c>
      <c r="I184" s="44" t="b">
        <f>IF(Checklist48[[#This Row],[PIGUID]]="","",INDEX(PIs[NA Exempt],MATCH(Checklist48[[#This Row],[PIGUID]],PIs[GUID],0),1))</f>
        <v>0</v>
      </c>
      <c r="J184" s="44" t="str">
        <f>IF(Checklist48[[#This Row],[SGUID]]="",IF(Checklist48[[#This Row],[SSGUID]]="",IF(Checklist48[[#This Row],[PIGUID]]="","",INDEX(PIs[[Column1]:[SS]],MATCH(Checklist48[[#This Row],[PIGUID]],PIs[GUID],0),2)),INDEX(PIs[[Column1]:[SS]],MATCH(Checklist48[[#This Row],[SSGUID]],PIs[SSGUID],0),18)),INDEX(PIs[[Column1]:[SS]],MATCH(Checklist48[[#This Row],[SGUID]],PIs[SGUID],0),14))</f>
        <v>FO 10.03</v>
      </c>
      <c r="K184" s="44" t="str">
        <f>IF(Checklist48[[#This Row],[SGUID]]="",IF(Checklist48[[#This Row],[SSGUID]]="",IF(Checklist48[[#This Row],[PIGUID]]="","",INDEX(PIs[[Column1]:[SS]],MATCH(Checklist48[[#This Row],[PIGUID]],PIs[GUID],0),4)),INDEX(PIs[[Column1]:[Ssbody]],MATCH(Checklist48[[#This Row],[SSGUID]],PIs[SSGUID],0),19)),INDEX(PIs[[Column1]:[SS]],MATCH(Checklist48[[#This Row],[SGUID]],PIs[SGUID],0),15))</f>
        <v>Biodiversity is protected.</v>
      </c>
      <c r="L184" s="44" t="str">
        <f>IF(Checklist48[[#This Row],[SGUID]]="",IF(Checklist48[[#This Row],[SSGUID]]="",INDEX(PIs[[Column1]:[SS]],MATCH(Checklist48[[#This Row],[PIGUID]],PIs[GUID],0),6),""),"")</f>
        <v>Available evidence shall indicate that actions to protect and enhance biodiversity are implemented, for example via one or more of the following practices:
- Integrated pest management (IPM)
- Implementing measures to mitigate potential negative impact of artificial illumination on biodiversity, especially during the night (e.g., screens or painted glass that helps mitigate potential impacts on migratory birds or other nocturnal biodiversity)
- Implementing measures which help to mitigate the visual impact of glass/plastic greenhouses as non-natural elements of the landscape (e.g., living fences/hedges)
- Allowing for seasonal fallow
- Creating shelters for beneficial predators
- Leaving areas for habitat near fields or greenhouses
- Creating buffer zones along aquatic ecosystems and between production areas or implementing other water management practices
- Enabling soil health and soil biodiversity via crop rotation, reduced or no-tillage farming, erosion control, and/or other soil management practices
- Optimizing and, if possible, reducing the use of agrochemicals and fertilizers
- Implementing measures to protect species
With regard to protection of biodiversity, the guideline provides reference.
In Option 2 producer groups, evidence at quality management system (QMS) level is acceptable.</v>
      </c>
      <c r="M184" s="44" t="str">
        <f>IF(Checklist48[[#This Row],[SSGUID]]="",IF(Checklist48[[#This Row],[PIGUID]]="","",INDEX(PIs[[Column1]:[SS]],MATCH(Checklist48[[#This Row],[PIGUID]],PIs[GUID],0),8)),"")</f>
        <v>Minor Must</v>
      </c>
      <c r="N184" s="69"/>
      <c r="O184" s="69"/>
      <c r="P184" s="44" t="str">
        <f>IF(Checklist48[[#This Row],[ifna]]="NA","",IF(Checklist48[[#This Row],[RelatedPQ]]=0,"",IF(Checklist48[[#This Row],[RelatedPQ]]="","",IF((INDEX(S2PQ_relational[],MATCH(Checklist48[[#This Row],[PIGUID&amp;NO]],S2PQ_relational[PIGUID &amp; "NO"],0),1))=Checklist48[[#This Row],[PIGUID]],"Not applicable",""))))</f>
        <v/>
      </c>
      <c r="Q184" s="44" t="str">
        <f>IF(Checklist48[[#This Row],[N/A]]="Not Applicable",INDEX(S2PQ[[Step 2 questions]:[Justification]],MATCH(Checklist48[[#This Row],[RelatedPQ]],S2PQ[S2PQGUID],0),3),"")</f>
        <v/>
      </c>
      <c r="R184" s="69"/>
    </row>
    <row r="185" spans="2:18" s="43" customFormat="1" ht="247.5" x14ac:dyDescent="0.25">
      <c r="B185" s="44"/>
      <c r="C185" s="44"/>
      <c r="D185" s="43">
        <f>IF(Checklist48[[#This Row],[SGUID]]="",IF(Checklist48[[#This Row],[SSGUID]]="",0,1),1)</f>
        <v>0</v>
      </c>
      <c r="E185" s="44" t="s">
        <v>621</v>
      </c>
      <c r="F185" s="44" t="str">
        <f>_xlfn.IFNA(Checklist48[[#This Row],[RelatedPQ]],"NA")</f>
        <v>NA</v>
      </c>
      <c r="G185" s="44" t="e">
        <f>IF(Checklist48[[#This Row],[PIGUID]]="","",INDEX(S2PQ_relational[],MATCH(Checklist48[[#This Row],[PIGUID&amp;NO]],S2PQ_relational[PIGUID &amp; "NO"],0),2))</f>
        <v>#N/A</v>
      </c>
      <c r="H185" s="44" t="str">
        <f>Checklist48[[#This Row],[PIGUID]]&amp;"NO"</f>
        <v>2X4aS6wVTDvmHUwlOoJ0k2NO</v>
      </c>
      <c r="I185" s="44" t="b">
        <f>IF(Checklist48[[#This Row],[PIGUID]]="","",INDEX(PIs[NA Exempt],MATCH(Checklist48[[#This Row],[PIGUID]],PIs[GUID],0),1))</f>
        <v>0</v>
      </c>
      <c r="J185" s="44" t="str">
        <f>IF(Checklist48[[#This Row],[SGUID]]="",IF(Checklist48[[#This Row],[SSGUID]]="",IF(Checklist48[[#This Row],[PIGUID]]="","",INDEX(PIs[[Column1]:[SS]],MATCH(Checklist48[[#This Row],[PIGUID]],PIs[GUID],0),2)),INDEX(PIs[[Column1]:[SS]],MATCH(Checklist48[[#This Row],[SSGUID]],PIs[SSGUID],0),18)),INDEX(PIs[[Column1]:[SS]],MATCH(Checklist48[[#This Row],[SGUID]],PIs[SGUID],0),14))</f>
        <v>FO 10.04</v>
      </c>
      <c r="K185" s="44" t="str">
        <f>IF(Checklist48[[#This Row],[SGUID]]="",IF(Checklist48[[#This Row],[SSGUID]]="",IF(Checklist48[[#This Row],[PIGUID]]="","",INDEX(PIs[[Column1]:[SS]],MATCH(Checklist48[[#This Row],[PIGUID]],PIs[GUID],0),4)),INDEX(PIs[[Column1]:[Ssbody]],MATCH(Checklist48[[#This Row],[SSGUID]],PIs[SSGUID],0),19)),INDEX(PIs[[Column1]:[SS]],MATCH(Checklist48[[#This Row],[SGUID]],PIs[SGUID],0),15))</f>
        <v>Biodiversity is enhanced.</v>
      </c>
      <c r="L185" s="44" t="str">
        <f>IF(Checklist48[[#This Row],[SGUID]]="",IF(Checklist48[[#This Row],[SSGUID]]="",INDEX(PIs[[Column1]:[SS]],MATCH(Checklist48[[#This Row],[PIGUID]],PIs[GUID],0),6),""),"")</f>
        <v>Available evidence, such as maps, aerial photos, on-farm visual evidence, documents issued by local or national authorities or authorized service providers, should indicate that biodiversity is enhanced, e.g., via one or more of the following practices:
1) Restoring, improving, or enlarging fragments of any size of:
a) Forests, wetlands, mangroves, grasslands, peatlands, etc.
b) Areas with legal protection or areas effectively protected by other means (e.g., protected areas with relevant categories of the International Union for Conservation of Nature (IUCN))
c) Areas recognized as “High Conservation Value” (HCV) areas
2) Other actions by the producer and partners
With regard to protection of biodiversity, the guideline provides reference.
In Option 2 producer groups, evidence at quality management system (QMS) level is acceptable.</v>
      </c>
      <c r="M185" s="44" t="str">
        <f>IF(Checklist48[[#This Row],[SSGUID]]="",IF(Checklist48[[#This Row],[PIGUID]]="","",INDEX(PIs[[Column1]:[SS]],MATCH(Checklist48[[#This Row],[PIGUID]],PIs[GUID],0),8)),"")</f>
        <v>Recom.</v>
      </c>
      <c r="N185" s="69"/>
      <c r="O185" s="69"/>
      <c r="P185" s="44" t="str">
        <f>IF(Checklist48[[#This Row],[ifna]]="NA","",IF(Checklist48[[#This Row],[RelatedPQ]]=0,"",IF(Checklist48[[#This Row],[RelatedPQ]]="","",IF((INDEX(S2PQ_relational[],MATCH(Checklist48[[#This Row],[PIGUID&amp;NO]],S2PQ_relational[PIGUID &amp; "NO"],0),1))=Checklist48[[#This Row],[PIGUID]],"Not applicable",""))))</f>
        <v/>
      </c>
      <c r="Q185" s="44" t="str">
        <f>IF(Checklist48[[#This Row],[N/A]]="Not Applicable",INDEX(S2PQ[[Step 2 questions]:[Justification]],MATCH(Checklist48[[#This Row],[RelatedPQ]],S2PQ[S2PQGUID],0),3),"")</f>
        <v/>
      </c>
      <c r="R185" s="69"/>
    </row>
    <row r="186" spans="2:18" s="43" customFormat="1" ht="146.25" x14ac:dyDescent="0.25">
      <c r="B186" s="44"/>
      <c r="C186" s="44"/>
      <c r="D186" s="43">
        <f>IF(Checklist48[[#This Row],[SGUID]]="",IF(Checklist48[[#This Row],[SSGUID]]="",0,1),1)</f>
        <v>0</v>
      </c>
      <c r="E186" s="44" t="s">
        <v>51</v>
      </c>
      <c r="F186" s="44" t="str">
        <f>_xlfn.IFNA(Checklist48[[#This Row],[RelatedPQ]],"NA")</f>
        <v>NA</v>
      </c>
      <c r="G186" s="44" t="e">
        <f>IF(Checklist48[[#This Row],[PIGUID]]="","",INDEX(S2PQ_relational[],MATCH(Checklist48[[#This Row],[PIGUID&amp;NO]],S2PQ_relational[PIGUID &amp; "NO"],0),2))</f>
        <v>#N/A</v>
      </c>
      <c r="H186" s="44" t="str">
        <f>Checklist48[[#This Row],[PIGUID]]&amp;"NO"</f>
        <v>4bwMg6Z6zSH5FhEBjItEWfNO</v>
      </c>
      <c r="I186" s="44" t="b">
        <f>IF(Checklist48[[#This Row],[PIGUID]]="","",INDEX(PIs[NA Exempt],MATCH(Checklist48[[#This Row],[PIGUID]],PIs[GUID],0),1))</f>
        <v>0</v>
      </c>
      <c r="J186" s="44" t="str">
        <f>IF(Checklist48[[#This Row],[SGUID]]="",IF(Checklist48[[#This Row],[SSGUID]]="",IF(Checklist48[[#This Row],[PIGUID]]="","",INDEX(PIs[[Column1]:[SS]],MATCH(Checklist48[[#This Row],[PIGUID]],PIs[GUID],0),2)),INDEX(PIs[[Column1]:[SS]],MATCH(Checklist48[[#This Row],[SSGUID]],PIs[SSGUID],0),18)),INDEX(PIs[[Column1]:[SS]],MATCH(Checklist48[[#This Row],[SGUID]],PIs[SGUID],0),14))</f>
        <v>FO 10.05</v>
      </c>
      <c r="K186" s="44" t="str">
        <f>IF(Checklist48[[#This Row],[SGUID]]="",IF(Checklist48[[#This Row],[SSGUID]]="",IF(Checklist48[[#This Row],[PIGUID]]="","",INDEX(PIs[[Column1]:[SS]],MATCH(Checklist48[[#This Row],[PIGUID]],PIs[GUID],0),4)),INDEX(PIs[[Column1]:[Ssbody]],MATCH(Checklist48[[#This Row],[SSGUID]],PIs[SSGUID],0),19)),INDEX(PIs[[Column1]:[SS]],MATCH(Checklist48[[#This Row],[SGUID]],PIs[SGUID],0),15))</f>
        <v>On the farm (within the farm boundaries), no areas with legally recognized conservation value (or effectively protected by other means) have been converted into agricultural areas or into other uses since 1 January 2014.</v>
      </c>
      <c r="L186" s="44" t="str">
        <f>IF(Checklist48[[#This Row],[SGUID]]="",IF(Checklist48[[#This Row],[SSGUID]]="",INDEX(PIs[[Column1]:[SS]],MATCH(Checklist48[[#This Row],[PIGUID]],PIs[GUID],0),6),""),"")</f>
        <v>Available evidence, such as maps, aerial photos, or documents issued by local or national authorities or authorized service providers, shall indicate that since 1 January 2014, no conversion into agricultural area or into other uses has occurred in parts of the farm (within the farm boundaries) that fulfils the following characteristic:
- Areas where legal protection prevents such conversions (protected areas recognized by national or local legislation, areas with relevant categories of the International Union for Conservation of Nature (IUCN), areas that are protected via other effective means, etc.)</v>
      </c>
      <c r="M186" s="44" t="str">
        <f>IF(Checklist48[[#This Row],[SSGUID]]="",IF(Checklist48[[#This Row],[PIGUID]]="","",INDEX(PIs[[Column1]:[SS]],MATCH(Checklist48[[#This Row],[PIGUID]],PIs[GUID],0),8)),"")</f>
        <v>Major Must</v>
      </c>
      <c r="N186" s="69"/>
      <c r="O186" s="69"/>
      <c r="P186" s="44" t="str">
        <f>IF(Checklist48[[#This Row],[ifna]]="NA","",IF(Checklist48[[#This Row],[RelatedPQ]]=0,"",IF(Checklist48[[#This Row],[RelatedPQ]]="","",IF((INDEX(S2PQ_relational[],MATCH(Checklist48[[#This Row],[PIGUID&amp;NO]],S2PQ_relational[PIGUID &amp; "NO"],0),1))=Checklist48[[#This Row],[PIGUID]],"Not applicable",""))))</f>
        <v/>
      </c>
      <c r="Q186" s="44" t="str">
        <f>IF(Checklist48[[#This Row],[N/A]]="Not Applicable",INDEX(S2PQ[[Step 2 questions]:[Justification]],MATCH(Checklist48[[#This Row],[RelatedPQ]],S2PQ[S2PQGUID],0),3),"")</f>
        <v/>
      </c>
      <c r="R186" s="69"/>
    </row>
    <row r="187" spans="2:18" s="43" customFormat="1" ht="191.25" x14ac:dyDescent="0.25">
      <c r="B187" s="44"/>
      <c r="C187" s="44"/>
      <c r="D187" s="43">
        <f>IF(Checklist48[[#This Row],[SGUID]]="",IF(Checklist48[[#This Row],[SSGUID]]="",0,1),1)</f>
        <v>0</v>
      </c>
      <c r="E187" s="44" t="s">
        <v>584</v>
      </c>
      <c r="F187" s="44" t="str">
        <f>_xlfn.IFNA(Checklist48[[#This Row],[RelatedPQ]],"NA")</f>
        <v>NA</v>
      </c>
      <c r="G187" s="44" t="e">
        <f>IF(Checklist48[[#This Row],[PIGUID]]="","",INDEX(S2PQ_relational[],MATCH(Checklist48[[#This Row],[PIGUID&amp;NO]],S2PQ_relational[PIGUID &amp; "NO"],0),2))</f>
        <v>#N/A</v>
      </c>
      <c r="H187" s="44" t="str">
        <f>Checklist48[[#This Row],[PIGUID]]&amp;"NO"</f>
        <v>3egXBnPjG5Gj9vM0NuVcFbNO</v>
      </c>
      <c r="I187" s="44" t="b">
        <f>IF(Checklist48[[#This Row],[PIGUID]]="","",INDEX(PIs[NA Exempt],MATCH(Checklist48[[#This Row],[PIGUID]],PIs[GUID],0),1))</f>
        <v>0</v>
      </c>
      <c r="J187" s="44" t="str">
        <f>IF(Checklist48[[#This Row],[SGUID]]="",IF(Checklist48[[#This Row],[SSGUID]]="",IF(Checklist48[[#This Row],[PIGUID]]="","",INDEX(PIs[[Column1]:[SS]],MATCH(Checklist48[[#This Row],[PIGUID]],PIs[GUID],0),2)),INDEX(PIs[[Column1]:[SS]],MATCH(Checklist48[[#This Row],[SSGUID]],PIs[SSGUID],0),18)),INDEX(PIs[[Column1]:[SS]],MATCH(Checklist48[[#This Row],[SGUID]],PIs[SGUID],0),14))</f>
        <v>FO 10.06</v>
      </c>
      <c r="K187" s="44" t="str">
        <f>IF(Checklist48[[#This Row],[SGUID]]="",IF(Checklist48[[#This Row],[SSGUID]]="",IF(Checklist48[[#This Row],[PIGUID]]="","",INDEX(PIs[[Column1]:[SS]],MATCH(Checklist48[[#This Row],[PIGUID]],PIs[GUID],0),4)),INDEX(PIs[[Column1]:[Ssbody]],MATCH(Checklist48[[#This Row],[SSGUID]],PIs[SSGUID],0),19)),INDEX(PIs[[Column1]:[SS]],MATCH(Checklist48[[#This Row],[SGUID]],PIs[SGUID],0),15))</f>
        <v>On the farm (within the farm boundaries), areas with legally recognized conservation value (or effectively protected by other means) which had been converted into agricultural areas or into other uses between 1 January 2008 and 1 January 2014 are already restored, under restoration, or will enter binding restoration.</v>
      </c>
      <c r="L187" s="44" t="str">
        <f>IF(Checklist48[[#This Row],[SGUID]]="",IF(Checklist48[[#This Row],[SSGUID]]="",INDEX(PIs[[Column1]:[SS]],MATCH(Checklist48[[#This Row],[PIGUID]],PIs[GUID],0),6),""),"")</f>
        <v>Available evidence, such as maps, aerial photos, or documents issued by local or national authorities or authorized service providers, shall indicate that restoration has been completed, or is in implementation or under planning for binding implementation, to recover the entire extent of the parts of the farm (within the farm boundaries) that fulfils the characteristic below, where those parts of the farm had been converted into agricultural area or into other uses between 1 January 2008 and 1 January 2014:
- Areas where legal protection prevents such conversions (protected areas recognized by national or local legislation, areas with relevant categories of the International Union for Conservation of Nature (IUCN), areas that are protected via other effective means, etc.)</v>
      </c>
      <c r="M187" s="44" t="str">
        <f>IF(Checklist48[[#This Row],[SSGUID]]="",IF(Checklist48[[#This Row],[PIGUID]]="","",INDEX(PIs[[Column1]:[SS]],MATCH(Checklist48[[#This Row],[PIGUID]],PIs[GUID],0),8)),"")</f>
        <v>Major Must</v>
      </c>
      <c r="N187" s="69"/>
      <c r="O187" s="69"/>
      <c r="P187" s="44" t="str">
        <f>IF(Checklist48[[#This Row],[ifna]]="NA","",IF(Checklist48[[#This Row],[RelatedPQ]]=0,"",IF(Checklist48[[#This Row],[RelatedPQ]]="","",IF((INDEX(S2PQ_relational[],MATCH(Checklist48[[#This Row],[PIGUID&amp;NO]],S2PQ_relational[PIGUID &amp; "NO"],0),1))=Checklist48[[#This Row],[PIGUID]],"Not applicable",""))))</f>
        <v/>
      </c>
      <c r="Q187" s="44" t="str">
        <f>IF(Checklist48[[#This Row],[N/A]]="Not Applicable",INDEX(S2PQ[[Step 2 questions]:[Justification]],MATCH(Checklist48[[#This Row],[RelatedPQ]],S2PQ[S2PQGUID],0),3),"")</f>
        <v/>
      </c>
      <c r="R187" s="69"/>
    </row>
    <row r="188" spans="2:18" s="43" customFormat="1" ht="157.5" x14ac:dyDescent="0.25">
      <c r="B188" s="44"/>
      <c r="C188" s="44"/>
      <c r="D188" s="43">
        <f>IF(Checklist48[[#This Row],[SGUID]]="",IF(Checklist48[[#This Row],[SSGUID]]="",0,1),1)</f>
        <v>0</v>
      </c>
      <c r="E188" s="44" t="s">
        <v>578</v>
      </c>
      <c r="F188" s="44" t="str">
        <f>_xlfn.IFNA(Checklist48[[#This Row],[RelatedPQ]],"NA")</f>
        <v>NA</v>
      </c>
      <c r="G188" s="44" t="e">
        <f>IF(Checklist48[[#This Row],[PIGUID]]="","",INDEX(S2PQ_relational[],MATCH(Checklist48[[#This Row],[PIGUID&amp;NO]],S2PQ_relational[PIGUID &amp; "NO"],0),2))</f>
        <v>#N/A</v>
      </c>
      <c r="H188" s="44" t="str">
        <f>Checklist48[[#This Row],[PIGUID]]&amp;"NO"</f>
        <v>2DznCTtvpRiz2P1ZGSQpKJNO</v>
      </c>
      <c r="I188" s="44" t="b">
        <f>IF(Checklist48[[#This Row],[PIGUID]]="","",INDEX(PIs[NA Exempt],MATCH(Checklist48[[#This Row],[PIGUID]],PIs[GUID],0),1))</f>
        <v>0</v>
      </c>
      <c r="J188" s="44" t="str">
        <f>IF(Checklist48[[#This Row],[SGUID]]="",IF(Checklist48[[#This Row],[SSGUID]]="",IF(Checklist48[[#This Row],[PIGUID]]="","",INDEX(PIs[[Column1]:[SS]],MATCH(Checklist48[[#This Row],[PIGUID]],PIs[GUID],0),2)),INDEX(PIs[[Column1]:[SS]],MATCH(Checklist48[[#This Row],[SSGUID]],PIs[SSGUID],0),18)),INDEX(PIs[[Column1]:[SS]],MATCH(Checklist48[[#This Row],[SGUID]],PIs[SGUID],0),14))</f>
        <v>FO 10.07</v>
      </c>
      <c r="K188"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is aware of the country of production’s and intended destination market’s regulations, if existing, on invasive alien species.</v>
      </c>
      <c r="L188" s="44" t="str">
        <f>IF(Checklist48[[#This Row],[SGUID]]="",IF(Checklist48[[#This Row],[SSGUID]]="",INDEX(PIs[[Column1]:[SS]],MATCH(Checklist48[[#This Row],[PIGUID]],PIs[GUID],0),6),""),"")</f>
        <v>The producer or the producer’s customer should have available information on the regulations on invasive alien species for all countries in which products are intended to be produced or traded (domestic and/or international). A list of invasive alien species should exist for the country of production and for each intended country of destination.
Not applicable if there is no list specifying the invasive alien species for the country of production or destination.
Not applicable if the producer does not know to the country of destination of the product.</v>
      </c>
      <c r="M188" s="44" t="str">
        <f>IF(Checklist48[[#This Row],[SSGUID]]="",IF(Checklist48[[#This Row],[PIGUID]]="","",INDEX(PIs[[Column1]:[SS]],MATCH(Checklist48[[#This Row],[PIGUID]],PIs[GUID],0),8)),"")</f>
        <v>Recom.</v>
      </c>
      <c r="N188" s="69"/>
      <c r="O188" s="69"/>
      <c r="P188" s="44" t="str">
        <f>IF(Checklist48[[#This Row],[ifna]]="NA","",IF(Checklist48[[#This Row],[RelatedPQ]]=0,"",IF(Checklist48[[#This Row],[RelatedPQ]]="","",IF((INDEX(S2PQ_relational[],MATCH(Checklist48[[#This Row],[PIGUID&amp;NO]],S2PQ_relational[PIGUID &amp; "NO"],0),1))=Checklist48[[#This Row],[PIGUID]],"Not applicable",""))))</f>
        <v/>
      </c>
      <c r="Q188" s="44" t="str">
        <f>IF(Checklist48[[#This Row],[N/A]]="Not Applicable",INDEX(S2PQ[[Step 2 questions]:[Justification]],MATCH(Checklist48[[#This Row],[RelatedPQ]],S2PQ[S2PQGUID],0),3),"")</f>
        <v/>
      </c>
      <c r="R188" s="69"/>
    </row>
    <row r="189" spans="2:18" s="43" customFormat="1" ht="90" x14ac:dyDescent="0.25">
      <c r="B189" s="44"/>
      <c r="C189" s="44"/>
      <c r="D189" s="43">
        <f>IF(Checklist48[[#This Row],[SGUID]]="",IF(Checklist48[[#This Row],[SSGUID]]="",0,1),1)</f>
        <v>0</v>
      </c>
      <c r="E189" s="44" t="s">
        <v>572</v>
      </c>
      <c r="F189" s="44" t="str">
        <f>_xlfn.IFNA(Checklist48[[#This Row],[RelatedPQ]],"NA")</f>
        <v>NA</v>
      </c>
      <c r="G189" s="44" t="e">
        <f>IF(Checklist48[[#This Row],[PIGUID]]="","",INDEX(S2PQ_relational[],MATCH(Checklist48[[#This Row],[PIGUID&amp;NO]],S2PQ_relational[PIGUID &amp; "NO"],0),2))</f>
        <v>#N/A</v>
      </c>
      <c r="H189" s="44" t="str">
        <f>Checklist48[[#This Row],[PIGUID]]&amp;"NO"</f>
        <v>51s66F4cAuh8nQZEHezyxlNO</v>
      </c>
      <c r="I189" s="44" t="b">
        <f>IF(Checklist48[[#This Row],[PIGUID]]="","",INDEX(PIs[NA Exempt],MATCH(Checklist48[[#This Row],[PIGUID]],PIs[GUID],0),1))</f>
        <v>0</v>
      </c>
      <c r="J189" s="44" t="str">
        <f>IF(Checklist48[[#This Row],[SGUID]]="",IF(Checklist48[[#This Row],[SSGUID]]="",IF(Checklist48[[#This Row],[PIGUID]]="","",INDEX(PIs[[Column1]:[SS]],MATCH(Checklist48[[#This Row],[PIGUID]],PIs[GUID],0),2)),INDEX(PIs[[Column1]:[SS]],MATCH(Checklist48[[#This Row],[SSGUID]],PIs[SSGUID],0),18)),INDEX(PIs[[Column1]:[SS]],MATCH(Checklist48[[#This Row],[SGUID]],PIs[SGUID],0),14))</f>
        <v>FO 10.08</v>
      </c>
      <c r="K189"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takes action to avoid introducing or releasing invasive alien plant species in the production system and neighboring ecosystem.</v>
      </c>
      <c r="L189" s="44" t="str">
        <f>IF(Checklist48[[#This Row],[SGUID]]="",IF(Checklist48[[#This Row],[SSGUID]]="",INDEX(PIs[[Column1]:[SS]],MATCH(Checklist48[[#This Row],[PIGUID]],PIs[GUID],0),6),""),"")</f>
        <v>The producer should be aware of a list of invasive alien species considered as such by the country of production, if such a list exists.
The producer should demonstrate that actions have been taken to avoid production, marketing, introduction, or release of these species in the farm and/or the neighboring ecosystem.</v>
      </c>
      <c r="M189" s="44" t="str">
        <f>IF(Checklist48[[#This Row],[SSGUID]]="",IF(Checklist48[[#This Row],[PIGUID]]="","",INDEX(PIs[[Column1]:[SS]],MATCH(Checklist48[[#This Row],[PIGUID]],PIs[GUID],0),8)),"")</f>
        <v>Recom.</v>
      </c>
      <c r="N189" s="69"/>
      <c r="O189" s="69"/>
      <c r="P189" s="44" t="str">
        <f>IF(Checklist48[[#This Row],[ifna]]="NA","",IF(Checklist48[[#This Row],[RelatedPQ]]=0,"",IF(Checklist48[[#This Row],[RelatedPQ]]="","",IF((INDEX(S2PQ_relational[],MATCH(Checklist48[[#This Row],[PIGUID&amp;NO]],S2PQ_relational[PIGUID &amp; "NO"],0),1))=Checklist48[[#This Row],[PIGUID]],"Not applicable",""))))</f>
        <v/>
      </c>
      <c r="Q189" s="44" t="str">
        <f>IF(Checklist48[[#This Row],[N/A]]="Not Applicable",INDEX(S2PQ[[Step 2 questions]:[Justification]],MATCH(Checklist48[[#This Row],[RelatedPQ]],S2PQ[S2PQGUID],0),3),"")</f>
        <v/>
      </c>
      <c r="R189" s="69"/>
    </row>
    <row r="190" spans="2:18" s="43" customFormat="1" ht="22.5" x14ac:dyDescent="0.25">
      <c r="B190" s="44" t="s">
        <v>507</v>
      </c>
      <c r="C190" s="44"/>
      <c r="D190" s="43">
        <f>IF(Checklist48[[#This Row],[SGUID]]="",IF(Checklist48[[#This Row],[SSGUID]]="",0,1),1)</f>
        <v>1</v>
      </c>
      <c r="E190" s="44"/>
      <c r="F190" s="44" t="str">
        <f>_xlfn.IFNA(Checklist48[[#This Row],[RelatedPQ]],"NA")</f>
        <v/>
      </c>
      <c r="G190" s="44" t="str">
        <f>IF(Checklist48[[#This Row],[PIGUID]]="","",INDEX(S2PQ_relational[],MATCH(Checklist48[[#This Row],[PIGUID&amp;NO]],S2PQ_relational[PIGUID &amp; "NO"],0),2))</f>
        <v/>
      </c>
      <c r="H190" s="44" t="str">
        <f>Checklist48[[#This Row],[PIGUID]]&amp;"NO"</f>
        <v>NO</v>
      </c>
      <c r="I190" s="44" t="str">
        <f>IF(Checklist48[[#This Row],[PIGUID]]="","",INDEX(PIs[NA Exempt],MATCH(Checklist48[[#This Row],[PIGUID]],PIs[GUID],0),1))</f>
        <v/>
      </c>
      <c r="J190" s="44"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11 ENERGY EFFICIENCY </v>
      </c>
      <c r="K190" s="44" t="str">
        <f>IF(Checklist48[[#This Row],[SGUID]]="",IF(Checklist48[[#This Row],[SSGUID]]="",IF(Checklist48[[#This Row],[PIGUID]]="","",INDEX(PIs[[Column1]:[SS]],MATCH(Checklist48[[#This Row],[PIGUID]],PIs[GUID],0),4)),INDEX(PIs[[Column1]:[Ssbody]],MATCH(Checklist48[[#This Row],[SSGUID]],PIs[SSGUID],0),19)),INDEX(PIs[[Column1]:[SS]],MATCH(Checklist48[[#This Row],[SGUID]],PIs[SGUID],0),15))</f>
        <v>-</v>
      </c>
      <c r="L190" s="44" t="str">
        <f>IF(Checklist48[[#This Row],[SGUID]]="",IF(Checklist48[[#This Row],[SSGUID]]="",INDEX(PIs[[Column1]:[SS]],MATCH(Checklist48[[#This Row],[PIGUID]],PIs[GUID],0),6),""),"")</f>
        <v/>
      </c>
      <c r="M190" s="44" t="str">
        <f>IF(Checklist48[[#This Row],[SSGUID]]="",IF(Checklist48[[#This Row],[PIGUID]]="","",INDEX(PIs[[Column1]:[SS]],MATCH(Checklist48[[#This Row],[PIGUID]],PIs[GUID],0),8)),"")</f>
        <v/>
      </c>
      <c r="N190" s="69"/>
      <c r="O190" s="69"/>
      <c r="P190" s="44" t="str">
        <f>IF(Checklist48[[#This Row],[ifna]]="NA","",IF(Checklist48[[#This Row],[RelatedPQ]]=0,"",IF(Checklist48[[#This Row],[RelatedPQ]]="","",IF((INDEX(S2PQ_relational[],MATCH(Checklist48[[#This Row],[PIGUID&amp;NO]],S2PQ_relational[PIGUID &amp; "NO"],0),1))=Checklist48[[#This Row],[PIGUID]],"Not applicable",""))))</f>
        <v/>
      </c>
      <c r="Q190" s="44" t="str">
        <f>IF(Checklist48[[#This Row],[N/A]]="Not Applicable",INDEX(S2PQ[[Step 2 questions]:[Justification]],MATCH(Checklist48[[#This Row],[RelatedPQ]],S2PQ[S2PQGUID],0),3),"")</f>
        <v/>
      </c>
      <c r="R190" s="69"/>
    </row>
    <row r="191" spans="2:18" s="43" customFormat="1" ht="33.75" hidden="1" x14ac:dyDescent="0.25">
      <c r="B191" s="44"/>
      <c r="C191" s="44" t="s">
        <v>58</v>
      </c>
      <c r="D191" s="43">
        <f>IF(Checklist48[[#This Row],[SGUID]]="",IF(Checklist48[[#This Row],[SSGUID]]="",0,1),1)</f>
        <v>1</v>
      </c>
      <c r="E191" s="44"/>
      <c r="F191" s="44" t="str">
        <f>_xlfn.IFNA(Checklist48[[#This Row],[RelatedPQ]],"NA")</f>
        <v/>
      </c>
      <c r="G191" s="44" t="str">
        <f>IF(Checklist48[[#This Row],[PIGUID]]="","",INDEX(S2PQ_relational[],MATCH(Checklist48[[#This Row],[PIGUID&amp;NO]],S2PQ_relational[PIGUID &amp; "NO"],0),2))</f>
        <v/>
      </c>
      <c r="H191" s="44" t="str">
        <f>Checklist48[[#This Row],[PIGUID]]&amp;"NO"</f>
        <v>NO</v>
      </c>
      <c r="I191" s="44" t="str">
        <f>IF(Checklist48[[#This Row],[PIGUID]]="","",INDEX(PIs[NA Exempt],MATCH(Checklist48[[#This Row],[PIGUID]],PIs[GUID],0),1))</f>
        <v/>
      </c>
      <c r="J191" s="44" t="str">
        <f>IF(Checklist48[[#This Row],[SGUID]]="",IF(Checklist48[[#This Row],[SSGUID]]="",IF(Checklist48[[#This Row],[PIGUID]]="","",INDEX(PIs[[Column1]:[SS]],MATCH(Checklist48[[#This Row],[PIGUID]],PIs[GUID],0),2)),INDEX(PIs[[Column1]:[SS]],MATCH(Checklist48[[#This Row],[SSGUID]],PIs[SSGUID],0),18)),INDEX(PIs[[Column1]:[SS]],MATCH(Checklist48[[#This Row],[SGUID]],PIs[SGUID],0),14))</f>
        <v>-</v>
      </c>
      <c r="K191" s="44" t="str">
        <f>IF(Checklist48[[#This Row],[SGUID]]="",IF(Checklist48[[#This Row],[SSGUID]]="",IF(Checklist48[[#This Row],[PIGUID]]="","",INDEX(PIs[[Column1]:[SS]],MATCH(Checklist48[[#This Row],[PIGUID]],PIs[GUID],0),4)),INDEX(PIs[[Column1]:[Ssbody]],MATCH(Checklist48[[#This Row],[SSGUID]],PIs[SSGUID],0),19)),INDEX(PIs[[Column1]:[SS]],MATCH(Checklist48[[#This Row],[SGUID]],PIs[SGUID],0),15))</f>
        <v>-</v>
      </c>
      <c r="L191" s="44" t="str">
        <f>IF(Checklist48[[#This Row],[SGUID]]="",IF(Checklist48[[#This Row],[SSGUID]]="",INDEX(PIs[[Column1]:[SS]],MATCH(Checklist48[[#This Row],[PIGUID]],PIs[GUID],0),6),""),"")</f>
        <v/>
      </c>
      <c r="M191" s="44" t="str">
        <f>IF(Checklist48[[#This Row],[SSGUID]]="",IF(Checklist48[[#This Row],[PIGUID]]="","",INDEX(PIs[[Column1]:[SS]],MATCH(Checklist48[[#This Row],[PIGUID]],PIs[GUID],0),8)),"")</f>
        <v/>
      </c>
      <c r="N191" s="69"/>
      <c r="O191" s="69"/>
      <c r="P191" s="44" t="str">
        <f>IF(Checklist48[[#This Row],[ifna]]="NA","",IF(Checklist48[[#This Row],[RelatedPQ]]=0,"",IF(Checklist48[[#This Row],[RelatedPQ]]="","",IF((INDEX(S2PQ_relational[],MATCH(Checklist48[[#This Row],[PIGUID&amp;NO]],S2PQ_relational[PIGUID &amp; "NO"],0),1))=Checklist48[[#This Row],[PIGUID]],"Not applicable",""))))</f>
        <v/>
      </c>
      <c r="Q191" s="44" t="str">
        <f>IF(Checklist48[[#This Row],[N/A]]="Not Applicable",INDEX(S2PQ[[Step 2 questions]:[Justification]],MATCH(Checklist48[[#This Row],[RelatedPQ]],S2PQ[S2PQGUID],0),3),"")</f>
        <v/>
      </c>
      <c r="R191" s="69"/>
    </row>
    <row r="192" spans="2:18" s="43" customFormat="1" ht="168.75" x14ac:dyDescent="0.25">
      <c r="B192" s="44"/>
      <c r="C192" s="44"/>
      <c r="D192" s="43">
        <f>IF(Checklist48[[#This Row],[SGUID]]="",IF(Checklist48[[#This Row],[SSGUID]]="",0,1),1)</f>
        <v>0</v>
      </c>
      <c r="E192" s="44" t="s">
        <v>566</v>
      </c>
      <c r="F192" s="44" t="str">
        <f>_xlfn.IFNA(Checklist48[[#This Row],[RelatedPQ]],"NA")</f>
        <v>NA</v>
      </c>
      <c r="G192" s="44" t="e">
        <f>IF(Checklist48[[#This Row],[PIGUID]]="","",INDEX(S2PQ_relational[],MATCH(Checklist48[[#This Row],[PIGUID&amp;NO]],S2PQ_relational[PIGUID &amp; "NO"],0),2))</f>
        <v>#N/A</v>
      </c>
      <c r="H192" s="44" t="str">
        <f>Checklist48[[#This Row],[PIGUID]]&amp;"NO"</f>
        <v>27FMOAVaX4IEkKoIk7PSnINO</v>
      </c>
      <c r="I192" s="44" t="b">
        <f>IF(Checklist48[[#This Row],[PIGUID]]="","",INDEX(PIs[NA Exempt],MATCH(Checklist48[[#This Row],[PIGUID]],PIs[GUID],0),1))</f>
        <v>0</v>
      </c>
      <c r="J192" s="44" t="str">
        <f>IF(Checklist48[[#This Row],[SGUID]]="",IF(Checklist48[[#This Row],[SSGUID]]="",IF(Checklist48[[#This Row],[PIGUID]]="","",INDEX(PIs[[Column1]:[SS]],MATCH(Checklist48[[#This Row],[PIGUID]],PIs[GUID],0),2)),INDEX(PIs[[Column1]:[SS]],MATCH(Checklist48[[#This Row],[SSGUID]],PIs[SSGUID],0),18)),INDEX(PIs[[Column1]:[SS]],MATCH(Checklist48[[#This Row],[SGUID]],PIs[SGUID],0),14))</f>
        <v>FO 11.01</v>
      </c>
      <c r="K192" s="44" t="str">
        <f>IF(Checklist48[[#This Row],[SGUID]]="",IF(Checklist48[[#This Row],[SSGUID]]="",IF(Checklist48[[#This Row],[PIGUID]]="","",INDEX(PIs[[Column1]:[SS]],MATCH(Checklist48[[#This Row],[PIGUID]],PIs[GUID],0),4)),INDEX(PIs[[Column1]:[Ssbody]],MATCH(Checklist48[[#This Row],[SSGUID]],PIs[SSGUID],0),19)),INDEX(PIs[[Column1]:[SS]],MATCH(Checklist48[[#This Row],[SGUID]],PIs[SGUID],0),15))</f>
        <v>On-farm energy use is monitored.</v>
      </c>
      <c r="L192" s="44" t="str">
        <f>IF(Checklist48[[#This Row],[SGUID]]="",IF(Checklist48[[#This Row],[SSGUID]]="",INDEX(PIs[[Column1]:[SS]],MATCH(Checklist48[[#This Row],[PIGUID]],PIs[GUID],0),6),""),"")</f>
        <v>There shall be records of on-farm energy use (e.g., invoices detailing energy consumption). The producer (or, where applicable, the quality management system (QMS) manager) shall be aware of:
- Where and how energy is consumed (process, machinery, other)
- Amounts of energy used per source (electricity, fuels, other)
- Proportion of renewable vs. nonrenewable energy used, where such information is available
In the absence of energy meters (e.g., for small producers), estimations are acceptable.
In Option 2 producer groups, evidence at QMS level is acceptable.</v>
      </c>
      <c r="M192" s="44" t="str">
        <f>IF(Checklist48[[#This Row],[SSGUID]]="",IF(Checklist48[[#This Row],[PIGUID]]="","",INDEX(PIs[[Column1]:[SS]],MATCH(Checklist48[[#This Row],[PIGUID]],PIs[GUID],0),8)),"")</f>
        <v>Major Must</v>
      </c>
      <c r="N192" s="69"/>
      <c r="O192" s="69"/>
      <c r="P192" s="44" t="str">
        <f>IF(Checklist48[[#This Row],[ifna]]="NA","",IF(Checklist48[[#This Row],[RelatedPQ]]=0,"",IF(Checklist48[[#This Row],[RelatedPQ]]="","",IF((INDEX(S2PQ_relational[],MATCH(Checklist48[[#This Row],[PIGUID&amp;NO]],S2PQ_relational[PIGUID &amp; "NO"],0),1))=Checklist48[[#This Row],[PIGUID]],"Not applicable",""))))</f>
        <v/>
      </c>
      <c r="Q192" s="44" t="str">
        <f>IF(Checklist48[[#This Row],[N/A]]="Not Applicable",INDEX(S2PQ[[Step 2 questions]:[Justification]],MATCH(Checklist48[[#This Row],[RelatedPQ]],S2PQ[S2PQGUID],0),3),"")</f>
        <v/>
      </c>
      <c r="R192" s="69"/>
    </row>
    <row r="193" spans="2:18" s="43" customFormat="1" ht="101.25" x14ac:dyDescent="0.25">
      <c r="B193" s="44"/>
      <c r="C193" s="44"/>
      <c r="D193" s="43">
        <f>IF(Checklist48[[#This Row],[SGUID]]="",IF(Checklist48[[#This Row],[SSGUID]]="",0,1),1)</f>
        <v>0</v>
      </c>
      <c r="E193" s="44" t="s">
        <v>508</v>
      </c>
      <c r="F193" s="44" t="str">
        <f>_xlfn.IFNA(Checklist48[[#This Row],[RelatedPQ]],"NA")</f>
        <v>NA</v>
      </c>
      <c r="G193" s="44" t="e">
        <f>IF(Checklist48[[#This Row],[PIGUID]]="","",INDEX(S2PQ_relational[],MATCH(Checklist48[[#This Row],[PIGUID&amp;NO]],S2PQ_relational[PIGUID &amp; "NO"],0),2))</f>
        <v>#N/A</v>
      </c>
      <c r="H193" s="44" t="str">
        <f>Checklist48[[#This Row],[PIGUID]]&amp;"NO"</f>
        <v>3JRs9sAPxoXUahQZyIHx5jNO</v>
      </c>
      <c r="I193" s="44" t="b">
        <f>IF(Checklist48[[#This Row],[PIGUID]]="","",INDEX(PIs[NA Exempt],MATCH(Checklist48[[#This Row],[PIGUID]],PIs[GUID],0),1))</f>
        <v>0</v>
      </c>
      <c r="J193" s="44" t="str">
        <f>IF(Checklist48[[#This Row],[SGUID]]="",IF(Checklist48[[#This Row],[SSGUID]]="",IF(Checklist48[[#This Row],[PIGUID]]="","",INDEX(PIs[[Column1]:[SS]],MATCH(Checklist48[[#This Row],[PIGUID]],PIs[GUID],0),2)),INDEX(PIs[[Column1]:[SS]],MATCH(Checklist48[[#This Row],[SSGUID]],PIs[SSGUID],0),18)),INDEX(PIs[[Column1]:[SS]],MATCH(Checklist48[[#This Row],[SGUID]],PIs[SGUID],0),14))</f>
        <v>FO 11.02</v>
      </c>
      <c r="K193" s="44" t="str">
        <f>IF(Checklist48[[#This Row],[SGUID]]="",IF(Checklist48[[#This Row],[SSGUID]]="",IF(Checklist48[[#This Row],[PIGUID]]="","",INDEX(PIs[[Column1]:[SS]],MATCH(Checklist48[[#This Row],[PIGUID]],PIs[GUID],0),4)),INDEX(PIs[[Column1]:[Ssbody]],MATCH(Checklist48[[#This Row],[SSGUID]],PIs[SSGUID],0),19)),INDEX(PIs[[Column1]:[SS]],MATCH(Checklist48[[#This Row],[SGUID]],PIs[SGUID],0),15))</f>
        <v>Based on the results of the monitoring, there is a plan to improve energy efficiency on the farm.</v>
      </c>
      <c r="L193" s="44" t="str">
        <f>IF(Checklist48[[#This Row],[SGUID]]="",IF(Checklist48[[#This Row],[SSGUID]]="",INDEX(PIs[[Column1]:[SS]],MATCH(Checklist48[[#This Row],[PIGUID]],PIs[GUID],0),6),""),"")</f>
        <v>There shall be evidence that energy records are analyzed at least annually to:
- Identify opportunities to improve energy efficiency
- Establish self-defined targets
Acceptable metrics can include, for example: the total amount of energy used on the farm per month.
Farming equipment shall be selected and maintained for optimum energy consumption.</v>
      </c>
      <c r="M193" s="44" t="str">
        <f>IF(Checklist48[[#This Row],[SSGUID]]="",IF(Checklist48[[#This Row],[PIGUID]]="","",INDEX(PIs[[Column1]:[SS]],MATCH(Checklist48[[#This Row],[PIGUID]],PIs[GUID],0),8)),"")</f>
        <v>Minor Must</v>
      </c>
      <c r="N193" s="69"/>
      <c r="O193" s="69"/>
      <c r="P193" s="44" t="str">
        <f>IF(Checklist48[[#This Row],[ifna]]="NA","",IF(Checklist48[[#This Row],[RelatedPQ]]=0,"",IF(Checklist48[[#This Row],[RelatedPQ]]="","",IF((INDEX(S2PQ_relational[],MATCH(Checklist48[[#This Row],[PIGUID&amp;NO]],S2PQ_relational[PIGUID &amp; "NO"],0),1))=Checklist48[[#This Row],[PIGUID]],"Not applicable",""))))</f>
        <v/>
      </c>
      <c r="Q193" s="44" t="str">
        <f>IF(Checklist48[[#This Row],[N/A]]="Not Applicable",INDEX(S2PQ[[Step 2 questions]:[Justification]],MATCH(Checklist48[[#This Row],[RelatedPQ]],S2PQ[S2PQGUID],0),3),"")</f>
        <v/>
      </c>
      <c r="R193" s="69"/>
    </row>
    <row r="194" spans="2:18" s="43" customFormat="1" ht="78.75" x14ac:dyDescent="0.25">
      <c r="B194" s="44"/>
      <c r="C194" s="44"/>
      <c r="D194" s="43">
        <f>IF(Checklist48[[#This Row],[SGUID]]="",IF(Checklist48[[#This Row],[SSGUID]]="",0,1),1)</f>
        <v>0</v>
      </c>
      <c r="E194" s="44" t="s">
        <v>501</v>
      </c>
      <c r="F194" s="44" t="str">
        <f>_xlfn.IFNA(Checklist48[[#This Row],[RelatedPQ]],"NA")</f>
        <v>NA</v>
      </c>
      <c r="G194" s="44" t="e">
        <f>IF(Checklist48[[#This Row],[PIGUID]]="","",INDEX(S2PQ_relational[],MATCH(Checklist48[[#This Row],[PIGUID&amp;NO]],S2PQ_relational[PIGUID &amp; "NO"],0),2))</f>
        <v>#N/A</v>
      </c>
      <c r="H194" s="44" t="str">
        <f>Checklist48[[#This Row],[PIGUID]]&amp;"NO"</f>
        <v>3k15VkplHGX2PgLKNCmrCzNO</v>
      </c>
      <c r="I194" s="44" t="b">
        <f>IF(Checklist48[[#This Row],[PIGUID]]="","",INDEX(PIs[NA Exempt],MATCH(Checklist48[[#This Row],[PIGUID]],PIs[GUID],0),1))</f>
        <v>0</v>
      </c>
      <c r="J194" s="44" t="str">
        <f>IF(Checklist48[[#This Row],[SGUID]]="",IF(Checklist48[[#This Row],[SSGUID]]="",IF(Checklist48[[#This Row],[PIGUID]]="","",INDEX(PIs[[Column1]:[SS]],MATCH(Checklist48[[#This Row],[PIGUID]],PIs[GUID],0),2)),INDEX(PIs[[Column1]:[SS]],MATCH(Checklist48[[#This Row],[SSGUID]],PIs[SSGUID],0),18)),INDEX(PIs[[Column1]:[SS]],MATCH(Checklist48[[#This Row],[SGUID]],PIs[SGUID],0),14))</f>
        <v>FO 11.03</v>
      </c>
      <c r="K194" s="44" t="str">
        <f>IF(Checklist48[[#This Row],[SGUID]]="",IF(Checklist48[[#This Row],[SSGUID]]="",IF(Checklist48[[#This Row],[PIGUID]]="","",INDEX(PIs[[Column1]:[SS]],MATCH(Checklist48[[#This Row],[PIGUID]],PIs[GUID],0),4)),INDEX(PIs[[Column1]:[Ssbody]],MATCH(Checklist48[[#This Row],[SSGUID]],PIs[SSGUID],0),19)),INDEX(PIs[[Column1]:[SS]],MATCH(Checklist48[[#This Row],[SGUID]],PIs[SGUID],0),15))</f>
        <v>The plan to improve energy efficiency considers minimizing the use of nonrenewable energy.</v>
      </c>
      <c r="L194" s="44" t="str">
        <f>IF(Checklist48[[#This Row],[SGUID]]="",IF(Checklist48[[#This Row],[SSGUID]]="",INDEX(PIs[[Column1]:[SS]],MATCH(Checklist48[[#This Row],[PIGUID]],PIs[GUID],0),6),""),"")</f>
        <v>The producer shall consider reducing the use of nonrenewable energy to the lowest possible and using renewable energy instead.
One example of a metric which can be used to follow on the use of nonrenewable energy is: proportion of renewable/nonrenewable sources as percentage (%) of the total</v>
      </c>
      <c r="M194" s="44" t="str">
        <f>IF(Checklist48[[#This Row],[SSGUID]]="",IF(Checklist48[[#This Row],[PIGUID]]="","",INDEX(PIs[[Column1]:[SS]],MATCH(Checklist48[[#This Row],[PIGUID]],PIs[GUID],0),8)),"")</f>
        <v>Minor Must</v>
      </c>
      <c r="N194" s="69"/>
      <c r="O194" s="69"/>
      <c r="P194" s="44" t="str">
        <f>IF(Checklist48[[#This Row],[ifna]]="NA","",IF(Checklist48[[#This Row],[RelatedPQ]]=0,"",IF(Checklist48[[#This Row],[RelatedPQ]]="","",IF((INDEX(S2PQ_relational[],MATCH(Checklist48[[#This Row],[PIGUID&amp;NO]],S2PQ_relational[PIGUID &amp; "NO"],0),1))=Checklist48[[#This Row],[PIGUID]],"Not applicable",""))))</f>
        <v/>
      </c>
      <c r="Q194" s="44" t="str">
        <f>IF(Checklist48[[#This Row],[N/A]]="Not Applicable",INDEX(S2PQ[[Step 2 questions]:[Justification]],MATCH(Checklist48[[#This Row],[RelatedPQ]],S2PQ[S2PQGUID],0),3),"")</f>
        <v/>
      </c>
      <c r="R194" s="69"/>
    </row>
    <row r="195" spans="2:18" s="43" customFormat="1" ht="213.75" x14ac:dyDescent="0.25">
      <c r="B195" s="44"/>
      <c r="C195" s="44"/>
      <c r="D195" s="43">
        <f>IF(Checklist48[[#This Row],[SGUID]]="",IF(Checklist48[[#This Row],[SSGUID]]="",0,1),1)</f>
        <v>0</v>
      </c>
      <c r="E195" s="44" t="s">
        <v>560</v>
      </c>
      <c r="F195" s="44" t="str">
        <f>_xlfn.IFNA(Checklist48[[#This Row],[RelatedPQ]],"NA")</f>
        <v>NA</v>
      </c>
      <c r="G195" s="44" t="e">
        <f>IF(Checklist48[[#This Row],[PIGUID]]="","",INDEX(S2PQ_relational[],MATCH(Checklist48[[#This Row],[PIGUID&amp;NO]],S2PQ_relational[PIGUID &amp; "NO"],0),2))</f>
        <v>#N/A</v>
      </c>
      <c r="H195" s="44" t="str">
        <f>Checklist48[[#This Row],[PIGUID]]&amp;"NO"</f>
        <v>7hKDqZkTX1Q5kvgZ0W5O7MNO</v>
      </c>
      <c r="I195" s="44" t="b">
        <f>IF(Checklist48[[#This Row],[PIGUID]]="","",INDEX(PIs[NA Exempt],MATCH(Checklist48[[#This Row],[PIGUID]],PIs[GUID],0),1))</f>
        <v>0</v>
      </c>
      <c r="J195" s="44" t="str">
        <f>IF(Checklist48[[#This Row],[SGUID]]="",IF(Checklist48[[#This Row],[SSGUID]]="",IF(Checklist48[[#This Row],[PIGUID]]="","",INDEX(PIs[[Column1]:[SS]],MATCH(Checklist48[[#This Row],[PIGUID]],PIs[GUID],0),2)),INDEX(PIs[[Column1]:[SS]],MATCH(Checklist48[[#This Row],[SSGUID]],PIs[SSGUID],0),18)),INDEX(PIs[[Column1]:[SS]],MATCH(Checklist48[[#This Row],[SGUID]],PIs[SGUID],0),14))</f>
        <v>FO 11.04</v>
      </c>
      <c r="K195" s="44" t="str">
        <f>IF(Checklist48[[#This Row],[SGUID]]="",IF(Checklist48[[#This Row],[SSGUID]]="",IF(Checklist48[[#This Row],[PIGUID]]="","",INDEX(PIs[[Column1]:[SS]],MATCH(Checklist48[[#This Row],[PIGUID]],PIs[GUID],0),4)),INDEX(PIs[[Column1]:[Ssbody]],MATCH(Checklist48[[#This Row],[SSGUID]],PIs[SSGUID],0),19)),INDEX(PIs[[Column1]:[SS]],MATCH(Checklist48[[#This Row],[SGUID]],PIs[SGUID],0),15))</f>
        <v>The farm contributes to reducing GHG* emissions and removing them from the atmosphere.
*Greenhouse gas (GHG) emissions refer to carbon dioxide (CO₂), methane (CH₄), nitrous oxide (N₂O), and fluorinated gases. Due to their varying potential to contribute to global warming, they are sometimes calculated as CO₂ equivalents (CO₂e).</v>
      </c>
      <c r="L195" s="44" t="str">
        <f>IF(Checklist48[[#This Row],[SGUID]]="",IF(Checklist48[[#This Row],[SSGUID]]="",INDEX(PIs[[Column1]:[SS]],MATCH(Checklist48[[#This Row],[PIGUID]],PIs[GUID],0),6),""),"")</f>
        <v>Available evidence should indicate that the producer:
- Has awareness and knowledge of how on-farm practices can contribute to reducing GHG emissions and removing them from the atmosphere, for example in connection to energy, soil health, fertilizers, and organic waste
- Is preparing to implement or already implementing agricultural practices that enable the formation of organic carbon in soils and in biomass, for example:
- Crop residue management (burying residues, seeding on residues)
- Use of cover crops in crop rotation, diversification of crop rotation, minimum or no tillage
- Reduction of nutrient release in fertilizer management
- Restoration of ecosystems
In Option 2 producer groups, evidence at quality management system (QMS) level is acceptable.</v>
      </c>
      <c r="M195" s="44" t="str">
        <f>IF(Checklist48[[#This Row],[SSGUID]]="",IF(Checklist48[[#This Row],[PIGUID]]="","",INDEX(PIs[[Column1]:[SS]],MATCH(Checklist48[[#This Row],[PIGUID]],PIs[GUID],0),8)),"")</f>
        <v>Recom.</v>
      </c>
      <c r="N195" s="69"/>
      <c r="O195" s="69"/>
      <c r="P195" s="44" t="str">
        <f>IF(Checklist48[[#This Row],[ifna]]="NA","",IF(Checklist48[[#This Row],[RelatedPQ]]=0,"",IF(Checklist48[[#This Row],[RelatedPQ]]="","",IF((INDEX(S2PQ_relational[],MATCH(Checklist48[[#This Row],[PIGUID&amp;NO]],S2PQ_relational[PIGUID &amp; "NO"],0),1))=Checklist48[[#This Row],[PIGUID]],"Not applicable",""))))</f>
        <v/>
      </c>
      <c r="Q195" s="44" t="str">
        <f>IF(Checklist48[[#This Row],[N/A]]="Not Applicable",INDEX(S2PQ[[Step 2 questions]:[Justification]],MATCH(Checklist48[[#This Row],[RelatedPQ]],S2PQ[S2PQGUID],0),3),"")</f>
        <v/>
      </c>
      <c r="R195" s="69"/>
    </row>
    <row r="196" spans="2:18" s="43" customFormat="1" ht="135" x14ac:dyDescent="0.25">
      <c r="B196" s="44" t="s">
        <v>215</v>
      </c>
      <c r="C196" s="44"/>
      <c r="D196" s="43">
        <f>IF(Checklist48[[#This Row],[SGUID]]="",IF(Checklist48[[#This Row],[SSGUID]]="",0,1),1)</f>
        <v>1</v>
      </c>
      <c r="E196" s="44"/>
      <c r="F196" s="44" t="str">
        <f>_xlfn.IFNA(Checklist48[[#This Row],[RelatedPQ]],"NA")</f>
        <v/>
      </c>
      <c r="G196" s="44" t="str">
        <f>IF(Checklist48[[#This Row],[PIGUID]]="","",INDEX(S2PQ_relational[],MATCH(Checklist48[[#This Row],[PIGUID&amp;NO]],S2PQ_relational[PIGUID &amp; "NO"],0),2))</f>
        <v/>
      </c>
      <c r="H196" s="44" t="str">
        <f>Checklist48[[#This Row],[PIGUID]]&amp;"NO"</f>
        <v>NO</v>
      </c>
      <c r="I196" s="44" t="str">
        <f>IF(Checklist48[[#This Row],[PIGUID]]="","",INDEX(PIs[NA Exempt],MATCH(Checklist48[[#This Row],[PIGUID]],PIs[GUID],0),1))</f>
        <v/>
      </c>
      <c r="J196" s="44" t="str">
        <f>IF(Checklist48[[#This Row],[SGUID]]="",IF(Checklist48[[#This Row],[SSGUID]]="",IF(Checklist48[[#This Row],[PIGUID]]="","",INDEX(PIs[[Column1]:[SS]],MATCH(Checklist48[[#This Row],[PIGUID]],PIs[GUID],0),2)),INDEX(PIs[[Column1]:[SS]],MATCH(Checklist48[[#This Row],[SSGUID]],PIs[SSGUID],0),18)),INDEX(PIs[[Column1]:[SS]],MATCH(Checklist48[[#This Row],[SGUID]],PIs[SGUID],0),14))</f>
        <v>FO 12 WORKERS’ HEALTH AND SAFETY</v>
      </c>
      <c r="K196" s="44" t="str">
        <f>IF(Checklist48[[#This Row],[SGUID]]="",IF(Checklist48[[#This Row],[SSGUID]]="",IF(Checklist48[[#This Row],[PIGUID]]="","",INDEX(PIs[[Column1]:[SS]],MATCH(Checklist48[[#This Row],[PIGUID]],PIs[GUID],0),4)),INDEX(PIs[[Column1]:[Ssbody]],MATCH(Checklist48[[#This Row],[SSGUID]],PIs[SSGUID],0),19)),INDEX(PIs[[Column1]:[SS]],MATCH(Checklist48[[#This Row],[SGUID]],PIs[SGUID],0),15))</f>
        <v>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v>
      </c>
      <c r="L196" s="44" t="str">
        <f>IF(Checklist48[[#This Row],[SGUID]]="",IF(Checklist48[[#This Row],[SSGUID]]="",INDEX(PIs[[Column1]:[SS]],MATCH(Checklist48[[#This Row],[PIGUID]],PIs[GUID],0),6),""),"")</f>
        <v/>
      </c>
      <c r="M196" s="44" t="str">
        <f>IF(Checklist48[[#This Row],[SSGUID]]="",IF(Checklist48[[#This Row],[PIGUID]]="","",INDEX(PIs[[Column1]:[SS]],MATCH(Checklist48[[#This Row],[PIGUID]],PIs[GUID],0),8)),"")</f>
        <v/>
      </c>
      <c r="N196" s="69"/>
      <c r="O196" s="69"/>
      <c r="P196" s="44" t="str">
        <f>IF(Checklist48[[#This Row],[ifna]]="NA","",IF(Checklist48[[#This Row],[RelatedPQ]]=0,"",IF(Checklist48[[#This Row],[RelatedPQ]]="","",IF((INDEX(S2PQ_relational[],MATCH(Checklist48[[#This Row],[PIGUID&amp;NO]],S2PQ_relational[PIGUID &amp; "NO"],0),1))=Checklist48[[#This Row],[PIGUID]],"Not applicable",""))))</f>
        <v/>
      </c>
      <c r="Q196" s="44" t="str">
        <f>IF(Checklist48[[#This Row],[N/A]]="Not Applicable",INDEX(S2PQ[[Step 2 questions]:[Justification]],MATCH(Checklist48[[#This Row],[RelatedPQ]],S2PQ[S2PQGUID],0),3),"")</f>
        <v/>
      </c>
      <c r="R196" s="69"/>
    </row>
    <row r="197" spans="2:18" s="43" customFormat="1" ht="33.75" x14ac:dyDescent="0.25">
      <c r="B197" s="44"/>
      <c r="C197" s="44" t="s">
        <v>216</v>
      </c>
      <c r="D197" s="43">
        <f>IF(Checklist48[[#This Row],[SGUID]]="",IF(Checklist48[[#This Row],[SSGUID]]="",0,1),1)</f>
        <v>1</v>
      </c>
      <c r="E197" s="44"/>
      <c r="F197" s="44" t="str">
        <f>_xlfn.IFNA(Checklist48[[#This Row],[RelatedPQ]],"NA")</f>
        <v/>
      </c>
      <c r="G197" s="44" t="str">
        <f>IF(Checklist48[[#This Row],[PIGUID]]="","",INDEX(S2PQ_relational[],MATCH(Checklist48[[#This Row],[PIGUID&amp;NO]],S2PQ_relational[PIGUID &amp; "NO"],0),2))</f>
        <v/>
      </c>
      <c r="H197" s="44" t="str">
        <f>Checklist48[[#This Row],[PIGUID]]&amp;"NO"</f>
        <v>NO</v>
      </c>
      <c r="I197" s="44" t="str">
        <f>IF(Checklist48[[#This Row],[PIGUID]]="","",INDEX(PIs[NA Exempt],MATCH(Checklist48[[#This Row],[PIGUID]],PIs[GUID],0),1))</f>
        <v/>
      </c>
      <c r="J197" s="44" t="str">
        <f>IF(Checklist48[[#This Row],[SGUID]]="",IF(Checklist48[[#This Row],[SSGUID]]="",IF(Checklist48[[#This Row],[PIGUID]]="","",INDEX(PIs[[Column1]:[SS]],MATCH(Checklist48[[#This Row],[PIGUID]],PIs[GUID],0),2)),INDEX(PIs[[Column1]:[SS]],MATCH(Checklist48[[#This Row],[SSGUID]],PIs[SSGUID],0),18)),INDEX(PIs[[Column1]:[SS]],MATCH(Checklist48[[#This Row],[SGUID]],PIs[SGUID],0),14))</f>
        <v>FO 12.01 Workers’ health and safety</v>
      </c>
      <c r="K197" s="44" t="str">
        <f>IF(Checklist48[[#This Row],[SGUID]]="",IF(Checklist48[[#This Row],[SSGUID]]="",IF(Checklist48[[#This Row],[PIGUID]]="","",INDEX(PIs[[Column1]:[SS]],MATCH(Checklist48[[#This Row],[PIGUID]],PIs[GUID],0),4)),INDEX(PIs[[Column1]:[Ssbody]],MATCH(Checklist48[[#This Row],[SSGUID]],PIs[SSGUID],0),19)),INDEX(PIs[[Column1]:[SS]],MATCH(Checklist48[[#This Row],[SGUID]],PIs[SGUID],0),15))</f>
        <v>-</v>
      </c>
      <c r="L197" s="44" t="str">
        <f>IF(Checklist48[[#This Row],[SGUID]]="",IF(Checklist48[[#This Row],[SSGUID]]="",INDEX(PIs[[Column1]:[SS]],MATCH(Checklist48[[#This Row],[PIGUID]],PIs[GUID],0),6),""),"")</f>
        <v/>
      </c>
      <c r="M197" s="44" t="str">
        <f>IF(Checklist48[[#This Row],[SSGUID]]="",IF(Checklist48[[#This Row],[PIGUID]]="","",INDEX(PIs[[Column1]:[SS]],MATCH(Checklist48[[#This Row],[PIGUID]],PIs[GUID],0),8)),"")</f>
        <v/>
      </c>
      <c r="N197" s="69"/>
      <c r="O197" s="69"/>
      <c r="P197" s="44" t="str">
        <f>IF(Checklist48[[#This Row],[ifna]]="NA","",IF(Checklist48[[#This Row],[RelatedPQ]]=0,"",IF(Checklist48[[#This Row],[RelatedPQ]]="","",IF((INDEX(S2PQ_relational[],MATCH(Checklist48[[#This Row],[PIGUID&amp;NO]],S2PQ_relational[PIGUID &amp; "NO"],0),1))=Checklist48[[#This Row],[PIGUID]],"Not applicable",""))))</f>
        <v/>
      </c>
      <c r="Q197" s="44" t="str">
        <f>IF(Checklist48[[#This Row],[N/A]]="Not Applicable",INDEX(S2PQ[[Step 2 questions]:[Justification]],MATCH(Checklist48[[#This Row],[RelatedPQ]],S2PQ[S2PQGUID],0),3),"")</f>
        <v/>
      </c>
      <c r="R197" s="69"/>
    </row>
    <row r="198" spans="2:18" s="43" customFormat="1" ht="180" x14ac:dyDescent="0.25">
      <c r="B198" s="44"/>
      <c r="C198" s="44"/>
      <c r="D198" s="43">
        <f>IF(Checklist48[[#This Row],[SGUID]]="",IF(Checklist48[[#This Row],[SSGUID]]="",0,1),1)</f>
        <v>0</v>
      </c>
      <c r="E198" s="44" t="s">
        <v>459</v>
      </c>
      <c r="F198" s="44" t="str">
        <f>_xlfn.IFNA(Checklist48[[#This Row],[RelatedPQ]],"NA")</f>
        <v>NA</v>
      </c>
      <c r="G198" s="44" t="e">
        <f>IF(Checklist48[[#This Row],[PIGUID]]="","",INDEX(S2PQ_relational[],MATCH(Checklist48[[#This Row],[PIGUID&amp;NO]],S2PQ_relational[PIGUID &amp; "NO"],0),2))</f>
        <v>#N/A</v>
      </c>
      <c r="H198" s="44" t="str">
        <f>Checklist48[[#This Row],[PIGUID]]&amp;"NO"</f>
        <v>78zLnHv198GlquhgE5XnsyNO</v>
      </c>
      <c r="I198" s="44" t="b">
        <f>IF(Checklist48[[#This Row],[PIGUID]]="","",INDEX(PIs[NA Exempt],MATCH(Checklist48[[#This Row],[PIGUID]],PIs[GUID],0),1))</f>
        <v>0</v>
      </c>
      <c r="J198" s="44" t="str">
        <f>IF(Checklist48[[#This Row],[SGUID]]="",IF(Checklist48[[#This Row],[SSGUID]]="",IF(Checklist48[[#This Row],[PIGUID]]="","",INDEX(PIs[[Column1]:[SS]],MATCH(Checklist48[[#This Row],[PIGUID]],PIs[GUID],0),2)),INDEX(PIs[[Column1]:[SS]],MATCH(Checklist48[[#This Row],[SSGUID]],PIs[SSGUID],0),18)),INDEX(PIs[[Column1]:[SS]],MATCH(Checklist48[[#This Row],[SGUID]],PIs[SGUID],0),14))</f>
        <v>FO 12.01.01</v>
      </c>
      <c r="K198" s="44" t="str">
        <f>IF(Checklist48[[#This Row],[SGUID]]="",IF(Checklist48[[#This Row],[SSGUID]]="",IF(Checklist48[[#This Row],[PIGUID]]="","",INDEX(PIs[[Column1]:[SS]],MATCH(Checklist48[[#This Row],[PIGUID]],PIs[GUID],0),4)),INDEX(PIs[[Column1]:[Ssbody]],MATCH(Checklist48[[#This Row],[SSGUID]],PIs[SSGUID],0),19)),INDEX(PIs[[Column1]:[SS]],MATCH(Checklist48[[#This Row],[SGUID]],PIs[SGUID],0),15))</f>
        <v>There is a documented risk assessment for workers’ health and safety.</v>
      </c>
      <c r="L198" s="44" t="str">
        <f>IF(Checklist48[[#This Row],[SGUID]]="",IF(Checklist48[[#This Row],[SSGUID]]="",INDEX(PIs[[Column1]:[SS]],MATCH(Checklist48[[#This Row],[PIGUID]],PIs[GUID],0),6),""),"")</f>
        <v>The documented risk assessment shall reflect conditions on the farm, including worker facilities and any on-farm worker housing. The risk assessment shall be reviewed and updated annually and when changes occur that impact workers’ health and safety (changes in local authority sanitary rules on infectious diseases, new machinery, new buildings, new plant protection products (PPPs), modified cultivation practices, new health risks, etc.). Incidents and accidents shall be recorded.
Examples of hazards may include moving machine parts, electricity, vehicle traffic, flammable substances, fertilizer, chemical exposure, excessive noise, dust, vibrations, extreme temperatures, ladders, fuel storage, slurry tanks, working at heights, etc.</v>
      </c>
      <c r="M198" s="44" t="str">
        <f>IF(Checklist48[[#This Row],[SSGUID]]="",IF(Checklist48[[#This Row],[PIGUID]]="","",INDEX(PIs[[Column1]:[SS]],MATCH(Checklist48[[#This Row],[PIGUID]],PIs[GUID],0),8)),"")</f>
        <v>Major Must</v>
      </c>
      <c r="N198" s="69"/>
      <c r="O198" s="69"/>
      <c r="P198" s="44" t="str">
        <f>IF(Checklist48[[#This Row],[ifna]]="NA","",IF(Checklist48[[#This Row],[RelatedPQ]]=0,"",IF(Checklist48[[#This Row],[RelatedPQ]]="","",IF((INDEX(S2PQ_relational[],MATCH(Checklist48[[#This Row],[PIGUID&amp;NO]],S2PQ_relational[PIGUID &amp; "NO"],0),1))=Checklist48[[#This Row],[PIGUID]],"Not applicable",""))))</f>
        <v/>
      </c>
      <c r="Q198" s="44" t="str">
        <f>IF(Checklist48[[#This Row],[N/A]]="Not Applicable",INDEX(S2PQ[[Step 2 questions]:[Justification]],MATCH(Checklist48[[#This Row],[RelatedPQ]],S2PQ[S2PQGUID],0),3),"")</f>
        <v/>
      </c>
      <c r="R198" s="69"/>
    </row>
    <row r="199" spans="2:18" s="43" customFormat="1" ht="405" x14ac:dyDescent="0.25">
      <c r="B199" s="44"/>
      <c r="C199" s="44"/>
      <c r="D199" s="43">
        <f>IF(Checklist48[[#This Row],[SGUID]]="",IF(Checklist48[[#This Row],[SSGUID]]="",0,1),1)</f>
        <v>0</v>
      </c>
      <c r="E199" s="44" t="s">
        <v>489</v>
      </c>
      <c r="F199" s="44" t="str">
        <f>_xlfn.IFNA(Checklist48[[#This Row],[RelatedPQ]],"NA")</f>
        <v>NA</v>
      </c>
      <c r="G199" s="44" t="e">
        <f>IF(Checklist48[[#This Row],[PIGUID]]="","",INDEX(S2PQ_relational[],MATCH(Checklist48[[#This Row],[PIGUID&amp;NO]],S2PQ_relational[PIGUID &amp; "NO"],0),2))</f>
        <v>#N/A</v>
      </c>
      <c r="H199" s="44" t="str">
        <f>Checklist48[[#This Row],[PIGUID]]&amp;"NO"</f>
        <v>7rqNxZDAwppf7YGipvTAOyNO</v>
      </c>
      <c r="I199" s="44" t="b">
        <f>IF(Checklist48[[#This Row],[PIGUID]]="","",INDEX(PIs[NA Exempt],MATCH(Checklist48[[#This Row],[PIGUID]],PIs[GUID],0),1))</f>
        <v>0</v>
      </c>
      <c r="J199" s="44" t="str">
        <f>IF(Checklist48[[#This Row],[SGUID]]="",IF(Checklist48[[#This Row],[SSGUID]]="",IF(Checklist48[[#This Row],[PIGUID]]="","",INDEX(PIs[[Column1]:[SS]],MATCH(Checklist48[[#This Row],[PIGUID]],PIs[GUID],0),2)),INDEX(PIs[[Column1]:[SS]],MATCH(Checklist48[[#This Row],[SSGUID]],PIs[SSGUID],0),18)),INDEX(PIs[[Column1]:[SS]],MATCH(Checklist48[[#This Row],[SGUID]],PIs[SGUID],0),14))</f>
        <v>FO 12.01.02</v>
      </c>
      <c r="K199" s="44" t="str">
        <f>IF(Checklist48[[#This Row],[SGUID]]="",IF(Checklist48[[#This Row],[SSGUID]]="",IF(Checklist48[[#This Row],[PIGUID]]="","",INDEX(PIs[[Column1]:[SS]],MATCH(Checklist48[[#This Row],[PIGUID]],PIs[GUID],0),4)),INDEX(PIs[[Column1]:[Ssbody]],MATCH(Checklist48[[#This Row],[SSGUID]],PIs[SSGUID],0),19)),INDEX(PIs[[Column1]:[SS]],MATCH(Checklist48[[#This Row],[SGUID]],PIs[SGUID],0),15))</f>
        <v>The farm has health and safety procedures.</v>
      </c>
      <c r="L199" s="44" t="str">
        <f>IF(Checklist48[[#This Row],[SGUID]]="",IF(Checklist48[[#This Row],[SSGUID]]="",INDEX(PIs[[Column1]:[SS]],MATCH(Checklist48[[#This Row],[PIGUID]],PIs[GUID],0),6),""),"")</f>
        <v>The health and safety procedures shall address the points identified in the risk assessment and be appropriate to the farming operations. The procedures shall include hygiene instructions. The health and safety procedures, including hygiene instructions, shall be reviewed annually and updated when the risk assessment changes.
The farm infrastructure, facilities, on-farm worker housing, and equipment shall be constructed and maintained to minimize health and safety hazards for workers. Compliance with prevailing regulations shall be required.
Accident and emergency procedures shall address work areas, worker facilities, and on-farm worker housing and include contingency plans, i.e., the ability of workers to remove themselves from unsafe situations. Where required by the risk assessment, emergency equipment shall be accessible and maintained. The procedures shall be visibly displayed for workers (including subcontractors) and visitors by way of clear signs (pictures) and/or in the predominant language(s) of the workforce.
The hygiene instructions shall include, at a minimum:
- Requirement to wash hands
- Limitation on smoking, eating, and drinking to designated areas
Consideration shall be given to workers at greater risk, including workers under 18 years of age, and pregnant or lactating women.
Whenever accidents occur, the cause shall be reviewed and appropriate preventive actions included in revised health and safety procedures.</v>
      </c>
      <c r="M199" s="44" t="str">
        <f>IF(Checklist48[[#This Row],[SSGUID]]="",IF(Checklist48[[#This Row],[PIGUID]]="","",INDEX(PIs[[Column1]:[SS]],MATCH(Checklist48[[#This Row],[PIGUID]],PIs[GUID],0),8)),"")</f>
        <v>Minor Must</v>
      </c>
      <c r="N199" s="69"/>
      <c r="O199" s="69"/>
      <c r="P199" s="44" t="str">
        <f>IF(Checklist48[[#This Row],[ifna]]="NA","",IF(Checklist48[[#This Row],[RelatedPQ]]=0,"",IF(Checklist48[[#This Row],[RelatedPQ]]="","",IF((INDEX(S2PQ_relational[],MATCH(Checklist48[[#This Row],[PIGUID&amp;NO]],S2PQ_relational[PIGUID &amp; "NO"],0),1))=Checklist48[[#This Row],[PIGUID]],"Not applicable",""))))</f>
        <v/>
      </c>
      <c r="Q199" s="44" t="str">
        <f>IF(Checklist48[[#This Row],[N/A]]="Not Applicable",INDEX(S2PQ[[Step 2 questions]:[Justification]],MATCH(Checklist48[[#This Row],[RelatedPQ]],S2PQ[S2PQGUID],0),3),"")</f>
        <v/>
      </c>
      <c r="R199" s="69"/>
    </row>
    <row r="200" spans="2:18" s="43" customFormat="1" ht="258.75" x14ac:dyDescent="0.25">
      <c r="B200" s="44"/>
      <c r="C200" s="44"/>
      <c r="D200" s="43">
        <f>IF(Checklist48[[#This Row],[SGUID]]="",IF(Checklist48[[#This Row],[SSGUID]]="",0,1),1)</f>
        <v>0</v>
      </c>
      <c r="E200" s="44" t="s">
        <v>453</v>
      </c>
      <c r="F200" s="44" t="str">
        <f>_xlfn.IFNA(Checklist48[[#This Row],[RelatedPQ]],"NA")</f>
        <v>NA</v>
      </c>
      <c r="G200" s="44" t="e">
        <f>IF(Checklist48[[#This Row],[PIGUID]]="","",INDEX(S2PQ_relational[],MATCH(Checklist48[[#This Row],[PIGUID&amp;NO]],S2PQ_relational[PIGUID &amp; "NO"],0),2))</f>
        <v>#N/A</v>
      </c>
      <c r="H200" s="44" t="str">
        <f>Checklist48[[#This Row],[PIGUID]]&amp;"NO"</f>
        <v>2VUUTTg4oJ8LFPhvu4fC44NO</v>
      </c>
      <c r="I200" s="44" t="b">
        <f>IF(Checklist48[[#This Row],[PIGUID]]="","",INDEX(PIs[NA Exempt],MATCH(Checklist48[[#This Row],[PIGUID]],PIs[GUID],0),1))</f>
        <v>0</v>
      </c>
      <c r="J200" s="44" t="str">
        <f>IF(Checklist48[[#This Row],[SGUID]]="",IF(Checklist48[[#This Row],[SSGUID]]="",IF(Checklist48[[#This Row],[PIGUID]]="","",INDEX(PIs[[Column1]:[SS]],MATCH(Checklist48[[#This Row],[PIGUID]],PIs[GUID],0),2)),INDEX(PIs[[Column1]:[SS]],MATCH(Checklist48[[#This Row],[SSGUID]],PIs[SSGUID],0),18)),INDEX(PIs[[Column1]:[SS]],MATCH(Checklist48[[#This Row],[SGUID]],PIs[SGUID],0),14))</f>
        <v>FO 12.01.03</v>
      </c>
      <c r="K200" s="44" t="str">
        <f>IF(Checklist48[[#This Row],[SGUID]]="",IF(Checklist48[[#This Row],[SSGUID]]="",IF(Checklist48[[#This Row],[PIGUID]]="","",INDEX(PIs[[Column1]:[SS]],MATCH(Checklist48[[#This Row],[PIGUID]],PIs[GUID],0),4)),INDEX(PIs[[Column1]:[Ssbody]],MATCH(Checklist48[[#This Row],[SSGUID]],PIs[SSGUID],0),19)),INDEX(PIs[[Column1]:[SS]],MATCH(Checklist48[[#This Row],[SGUID]],PIs[SGUID],0),15))</f>
        <v>All staff have received health and safety training according to the risk assessment.</v>
      </c>
      <c r="L200" s="44" t="str">
        <f>IF(Checklist48[[#This Row],[SGUID]]="",IF(Checklist48[[#This Row],[SSGUID]]="",INDEX(PIs[[Column1]:[SS]],MATCH(Checklist48[[#This Row],[PIGUID]],PIs[GUID],0),6),""),"")</f>
        <v>Basic training on workers’ health and safety shall:
- Be provided annually to staff including owners and managers
- Be provided to new staff and to established staff whenever they are reassigned to tasks requiring additional knowledge
- Cover all necessary instructions
- Be given in a format, either written or verbal, that ensures understanding (may only be in verbal and pictorial form without written explanatory content, where appropriate)
- Include training on safety procedures for equipment, products, or new activities
- Include training on topics related to accident response, natural disasters, and workers’ health, including illnesses, exposure to chemicals, emergency response procedures, fire safety, and rights and responsibilities associated with workers’ health protection
- Include specialized training for workers in accordance with assigned tasks (control atmosphere storages, limited ventilation areas, fertilizer and chemical handling, machine operation, etc.)</v>
      </c>
      <c r="M200" s="44" t="str">
        <f>IF(Checklist48[[#This Row],[SSGUID]]="",IF(Checklist48[[#This Row],[PIGUID]]="","",INDEX(PIs[[Column1]:[SS]],MATCH(Checklist48[[#This Row],[PIGUID]],PIs[GUID],0),8)),"")</f>
        <v>Minor Must</v>
      </c>
      <c r="N200" s="69"/>
      <c r="O200" s="69"/>
      <c r="P200" s="44" t="str">
        <f>IF(Checklist48[[#This Row],[ifna]]="NA","",IF(Checklist48[[#This Row],[RelatedPQ]]=0,"",IF(Checklist48[[#This Row],[RelatedPQ]]="","",IF((INDEX(S2PQ_relational[],MATCH(Checklist48[[#This Row],[PIGUID&amp;NO]],S2PQ_relational[PIGUID &amp; "NO"],0),1))=Checklist48[[#This Row],[PIGUID]],"Not applicable",""))))</f>
        <v/>
      </c>
      <c r="Q200" s="44" t="str">
        <f>IF(Checklist48[[#This Row],[N/A]]="Not Applicable",INDEX(S2PQ[[Step 2 questions]:[Justification]],MATCH(Checklist48[[#This Row],[RelatedPQ]],S2PQ[S2PQGUID],0),3),"")</f>
        <v/>
      </c>
      <c r="R200" s="69"/>
    </row>
    <row r="201" spans="2:18" s="43" customFormat="1" ht="191.25" x14ac:dyDescent="0.25">
      <c r="B201" s="44"/>
      <c r="C201" s="44"/>
      <c r="D201" s="43">
        <f>IF(Checklist48[[#This Row],[SGUID]]="",IF(Checklist48[[#This Row],[SSGUID]]="",0,1),1)</f>
        <v>0</v>
      </c>
      <c r="E201" s="44" t="s">
        <v>209</v>
      </c>
      <c r="F201" s="44" t="str">
        <f>_xlfn.IFNA(Checklist48[[#This Row],[RelatedPQ]],"NA")</f>
        <v>NA</v>
      </c>
      <c r="G201" s="44" t="e">
        <f>IF(Checklist48[[#This Row],[PIGUID]]="","",INDEX(S2PQ_relational[],MATCH(Checklist48[[#This Row],[PIGUID&amp;NO]],S2PQ_relational[PIGUID &amp; "NO"],0),2))</f>
        <v>#N/A</v>
      </c>
      <c r="H201" s="44" t="str">
        <f>Checklist48[[#This Row],[PIGUID]]&amp;"NO"</f>
        <v>3l0dwSvlQzWoa2ucOBwHyFNO</v>
      </c>
      <c r="I201" s="44" t="b">
        <f>IF(Checklist48[[#This Row],[PIGUID]]="","",INDEX(PIs[NA Exempt],MATCH(Checklist48[[#This Row],[PIGUID]],PIs[GUID],0),1))</f>
        <v>0</v>
      </c>
      <c r="J201" s="44" t="str">
        <f>IF(Checklist48[[#This Row],[SGUID]]="",IF(Checklist48[[#This Row],[SSGUID]]="",IF(Checklist48[[#This Row],[PIGUID]]="","",INDEX(PIs[[Column1]:[SS]],MATCH(Checklist48[[#This Row],[PIGUID]],PIs[GUID],0),2)),INDEX(PIs[[Column1]:[SS]],MATCH(Checklist48[[#This Row],[SSGUID]],PIs[SSGUID],0),18)),INDEX(PIs[[Column1]:[SS]],MATCH(Checklist48[[#This Row],[SGUID]],PIs[SGUID],0),14))</f>
        <v>FO 12.01.04</v>
      </c>
      <c r="K201" s="44" t="str">
        <f>IF(Checklist48[[#This Row],[SGUID]]="",IF(Checklist48[[#This Row],[SSGUID]]="",IF(Checklist48[[#This Row],[PIGUID]]="","",INDEX(PIs[[Column1]:[SS]],MATCH(Checklist48[[#This Row],[PIGUID]],PIs[GUID],0),4)),INDEX(PIs[[Column1]:[Ssbody]],MATCH(Checklist48[[#This Row],[SSGUID]],PIs[SSGUID],0),19)),INDEX(PIs[[Column1]:[SS]],MATCH(Checklist48[[#This Row],[SGUID]],PIs[SGUID],0),15))</f>
        <v>Workers handling hazardous substances and operating dangerous or complex equipment have evidence of competence.</v>
      </c>
      <c r="L201" s="44" t="str">
        <f>IF(Checklist48[[#This Row],[SGUID]]="",IF(Checklist48[[#This Row],[SSGUID]]="",INDEX(PIs[[Column1]:[SS]],MATCH(Checklist48[[#This Row],[PIGUID]],PIs[GUID],0),6),""),"")</f>
        <v>Records shall identify all workers:
- Handling and/or administering chemicals, disinfectants, plant protection products (PPPs), biocides, and/or other hazardous substances
- Operating dangerous or complex equipment as defined in the risk assessment
- Working at heights
For each such worker, there shall be evidence of competence (e.g., certificate of training and/or records of training with evidence of attendance).
Workers under 18 years of age and pregnant or lactating workers shall not handle PPPs.
Compliance with this principle and the respective criteria shall include compliance with applicable legislation.</v>
      </c>
      <c r="M201" s="44" t="str">
        <f>IF(Checklist48[[#This Row],[SSGUID]]="",IF(Checklist48[[#This Row],[PIGUID]]="","",INDEX(PIs[[Column1]:[SS]],MATCH(Checklist48[[#This Row],[PIGUID]],PIs[GUID],0),8)),"")</f>
        <v>Major Must</v>
      </c>
      <c r="N201" s="69"/>
      <c r="O201" s="69"/>
      <c r="P201" s="44" t="str">
        <f>IF(Checklist48[[#This Row],[ifna]]="NA","",IF(Checklist48[[#This Row],[RelatedPQ]]=0,"",IF(Checklist48[[#This Row],[RelatedPQ]]="","",IF((INDEX(S2PQ_relational[],MATCH(Checklist48[[#This Row],[PIGUID&amp;NO]],S2PQ_relational[PIGUID &amp; "NO"],0),1))=Checklist48[[#This Row],[PIGUID]],"Not applicable",""))))</f>
        <v/>
      </c>
      <c r="Q201" s="44" t="str">
        <f>IF(Checklist48[[#This Row],[N/A]]="Not Applicable",INDEX(S2PQ[[Step 2 questions]:[Justification]],MATCH(Checklist48[[#This Row],[RelatedPQ]],S2PQ[S2PQGUID],0),3),"")</f>
        <v/>
      </c>
      <c r="R201" s="69"/>
    </row>
    <row r="202" spans="2:18" s="43" customFormat="1" ht="180" x14ac:dyDescent="0.25">
      <c r="B202" s="44"/>
      <c r="C202" s="44"/>
      <c r="D202" s="43">
        <f>IF(Checklist48[[#This Row],[SGUID]]="",IF(Checklist48[[#This Row],[SSGUID]]="",0,1),1)</f>
        <v>0</v>
      </c>
      <c r="E202" s="44" t="s">
        <v>477</v>
      </c>
      <c r="F202" s="44" t="str">
        <f>_xlfn.IFNA(Checklist48[[#This Row],[RelatedPQ]],"NA")</f>
        <v>NA</v>
      </c>
      <c r="G202" s="44" t="e">
        <f>IF(Checklist48[[#This Row],[PIGUID]]="","",INDEX(S2PQ_relational[],MATCH(Checklist48[[#This Row],[PIGUID&amp;NO]],S2PQ_relational[PIGUID &amp; "NO"],0),2))</f>
        <v>#N/A</v>
      </c>
      <c r="H202" s="44" t="str">
        <f>Checklist48[[#This Row],[PIGUID]]&amp;"NO"</f>
        <v>1Bx9mR3IRQHnLgvz9dTa3RNO</v>
      </c>
      <c r="I202" s="44" t="b">
        <f>IF(Checklist48[[#This Row],[PIGUID]]="","",INDEX(PIs[NA Exempt],MATCH(Checklist48[[#This Row],[PIGUID]],PIs[GUID],0),1))</f>
        <v>0</v>
      </c>
      <c r="J202" s="44" t="str">
        <f>IF(Checklist48[[#This Row],[SGUID]]="",IF(Checklist48[[#This Row],[SSGUID]]="",IF(Checklist48[[#This Row],[PIGUID]]="","",INDEX(PIs[[Column1]:[SS]],MATCH(Checklist48[[#This Row],[PIGUID]],PIs[GUID],0),2)),INDEX(PIs[[Column1]:[SS]],MATCH(Checklist48[[#This Row],[SSGUID]],PIs[SSGUID],0),18)),INDEX(PIs[[Column1]:[SS]],MATCH(Checklist48[[#This Row],[SGUID]],PIs[SGUID],0),14))</f>
        <v>FO 12.01.05</v>
      </c>
      <c r="K202" s="44" t="str">
        <f>IF(Checklist48[[#This Row],[SGUID]]="",IF(Checklist48[[#This Row],[SSGUID]]="",IF(Checklist48[[#This Row],[PIGUID]]="","",INDEX(PIs[[Column1]:[SS]],MATCH(Checklist48[[#This Row],[PIGUID]],PIs[GUID],0),4)),INDEX(PIs[[Column1]:[Ssbody]],MATCH(Checklist48[[#This Row],[SSGUID]],PIs[SSGUID],0),19)),INDEX(PIs[[Column1]:[SS]],MATCH(Checklist48[[#This Row],[SGUID]],PIs[SGUID],0),15))</f>
        <v>Accident and emergency procedures are displayed and communicated.</v>
      </c>
      <c r="L202" s="44" t="str">
        <f>IF(Checklist48[[#This Row],[SGUID]]="",IF(Checklist48[[#This Row],[SSGUID]]="",INDEX(PIs[[Column1]:[SS]],MATCH(Checklist48[[#This Row],[PIGUID]],PIs[GUID],0),6),""),"")</f>
        <v>Instructions based on the accident and emergency procedures shall be clearly displayed in accessible and visible location(s) for workers, visitors, and subcontractors. These instructions shall be available in the predominant language(s) of the workforce and/or in pictograms. The procedures shall cover/identify the following:
- The farm address, map, or other location information (e.g., GPS coordinates)
- Contact person(s)
- An up-to-date list of relevant telephone numbers (i.e., police, ambulance, hospital, fire brigade, access to emergency healthcare on site or by means of transport, and suppliers of electricity, water, and gas)
- Emergency evacuation procedures, where applicable</v>
      </c>
      <c r="M202" s="44" t="str">
        <f>IF(Checklist48[[#This Row],[SSGUID]]="",IF(Checklist48[[#This Row],[PIGUID]]="","",INDEX(PIs[[Column1]:[SS]],MATCH(Checklist48[[#This Row],[PIGUID]],PIs[GUID],0),8)),"")</f>
        <v>Major Must</v>
      </c>
      <c r="N202" s="69"/>
      <c r="O202" s="69"/>
      <c r="P202" s="44" t="str">
        <f>IF(Checklist48[[#This Row],[ifna]]="NA","",IF(Checklist48[[#This Row],[RelatedPQ]]=0,"",IF(Checklist48[[#This Row],[RelatedPQ]]="","",IF((INDEX(S2PQ_relational[],MATCH(Checklist48[[#This Row],[PIGUID&amp;NO]],S2PQ_relational[PIGUID &amp; "NO"],0),1))=Checklist48[[#This Row],[PIGUID]],"Not applicable",""))))</f>
        <v/>
      </c>
      <c r="Q202" s="44" t="str">
        <f>IF(Checklist48[[#This Row],[N/A]]="Not Applicable",INDEX(S2PQ[[Step 2 questions]:[Justification]],MATCH(Checklist48[[#This Row],[RelatedPQ]],S2PQ[S2PQGUID],0),3),"")</f>
        <v/>
      </c>
      <c r="R202" s="69"/>
    </row>
    <row r="203" spans="2:18" s="43" customFormat="1" ht="360" x14ac:dyDescent="0.25">
      <c r="B203" s="44"/>
      <c r="C203" s="44"/>
      <c r="D203" s="43">
        <f>IF(Checklist48[[#This Row],[SGUID]]="",IF(Checklist48[[#This Row],[SSGUID]]="",0,1),1)</f>
        <v>0</v>
      </c>
      <c r="E203" s="44" t="s">
        <v>714</v>
      </c>
      <c r="F203" s="44" t="str">
        <f>_xlfn.IFNA(Checklist48[[#This Row],[RelatedPQ]],"NA")</f>
        <v>NA</v>
      </c>
      <c r="G203" s="44" t="e">
        <f>IF(Checklist48[[#This Row],[PIGUID]]="","",INDEX(S2PQ_relational[],MATCH(Checklist48[[#This Row],[PIGUID&amp;NO]],S2PQ_relational[PIGUID &amp; "NO"],0),2))</f>
        <v>#N/A</v>
      </c>
      <c r="H203" s="44" t="str">
        <f>Checklist48[[#This Row],[PIGUID]]&amp;"NO"</f>
        <v>2nFBpxsXtUwF9GEs1mVnA3NO</v>
      </c>
      <c r="I203" s="44" t="b">
        <f>IF(Checklist48[[#This Row],[PIGUID]]="","",INDEX(PIs[NA Exempt],MATCH(Checklist48[[#This Row],[PIGUID]],PIs[GUID],0),1))</f>
        <v>0</v>
      </c>
      <c r="J203" s="44" t="str">
        <f>IF(Checklist48[[#This Row],[SGUID]]="",IF(Checklist48[[#This Row],[SSGUID]]="",IF(Checklist48[[#This Row],[PIGUID]]="","",INDEX(PIs[[Column1]:[SS]],MATCH(Checklist48[[#This Row],[PIGUID]],PIs[GUID],0),2)),INDEX(PIs[[Column1]:[SS]],MATCH(Checklist48[[#This Row],[SSGUID]],PIs[SSGUID],0),18)),INDEX(PIs[[Column1]:[SS]],MATCH(Checklist48[[#This Row],[SGUID]],PIs[SGUID],0),14))</f>
        <v>FO 12.01.06</v>
      </c>
      <c r="K203" s="44" t="str">
        <f>IF(Checklist48[[#This Row],[SGUID]]="",IF(Checklist48[[#This Row],[SSGUID]]="",IF(Checklist48[[#This Row],[PIGUID]]="","",INDEX(PIs[[Column1]:[SS]],MATCH(Checklist48[[#This Row],[PIGUID]],PIs[GUID],0),4)),INDEX(PIs[[Column1]:[Ssbody]],MATCH(Checklist48[[#This Row],[SSGUID]],PIs[SSGUID],0),19)),INDEX(PIs[[Column1]:[SS]],MATCH(Checklist48[[#This Row],[SGUID]],PIs[SGUID],0),15))</f>
        <v>Warning signs identify all potential hazards, emergency exits, and escape routes.</v>
      </c>
      <c r="L203" s="44" t="str">
        <f>IF(Checklist48[[#This Row],[SGUID]]="",IF(Checklist48[[#This Row],[SSGUID]]="",INDEX(PIs[[Column1]:[SS]],MATCH(Checklist48[[#This Row],[PIGUID]],PIs[GUID],0),6),""),"")</f>
        <v>Permanent and legible signs shall indicate potential hazards. Emergency exits and escape route signs shall indicate these must be kept open, accessible, and clear of obstacles.
This includes, where applicable, waste pits, flammable structures (fuel tanks, propane/natural gas tanks, etc.), plant protection product (PPP) storage, bodies of water, and any other identified physical hazards.
Warning signs shall be present and in the predominant language(s) of the workforce and/or in pictograms.
Examples of other information that can be included:
- The location of the nearest means of communication (telephone, radio)
- How and where to contact local medical services, hospitals, and other emergency services
- The location of fire extinguisher(s) and availability of water nearby
- The location of large chemical, fuel, and fertilizer storages
- The locations of emergency exits and operation of fire escapes
- Emergency cutoffs for electricity, gas, and water lines
- How to report accidents and dangerous incidents (location, description of incident, number of injured people, type of injuries)
- The hygiene instructions
- How to deal with accidents involving chemicals following safety data sheets (SDSs)</v>
      </c>
      <c r="M203" s="44" t="str">
        <f>IF(Checklist48[[#This Row],[SSGUID]]="",IF(Checklist48[[#This Row],[PIGUID]]="","",INDEX(PIs[[Column1]:[SS]],MATCH(Checklist48[[#This Row],[PIGUID]],PIs[GUID],0),8)),"")</f>
        <v>Major Must</v>
      </c>
      <c r="N203" s="69"/>
      <c r="O203" s="69"/>
      <c r="P203" s="44" t="str">
        <f>IF(Checklist48[[#This Row],[ifna]]="NA","",IF(Checklist48[[#This Row],[RelatedPQ]]=0,"",IF(Checklist48[[#This Row],[RelatedPQ]]="","",IF((INDEX(S2PQ_relational[],MATCH(Checklist48[[#This Row],[PIGUID&amp;NO]],S2PQ_relational[PIGUID &amp; "NO"],0),1))=Checklist48[[#This Row],[PIGUID]],"Not applicable",""))))</f>
        <v/>
      </c>
      <c r="Q203" s="44" t="str">
        <f>IF(Checklist48[[#This Row],[N/A]]="Not Applicable",INDEX(S2PQ[[Step 2 questions]:[Justification]],MATCH(Checklist48[[#This Row],[RelatedPQ]],S2PQ[S2PQGUID],0),3),"")</f>
        <v/>
      </c>
      <c r="R203" s="69"/>
    </row>
    <row r="204" spans="2:18" s="43" customFormat="1" ht="33.75" x14ac:dyDescent="0.25">
      <c r="B204" s="44"/>
      <c r="C204" s="44" t="s">
        <v>713</v>
      </c>
      <c r="D204" s="43">
        <f>IF(Checklist48[[#This Row],[SGUID]]="",IF(Checklist48[[#This Row],[SSGUID]]="",0,1),1)</f>
        <v>1</v>
      </c>
      <c r="E204" s="44"/>
      <c r="F204" s="44" t="str">
        <f>_xlfn.IFNA(Checklist48[[#This Row],[RelatedPQ]],"NA")</f>
        <v/>
      </c>
      <c r="G204" s="44" t="str">
        <f>IF(Checklist48[[#This Row],[PIGUID]]="","",INDEX(S2PQ_relational[],MATCH(Checklist48[[#This Row],[PIGUID&amp;NO]],S2PQ_relational[PIGUID &amp; "NO"],0),2))</f>
        <v/>
      </c>
      <c r="H204" s="44" t="str">
        <f>Checklist48[[#This Row],[PIGUID]]&amp;"NO"</f>
        <v>NO</v>
      </c>
      <c r="I204" s="44" t="str">
        <f>IF(Checklist48[[#This Row],[PIGUID]]="","",INDEX(PIs[NA Exempt],MATCH(Checklist48[[#This Row],[PIGUID]],PIs[GUID],0),1))</f>
        <v/>
      </c>
      <c r="J204" s="44" t="str">
        <f>IF(Checklist48[[#This Row],[SGUID]]="",IF(Checklist48[[#This Row],[SSGUID]]="",IF(Checklist48[[#This Row],[PIGUID]]="","",INDEX(PIs[[Column1]:[SS]],MATCH(Checklist48[[#This Row],[PIGUID]],PIs[GUID],0),2)),INDEX(PIs[[Column1]:[SS]],MATCH(Checklist48[[#This Row],[SSGUID]],PIs[SSGUID],0),18)),INDEX(PIs[[Column1]:[SS]],MATCH(Checklist48[[#This Row],[SGUID]],PIs[SGUID],0),14))</f>
        <v>FO 12.02 Hazards and first aid</v>
      </c>
      <c r="K204" s="44" t="str">
        <f>IF(Checklist48[[#This Row],[SGUID]]="",IF(Checklist48[[#This Row],[SSGUID]]="",IF(Checklist48[[#This Row],[PIGUID]]="","",INDEX(PIs[[Column1]:[SS]],MATCH(Checklist48[[#This Row],[PIGUID]],PIs[GUID],0),4)),INDEX(PIs[[Column1]:[Ssbody]],MATCH(Checklist48[[#This Row],[SSGUID]],PIs[SSGUID],0),19)),INDEX(PIs[[Column1]:[SS]],MATCH(Checklist48[[#This Row],[SGUID]],PIs[SGUID],0),15))</f>
        <v>-</v>
      </c>
      <c r="L204" s="44" t="str">
        <f>IF(Checklist48[[#This Row],[SGUID]]="",IF(Checklist48[[#This Row],[SSGUID]]="",INDEX(PIs[[Column1]:[SS]],MATCH(Checklist48[[#This Row],[PIGUID]],PIs[GUID],0),6),""),"")</f>
        <v/>
      </c>
      <c r="M204" s="44" t="str">
        <f>IF(Checklist48[[#This Row],[SSGUID]]="",IF(Checklist48[[#This Row],[PIGUID]]="","",INDEX(PIs[[Column1]:[SS]],MATCH(Checklist48[[#This Row],[PIGUID]],PIs[GUID],0),8)),"")</f>
        <v/>
      </c>
      <c r="N204" s="69"/>
      <c r="O204" s="69"/>
      <c r="P204" s="44" t="str">
        <f>IF(Checklist48[[#This Row],[ifna]]="NA","",IF(Checklist48[[#This Row],[RelatedPQ]]=0,"",IF(Checklist48[[#This Row],[RelatedPQ]]="","",IF((INDEX(S2PQ_relational[],MATCH(Checklist48[[#This Row],[PIGUID&amp;NO]],S2PQ_relational[PIGUID &amp; "NO"],0),1))=Checklist48[[#This Row],[PIGUID]],"Not applicable",""))))</f>
        <v/>
      </c>
      <c r="Q204" s="44" t="str">
        <f>IF(Checklist48[[#This Row],[N/A]]="Not Applicable",INDEX(S2PQ[[Step 2 questions]:[Justification]],MATCH(Checklist48[[#This Row],[RelatedPQ]],S2PQ[S2PQGUID],0),3),"")</f>
        <v/>
      </c>
      <c r="R204" s="69"/>
    </row>
    <row r="205" spans="2:18" s="43" customFormat="1" ht="33.75" x14ac:dyDescent="0.25">
      <c r="B205" s="44"/>
      <c r="C205" s="44"/>
      <c r="D205" s="43">
        <f>IF(Checklist48[[#This Row],[SGUID]]="",IF(Checklist48[[#This Row],[SSGUID]]="",0,1),1)</f>
        <v>0</v>
      </c>
      <c r="E205" s="44" t="s">
        <v>720</v>
      </c>
      <c r="F205" s="44" t="str">
        <f>_xlfn.IFNA(Checklist48[[#This Row],[RelatedPQ]],"NA")</f>
        <v>NA</v>
      </c>
      <c r="G205" s="44" t="e">
        <f>IF(Checklist48[[#This Row],[PIGUID]]="","",INDEX(S2PQ_relational[],MATCH(Checklist48[[#This Row],[PIGUID&amp;NO]],S2PQ_relational[PIGUID &amp; "NO"],0),2))</f>
        <v>#N/A</v>
      </c>
      <c r="H205" s="44" t="str">
        <f>Checklist48[[#This Row],[PIGUID]]&amp;"NO"</f>
        <v>23qolPWDH7AShA8FPpz4zuNO</v>
      </c>
      <c r="I205" s="44" t="b">
        <f>IF(Checklist48[[#This Row],[PIGUID]]="","",INDEX(PIs[NA Exempt],MATCH(Checklist48[[#This Row],[PIGUID]],PIs[GUID],0),1))</f>
        <v>0</v>
      </c>
      <c r="J205" s="44" t="str">
        <f>IF(Checklist48[[#This Row],[SGUID]]="",IF(Checklist48[[#This Row],[SSGUID]]="",IF(Checklist48[[#This Row],[PIGUID]]="","",INDEX(PIs[[Column1]:[SS]],MATCH(Checklist48[[#This Row],[PIGUID]],PIs[GUID],0),2)),INDEX(PIs[[Column1]:[SS]],MATCH(Checklist48[[#This Row],[SSGUID]],PIs[SSGUID],0),18)),INDEX(PIs[[Column1]:[SS]],MATCH(Checklist48[[#This Row],[SGUID]],PIs[SGUID],0),14))</f>
        <v>FO 12.02.01</v>
      </c>
      <c r="K205" s="44" t="str">
        <f>IF(Checklist48[[#This Row],[SGUID]]="",IF(Checklist48[[#This Row],[SSGUID]]="",IF(Checklist48[[#This Row],[PIGUID]]="","",INDEX(PIs[[Column1]:[SS]],MATCH(Checklist48[[#This Row],[PIGUID]],PIs[GUID],0),4)),INDEX(PIs[[Column1]:[Ssbody]],MATCH(Checklist48[[#This Row],[SSGUID]],PIs[SSGUID],0),19)),INDEX(PIs[[Column1]:[SS]],MATCH(Checklist48[[#This Row],[SGUID]],PIs[SGUID],0),15))</f>
        <v>Safety advice for substances hazardous to workers’ health and safety is immediately available and accessible.</v>
      </c>
      <c r="L205" s="44" t="str">
        <f>IF(Checklist48[[#This Row],[SGUID]]="",IF(Checklist48[[#This Row],[SSGUID]]="",INDEX(PIs[[Column1]:[SS]],MATCH(Checklist48[[#This Row],[PIGUID]],PIs[GUID],0),6),""),"")</f>
        <v>Information related to safe handling of each hazardous substance shall be accessible (websites, telephone numbers, safety data sheets (SDSs), etc.).</v>
      </c>
      <c r="M205" s="44" t="str">
        <f>IF(Checklist48[[#This Row],[SSGUID]]="",IF(Checklist48[[#This Row],[PIGUID]]="","",INDEX(PIs[[Column1]:[SS]],MATCH(Checklist48[[#This Row],[PIGUID]],PIs[GUID],0),8)),"")</f>
        <v>Minor Must</v>
      </c>
      <c r="N205" s="69"/>
      <c r="O205" s="69"/>
      <c r="P205" s="44" t="str">
        <f>IF(Checklist48[[#This Row],[ifna]]="NA","",IF(Checklist48[[#This Row],[RelatedPQ]]=0,"",IF(Checklist48[[#This Row],[RelatedPQ]]="","",IF((INDEX(S2PQ_relational[],MATCH(Checklist48[[#This Row],[PIGUID&amp;NO]],S2PQ_relational[PIGUID &amp; "NO"],0),1))=Checklist48[[#This Row],[PIGUID]],"Not applicable",""))))</f>
        <v/>
      </c>
      <c r="Q205" s="44" t="str">
        <f>IF(Checklist48[[#This Row],[N/A]]="Not Applicable",INDEX(S2PQ[[Step 2 questions]:[Justification]],MATCH(Checklist48[[#This Row],[RelatedPQ]],S2PQ[S2PQGUID],0),3),"")</f>
        <v/>
      </c>
      <c r="R205" s="69"/>
    </row>
    <row r="206" spans="2:18" s="43" customFormat="1" ht="67.5" x14ac:dyDescent="0.25">
      <c r="B206" s="44"/>
      <c r="C206" s="44"/>
      <c r="D206" s="43">
        <f>IF(Checklist48[[#This Row],[SGUID]]="",IF(Checklist48[[#This Row],[SSGUID]]="",0,1),1)</f>
        <v>0</v>
      </c>
      <c r="E206" s="44" t="s">
        <v>726</v>
      </c>
      <c r="F206" s="44" t="str">
        <f>_xlfn.IFNA(Checklist48[[#This Row],[RelatedPQ]],"NA")</f>
        <v>NA</v>
      </c>
      <c r="G206" s="44" t="e">
        <f>IF(Checklist48[[#This Row],[PIGUID]]="","",INDEX(S2PQ_relational[],MATCH(Checklist48[[#This Row],[PIGUID&amp;NO]],S2PQ_relational[PIGUID &amp; "NO"],0),2))</f>
        <v>#N/A</v>
      </c>
      <c r="H206" s="44" t="str">
        <f>Checklist48[[#This Row],[PIGUID]]&amp;"NO"</f>
        <v>5NmkQqW8gCpgS78wQv2l3ZNO</v>
      </c>
      <c r="I206" s="44" t="b">
        <f>IF(Checklist48[[#This Row],[PIGUID]]="","",INDEX(PIs[NA Exempt],MATCH(Checklist48[[#This Row],[PIGUID]],PIs[GUID],0),1))</f>
        <v>0</v>
      </c>
      <c r="J206" s="44" t="str">
        <f>IF(Checklist48[[#This Row],[SGUID]]="",IF(Checklist48[[#This Row],[SSGUID]]="",IF(Checklist48[[#This Row],[PIGUID]]="","",INDEX(PIs[[Column1]:[SS]],MATCH(Checklist48[[#This Row],[PIGUID]],PIs[GUID],0),2)),INDEX(PIs[[Column1]:[SS]],MATCH(Checklist48[[#This Row],[SSGUID]],PIs[SSGUID],0),18)),INDEX(PIs[[Column1]:[SS]],MATCH(Checklist48[[#This Row],[SGUID]],PIs[SGUID],0),14))</f>
        <v>FO 12.02.02</v>
      </c>
      <c r="K206" s="44" t="str">
        <f>IF(Checklist48[[#This Row],[SGUID]]="",IF(Checklist48[[#This Row],[SSGUID]]="",IF(Checklist48[[#This Row],[PIGUID]]="","",INDEX(PIs[[Column1]:[SS]],MATCH(Checklist48[[#This Row],[PIGUID]],PIs[GUID],0),4)),INDEX(PIs[[Column1]:[Ssbody]],MATCH(Checklist48[[#This Row],[SSGUID]],PIs[SSGUID],0),19)),INDEX(PIs[[Column1]:[SS]],MATCH(Checklist48[[#This Row],[SGUID]],PIs[SGUID],0),15))</f>
        <v>First aid kits are accessible at all permanent sites and fields near the work.</v>
      </c>
      <c r="L206" s="44" t="str">
        <f>IF(Checklist48[[#This Row],[SGUID]]="",IF(Checklist48[[#This Row],[SSGUID]]="",INDEX(PIs[[Column1]:[SS]],MATCH(Checklist48[[#This Row],[PIGUID]],PIs[GUID],0),6),""),"")</f>
        <v>Complete and maintained first aid kits (i.e., complete and maintained according to prevailing regulations and appropriate to the activities being carried out) shall be available and accessible at all permanent sites and present in selected vehicles (tractor, car, etc.) where required by the risk assessment.</v>
      </c>
      <c r="M206" s="44" t="str">
        <f>IF(Checklist48[[#This Row],[SSGUID]]="",IF(Checklist48[[#This Row],[PIGUID]]="","",INDEX(PIs[[Column1]:[SS]],MATCH(Checklist48[[#This Row],[PIGUID]],PIs[GUID],0),8)),"")</f>
        <v>Minor Must</v>
      </c>
      <c r="N206" s="69"/>
      <c r="O206" s="69"/>
      <c r="P206" s="44" t="str">
        <f>IF(Checklist48[[#This Row],[ifna]]="NA","",IF(Checklist48[[#This Row],[RelatedPQ]]=0,"",IF(Checklist48[[#This Row],[RelatedPQ]]="","",IF((INDEX(S2PQ_relational[],MATCH(Checklist48[[#This Row],[PIGUID&amp;NO]],S2PQ_relational[PIGUID &amp; "NO"],0),1))=Checklist48[[#This Row],[PIGUID]],"Not applicable",""))))</f>
        <v/>
      </c>
      <c r="Q206" s="44" t="str">
        <f>IF(Checklist48[[#This Row],[N/A]]="Not Applicable",INDEX(S2PQ[[Step 2 questions]:[Justification]],MATCH(Checklist48[[#This Row],[RelatedPQ]],S2PQ[S2PQGUID],0),3),"")</f>
        <v/>
      </c>
      <c r="R206" s="69"/>
    </row>
    <row r="207" spans="2:18" s="43" customFormat="1" ht="67.5" x14ac:dyDescent="0.25">
      <c r="B207" s="44"/>
      <c r="C207" s="44"/>
      <c r="D207" s="43">
        <f>IF(Checklist48[[#This Row],[SGUID]]="",IF(Checklist48[[#This Row],[SSGUID]]="",0,1),1)</f>
        <v>0</v>
      </c>
      <c r="E207" s="44" t="s">
        <v>707</v>
      </c>
      <c r="F207" s="44" t="str">
        <f>_xlfn.IFNA(Checklist48[[#This Row],[RelatedPQ]],"NA")</f>
        <v>NA</v>
      </c>
      <c r="G207" s="44" t="e">
        <f>IF(Checklist48[[#This Row],[PIGUID]]="","",INDEX(S2PQ_relational[],MATCH(Checklist48[[#This Row],[PIGUID&amp;NO]],S2PQ_relational[PIGUID &amp; "NO"],0),2))</f>
        <v>#N/A</v>
      </c>
      <c r="H207" s="44" t="str">
        <f>Checklist48[[#This Row],[PIGUID]]&amp;"NO"</f>
        <v>3begiMvTuWTZThyFdaYvafNO</v>
      </c>
      <c r="I207" s="44" t="b">
        <f>IF(Checklist48[[#This Row],[PIGUID]]="","",INDEX(PIs[NA Exempt],MATCH(Checklist48[[#This Row],[PIGUID]],PIs[GUID],0),1))</f>
        <v>0</v>
      </c>
      <c r="J207" s="44" t="str">
        <f>IF(Checklist48[[#This Row],[SGUID]]="",IF(Checklist48[[#This Row],[SSGUID]]="",IF(Checklist48[[#This Row],[PIGUID]]="","",INDEX(PIs[[Column1]:[SS]],MATCH(Checklist48[[#This Row],[PIGUID]],PIs[GUID],0),2)),INDEX(PIs[[Column1]:[SS]],MATCH(Checklist48[[#This Row],[SSGUID]],PIs[SSGUID],0),18)),INDEX(PIs[[Column1]:[SS]],MATCH(Checklist48[[#This Row],[SGUID]],PIs[SGUID],0),14))</f>
        <v>FO 12.02.03</v>
      </c>
      <c r="K207" s="44" t="str">
        <f>IF(Checklist48[[#This Row],[SGUID]]="",IF(Checklist48[[#This Row],[SSGUID]]="",IF(Checklist48[[#This Row],[PIGUID]]="","",INDEX(PIs[[Column1]:[SS]],MATCH(Checklist48[[#This Row],[PIGUID]],PIs[GUID],0),4)),INDEX(PIs[[Column1]:[Ssbody]],MATCH(Checklist48[[#This Row],[SSGUID]],PIs[SSGUID],0),19)),INDEX(PIs[[Column1]:[SS]],MATCH(Checklist48[[#This Row],[SGUID]],PIs[SGUID],0),15))</f>
        <v>There is always at least one person trained in first aid present on the farm whenever on-farm activities are being carried out.</v>
      </c>
      <c r="L207" s="44" t="str">
        <f>IF(Checklist48[[#This Row],[SGUID]]="",IF(Checklist48[[#This Row],[SSGUID]]="",INDEX(PIs[[Column1]:[SS]],MATCH(Checklist48[[#This Row],[PIGUID]],PIs[GUID],0),6),""),"")</f>
        <v>There shall always be at least one person trained in first aid (within the last five years) present at the location whenever production and handling activities are being carried out, including those mentioned in the relevant principles and criteria of the standard. As a guideline: one trained person per 50 workers.</v>
      </c>
      <c r="M207" s="44" t="str">
        <f>IF(Checklist48[[#This Row],[SSGUID]]="",IF(Checklist48[[#This Row],[PIGUID]]="","",INDEX(PIs[[Column1]:[SS]],MATCH(Checklist48[[#This Row],[PIGUID]],PIs[GUID],0),8)),"")</f>
        <v>Minor Must</v>
      </c>
      <c r="N207" s="69"/>
      <c r="O207" s="69"/>
      <c r="P207" s="44" t="str">
        <f>IF(Checklist48[[#This Row],[ifna]]="NA","",IF(Checklist48[[#This Row],[RelatedPQ]]=0,"",IF(Checklist48[[#This Row],[RelatedPQ]]="","",IF((INDEX(S2PQ_relational[],MATCH(Checklist48[[#This Row],[PIGUID&amp;NO]],S2PQ_relational[PIGUID &amp; "NO"],0),1))=Checklist48[[#This Row],[PIGUID]],"Not applicable",""))))</f>
        <v/>
      </c>
      <c r="Q207" s="44" t="str">
        <f>IF(Checklist48[[#This Row],[N/A]]="Not Applicable",INDEX(S2PQ[[Step 2 questions]:[Justification]],MATCH(Checklist48[[#This Row],[RelatedPQ]],S2PQ[S2PQGUID],0),3),"")</f>
        <v/>
      </c>
      <c r="R207" s="69"/>
    </row>
    <row r="208" spans="2:18" s="43" customFormat="1" ht="45" x14ac:dyDescent="0.25">
      <c r="B208" s="44"/>
      <c r="C208" s="44" t="s">
        <v>694</v>
      </c>
      <c r="D208" s="43">
        <f>IF(Checklist48[[#This Row],[SGUID]]="",IF(Checklist48[[#This Row],[SSGUID]]="",0,1),1)</f>
        <v>1</v>
      </c>
      <c r="E208" s="44"/>
      <c r="F208" s="44" t="str">
        <f>_xlfn.IFNA(Checklist48[[#This Row],[RelatedPQ]],"NA")</f>
        <v/>
      </c>
      <c r="G208" s="44" t="str">
        <f>IF(Checklist48[[#This Row],[PIGUID]]="","",INDEX(S2PQ_relational[],MATCH(Checklist48[[#This Row],[PIGUID&amp;NO]],S2PQ_relational[PIGUID &amp; "NO"],0),2))</f>
        <v/>
      </c>
      <c r="H208" s="44" t="str">
        <f>Checklist48[[#This Row],[PIGUID]]&amp;"NO"</f>
        <v>NO</v>
      </c>
      <c r="I208" s="44" t="str">
        <f>IF(Checklist48[[#This Row],[PIGUID]]="","",INDEX(PIs[NA Exempt],MATCH(Checklist48[[#This Row],[PIGUID]],PIs[GUID],0),1))</f>
        <v/>
      </c>
      <c r="J208" s="44" t="str">
        <f>IF(Checklist48[[#This Row],[SGUID]]="",IF(Checklist48[[#This Row],[SSGUID]]="",IF(Checklist48[[#This Row],[PIGUID]]="","",INDEX(PIs[[Column1]:[SS]],MATCH(Checklist48[[#This Row],[PIGUID]],PIs[GUID],0),2)),INDEX(PIs[[Column1]:[SS]],MATCH(Checklist48[[#This Row],[SSGUID]],PIs[SSGUID],0),18)),INDEX(PIs[[Column1]:[SS]],MATCH(Checklist48[[#This Row],[SGUID]],PIs[SGUID],0),14))</f>
        <v>FO 12.03 Personal protective equipment</v>
      </c>
      <c r="K208" s="44" t="str">
        <f>IF(Checklist48[[#This Row],[SGUID]]="",IF(Checklist48[[#This Row],[SSGUID]]="",IF(Checklist48[[#This Row],[PIGUID]]="","",INDEX(PIs[[Column1]:[SS]],MATCH(Checklist48[[#This Row],[PIGUID]],PIs[GUID],0),4)),INDEX(PIs[[Column1]:[Ssbody]],MATCH(Checklist48[[#This Row],[SSGUID]],PIs[SSGUID],0),19)),INDEX(PIs[[Column1]:[SS]],MATCH(Checklist48[[#This Row],[SGUID]],PIs[SGUID],0),15))</f>
        <v>-</v>
      </c>
      <c r="L208" s="44" t="str">
        <f>IF(Checklist48[[#This Row],[SGUID]]="",IF(Checklist48[[#This Row],[SSGUID]]="",INDEX(PIs[[Column1]:[SS]],MATCH(Checklist48[[#This Row],[PIGUID]],PIs[GUID],0),6),""),"")</f>
        <v/>
      </c>
      <c r="M208" s="44" t="str">
        <f>IF(Checklist48[[#This Row],[SSGUID]]="",IF(Checklist48[[#This Row],[PIGUID]]="","",INDEX(PIs[[Column1]:[SS]],MATCH(Checklist48[[#This Row],[PIGUID]],PIs[GUID],0),8)),"")</f>
        <v/>
      </c>
      <c r="N208" s="69"/>
      <c r="O208" s="69"/>
      <c r="P208" s="44" t="str">
        <f>IF(Checklist48[[#This Row],[ifna]]="NA","",IF(Checklist48[[#This Row],[RelatedPQ]]=0,"",IF(Checklist48[[#This Row],[RelatedPQ]]="","",IF((INDEX(S2PQ_relational[],MATCH(Checklist48[[#This Row],[PIGUID&amp;NO]],S2PQ_relational[PIGUID &amp; "NO"],0),1))=Checklist48[[#This Row],[PIGUID]],"Not applicable",""))))</f>
        <v/>
      </c>
      <c r="Q208" s="44" t="str">
        <f>IF(Checklist48[[#This Row],[N/A]]="Not Applicable",INDEX(S2PQ[[Step 2 questions]:[Justification]],MATCH(Checklist48[[#This Row],[RelatedPQ]],S2PQ[S2PQGUID],0),3),"")</f>
        <v/>
      </c>
      <c r="R208" s="69"/>
    </row>
    <row r="209" spans="2:18" s="43" customFormat="1" ht="157.5" x14ac:dyDescent="0.25">
      <c r="B209" s="44"/>
      <c r="C209" s="44"/>
      <c r="D209" s="43">
        <f>IF(Checklist48[[#This Row],[SGUID]]="",IF(Checklist48[[#This Row],[SSGUID]]="",0,1),1)</f>
        <v>0</v>
      </c>
      <c r="E209" s="44" t="s">
        <v>701</v>
      </c>
      <c r="F209" s="44" t="str">
        <f>_xlfn.IFNA(Checklist48[[#This Row],[RelatedPQ]],"NA")</f>
        <v>NA</v>
      </c>
      <c r="G209" s="44" t="e">
        <f>IF(Checklist48[[#This Row],[PIGUID]]="","",INDEX(S2PQ_relational[],MATCH(Checklist48[[#This Row],[PIGUID&amp;NO]],S2PQ_relational[PIGUID &amp; "NO"],0),2))</f>
        <v>#N/A</v>
      </c>
      <c r="H209" s="44" t="str">
        <f>Checklist48[[#This Row],[PIGUID]]&amp;"NO"</f>
        <v>5TiElFP5F2vlfwim2F8cCCNO</v>
      </c>
      <c r="I209" s="44" t="b">
        <f>IF(Checklist48[[#This Row],[PIGUID]]="","",INDEX(PIs[NA Exempt],MATCH(Checklist48[[#This Row],[PIGUID]],PIs[GUID],0),1))</f>
        <v>0</v>
      </c>
      <c r="J209" s="44" t="str">
        <f>IF(Checklist48[[#This Row],[SGUID]]="",IF(Checklist48[[#This Row],[SSGUID]]="",IF(Checklist48[[#This Row],[PIGUID]]="","",INDEX(PIs[[Column1]:[SS]],MATCH(Checklist48[[#This Row],[PIGUID]],PIs[GUID],0),2)),INDEX(PIs[[Column1]:[SS]],MATCH(Checklist48[[#This Row],[SSGUID]],PIs[SSGUID],0),18)),INDEX(PIs[[Column1]:[SS]],MATCH(Checklist48[[#This Row],[SGUID]],PIs[SGUID],0),14))</f>
        <v>FO 12.03.01</v>
      </c>
      <c r="K209" s="44" t="str">
        <f>IF(Checklist48[[#This Row],[SGUID]]="",IF(Checklist48[[#This Row],[SSGUID]]="",IF(Checklist48[[#This Row],[PIGUID]]="","",INDEX(PIs[[Column1]:[SS]],MATCH(Checklist48[[#This Row],[PIGUID]],PIs[GUID],0),4)),INDEX(PIs[[Column1]:[Ssbody]],MATCH(Checklist48[[#This Row],[SSGUID]],PIs[SSGUID],0),19)),INDEX(PIs[[Column1]:[SS]],MATCH(Checklist48[[#This Row],[SGUID]],PIs[SGUID],0),15))</f>
        <v>Workers, visitors, and subcontractors are equipped with suitable personal protective equipment (PPE) and utilize them.</v>
      </c>
      <c r="L209" s="44" t="str">
        <f>IF(Checklist48[[#This Row],[SGUID]]="",IF(Checklist48[[#This Row],[SSGUID]]="",INDEX(PIs[[Column1]:[SS]],MATCH(Checklist48[[#This Row],[PIGUID]],PIs[GUID],0),6),""),"")</f>
        <v>PPE shall be in accordance with legal requirements, label instructions, and/or as authorized by a competent authority. The PPE shall be available, properly used, and in good repair. Complying with label requirements and/or requirements in the risk assessment for on-farm operations may include use of the following: appropriate footwear, waterproof clothing, protective overalls, rubber gloves, face masks, respiratory equipment (including replacement filters), ear and eye protection, etc.
PPE shall be provided whenever necessary to workers, subcontractors (acceptable when provided by subcontracting company), and visitors.</v>
      </c>
      <c r="M209" s="44" t="str">
        <f>IF(Checklist48[[#This Row],[SSGUID]]="",IF(Checklist48[[#This Row],[PIGUID]]="","",INDEX(PIs[[Column1]:[SS]],MATCH(Checklist48[[#This Row],[PIGUID]],PIs[GUID],0),8)),"")</f>
        <v>Major Must</v>
      </c>
      <c r="N209" s="69"/>
      <c r="O209" s="69"/>
      <c r="P209" s="44" t="str">
        <f>IF(Checklist48[[#This Row],[ifna]]="NA","",IF(Checklist48[[#This Row],[RelatedPQ]]=0,"",IF(Checklist48[[#This Row],[RelatedPQ]]="","",IF((INDEX(S2PQ_relational[],MATCH(Checklist48[[#This Row],[PIGUID&amp;NO]],S2PQ_relational[PIGUID &amp; "NO"],0),1))=Checklist48[[#This Row],[PIGUID]],"Not applicable",""))))</f>
        <v/>
      </c>
      <c r="Q209" s="44" t="str">
        <f>IF(Checklist48[[#This Row],[N/A]]="Not Applicable",INDEX(S2PQ[[Step 2 questions]:[Justification]],MATCH(Checklist48[[#This Row],[RelatedPQ]],S2PQ[S2PQGUID],0),3),"")</f>
        <v/>
      </c>
      <c r="R209" s="69"/>
    </row>
    <row r="210" spans="2:18" s="43" customFormat="1" ht="90" x14ac:dyDescent="0.25">
      <c r="B210" s="44"/>
      <c r="C210" s="44"/>
      <c r="D210" s="43">
        <f>IF(Checklist48[[#This Row],[SGUID]]="",IF(Checklist48[[#This Row],[SSGUID]]="",0,1),1)</f>
        <v>0</v>
      </c>
      <c r="E210" s="44" t="s">
        <v>695</v>
      </c>
      <c r="F210" s="44" t="str">
        <f>_xlfn.IFNA(Checklist48[[#This Row],[RelatedPQ]],"NA")</f>
        <v>NA</v>
      </c>
      <c r="G210" s="44" t="e">
        <f>IF(Checklist48[[#This Row],[PIGUID]]="","",INDEX(S2PQ_relational[],MATCH(Checklist48[[#This Row],[PIGUID&amp;NO]],S2PQ_relational[PIGUID &amp; "NO"],0),2))</f>
        <v>#N/A</v>
      </c>
      <c r="H210" s="44" t="str">
        <f>Checklist48[[#This Row],[PIGUID]]&amp;"NO"</f>
        <v>4UcfLyQFO80y5WRLtEEUlTNO</v>
      </c>
      <c r="I210" s="44" t="b">
        <f>IF(Checklist48[[#This Row],[PIGUID]]="","",INDEX(PIs[NA Exempt],MATCH(Checklist48[[#This Row],[PIGUID]],PIs[GUID],0),1))</f>
        <v>0</v>
      </c>
      <c r="J210" s="44" t="str">
        <f>IF(Checklist48[[#This Row],[SGUID]]="",IF(Checklist48[[#This Row],[SSGUID]]="",IF(Checklist48[[#This Row],[PIGUID]]="","",INDEX(PIs[[Column1]:[SS]],MATCH(Checklist48[[#This Row],[PIGUID]],PIs[GUID],0),2)),INDEX(PIs[[Column1]:[SS]],MATCH(Checklist48[[#This Row],[SSGUID]],PIs[SSGUID],0),18)),INDEX(PIs[[Column1]:[SS]],MATCH(Checklist48[[#This Row],[SGUID]],PIs[SGUID],0),14))</f>
        <v>FO 12.03.02</v>
      </c>
      <c r="K210" s="44" t="str">
        <f>IF(Checklist48[[#This Row],[SGUID]]="",IF(Checklist48[[#This Row],[SSGUID]]="",IF(Checklist48[[#This Row],[PIGUID]]="","",INDEX(PIs[[Column1]:[SS]],MATCH(Checklist48[[#This Row],[PIGUID]],PIs[GUID],0),4)),INDEX(PIs[[Column1]:[Ssbody]],MATCH(Checklist48[[#This Row],[SSGUID]],PIs[SSGUID],0),19)),INDEX(PIs[[Column1]:[SS]],MATCH(Checklist48[[#This Row],[SGUID]],PIs[SGUID],0),15))</f>
        <v>Personal protective equipment (PPE) is maintained in clean conditions and stored appropriately so as not to pose any contamination risk to personal items.</v>
      </c>
      <c r="L210" s="44" t="str">
        <f>IF(Checklist48[[#This Row],[SGUID]]="",IF(Checklist48[[#This Row],[SSGUID]]="",INDEX(PIs[[Column1]:[SS]],MATCH(Checklist48[[#This Row],[PIGUID]],PIs[GUID],0),6),""),"")</f>
        <v>PPE shall be kept clean according to the type of use and degree of potential contamination and stored in a ventilated place. Protective clothing shall be laundered separately from personal clothing. Reusable gloves shall be washed before removal. Dirty and damaged PPE shall be disposed of appropriately. PPE shall be stored in a manner that prevents cross contamination with chemicals.</v>
      </c>
      <c r="M210" s="44" t="str">
        <f>IF(Checklist48[[#This Row],[SSGUID]]="",IF(Checklist48[[#This Row],[PIGUID]]="","",INDEX(PIs[[Column1]:[SS]],MATCH(Checklist48[[#This Row],[PIGUID]],PIs[GUID],0),8)),"")</f>
        <v>Major Must</v>
      </c>
      <c r="N210" s="69"/>
      <c r="O210" s="69"/>
      <c r="P210" s="44" t="str">
        <f>IF(Checklist48[[#This Row],[ifna]]="NA","",IF(Checklist48[[#This Row],[RelatedPQ]]=0,"",IF(Checklist48[[#This Row],[RelatedPQ]]="","",IF((INDEX(S2PQ_relational[],MATCH(Checklist48[[#This Row],[PIGUID&amp;NO]],S2PQ_relational[PIGUID &amp; "NO"],0),1))=Checklist48[[#This Row],[PIGUID]],"Not applicable",""))))</f>
        <v/>
      </c>
      <c r="Q210" s="44" t="str">
        <f>IF(Checklist48[[#This Row],[N/A]]="Not Applicable",INDEX(S2PQ[[Step 2 questions]:[Justification]],MATCH(Checklist48[[#This Row],[RelatedPQ]],S2PQ[S2PQGUID],0),3),"")</f>
        <v/>
      </c>
      <c r="R210" s="69"/>
    </row>
    <row r="211" spans="2:18" s="43" customFormat="1" ht="56.25" x14ac:dyDescent="0.25">
      <c r="B211" s="44"/>
      <c r="C211" s="44"/>
      <c r="D211" s="43">
        <f>IF(Checklist48[[#This Row],[SGUID]]="",IF(Checklist48[[#This Row],[SSGUID]]="",0,1),1)</f>
        <v>0</v>
      </c>
      <c r="E211" s="44" t="s">
        <v>688</v>
      </c>
      <c r="F211" s="44" t="str">
        <f>_xlfn.IFNA(Checklist48[[#This Row],[RelatedPQ]],"NA")</f>
        <v>NA</v>
      </c>
      <c r="G211" s="44" t="e">
        <f>IF(Checklist48[[#This Row],[PIGUID]]="","",INDEX(S2PQ_relational[],MATCH(Checklist48[[#This Row],[PIGUID&amp;NO]],S2PQ_relational[PIGUID &amp; "NO"],0),2))</f>
        <v>#N/A</v>
      </c>
      <c r="H211" s="44" t="str">
        <f>Checklist48[[#This Row],[PIGUID]]&amp;"NO"</f>
        <v>62tN6wZa5pX8aFAKP7fC5rNO</v>
      </c>
      <c r="I211" s="44" t="b">
        <f>IF(Checklist48[[#This Row],[PIGUID]]="","",INDEX(PIs[NA Exempt],MATCH(Checklist48[[#This Row],[PIGUID]],PIs[GUID],0),1))</f>
        <v>0</v>
      </c>
      <c r="J211" s="44" t="str">
        <f>IF(Checklist48[[#This Row],[SGUID]]="",IF(Checklist48[[#This Row],[SSGUID]]="",IF(Checklist48[[#This Row],[PIGUID]]="","",INDEX(PIs[[Column1]:[SS]],MATCH(Checklist48[[#This Row],[PIGUID]],PIs[GUID],0),2)),INDEX(PIs[[Column1]:[SS]],MATCH(Checklist48[[#This Row],[SSGUID]],PIs[SSGUID],0),18)),INDEX(PIs[[Column1]:[SS]],MATCH(Checklist48[[#This Row],[SGUID]],PIs[SGUID],0),14))</f>
        <v>FO 12.03.03</v>
      </c>
      <c r="K211" s="44" t="str">
        <f>IF(Checklist48[[#This Row],[SGUID]]="",IF(Checklist48[[#This Row],[SSGUID]]="",IF(Checklist48[[#This Row],[PIGUID]]="","",INDEX(PIs[[Column1]:[SS]],MATCH(Checklist48[[#This Row],[PIGUID]],PIs[GUID],0),4)),INDEX(PIs[[Column1]:[Ssbody]],MATCH(Checklist48[[#This Row],[SSGUID]],PIs[SSGUID],0),19)),INDEX(PIs[[Column1]:[SS]],MATCH(Checklist48[[#This Row],[SGUID]],PIs[SGUID],0),15))</f>
        <v>Suitable changing facilities are available where necessary.</v>
      </c>
      <c r="L211" s="44" t="str">
        <f>IF(Checklist48[[#This Row],[SGUID]]="",IF(Checklist48[[#This Row],[SSGUID]]="",INDEX(PIs[[Column1]:[SS]],MATCH(Checklist48[[#This Row],[PIGUID]],PIs[GUID],0),6),""),"")</f>
        <v>The changing facilities (in line with local conditions) shall be used to change clothing and protective outer garments as required. Changing facilities may not be needed if personal protective equipment (PPE) is applied over existing clothing.</v>
      </c>
      <c r="M211" s="44" t="str">
        <f>IF(Checklist48[[#This Row],[SSGUID]]="",IF(Checklist48[[#This Row],[PIGUID]]="","",INDEX(PIs[[Column1]:[SS]],MATCH(Checklist48[[#This Row],[PIGUID]],PIs[GUID],0),8)),"")</f>
        <v>Minor Must</v>
      </c>
      <c r="N211" s="69"/>
      <c r="O211" s="69"/>
      <c r="P211" s="44" t="str">
        <f>IF(Checklist48[[#This Row],[ifna]]="NA","",IF(Checklist48[[#This Row],[RelatedPQ]]=0,"",IF(Checklist48[[#This Row],[RelatedPQ]]="","",IF((INDEX(S2PQ_relational[],MATCH(Checklist48[[#This Row],[PIGUID&amp;NO]],S2PQ_relational[PIGUID &amp; "NO"],0),1))=Checklist48[[#This Row],[PIGUID]],"Not applicable",""))))</f>
        <v/>
      </c>
      <c r="Q211" s="44" t="str">
        <f>IF(Checklist48[[#This Row],[N/A]]="Not Applicable",INDEX(S2PQ[[Step 2 questions]:[Justification]],MATCH(Checklist48[[#This Row],[RelatedPQ]],S2PQ[S2PQGUID],0),3),"")</f>
        <v/>
      </c>
      <c r="R211" s="69"/>
    </row>
    <row r="212" spans="2:18" s="43" customFormat="1" ht="33.75" x14ac:dyDescent="0.25">
      <c r="B212" s="44" t="s">
        <v>614</v>
      </c>
      <c r="C212" s="44"/>
      <c r="D212" s="43">
        <f>IF(Checklist48[[#This Row],[SGUID]]="",IF(Checklist48[[#This Row],[SSGUID]]="",0,1),1)</f>
        <v>1</v>
      </c>
      <c r="E212" s="44"/>
      <c r="F212" s="44" t="str">
        <f>_xlfn.IFNA(Checklist48[[#This Row],[RelatedPQ]],"NA")</f>
        <v/>
      </c>
      <c r="G212" s="44" t="str">
        <f>IF(Checklist48[[#This Row],[PIGUID]]="","",INDEX(S2PQ_relational[],MATCH(Checklist48[[#This Row],[PIGUID&amp;NO]],S2PQ_relational[PIGUID &amp; "NO"],0),2))</f>
        <v/>
      </c>
      <c r="H212" s="44" t="str">
        <f>Checklist48[[#This Row],[PIGUID]]&amp;"NO"</f>
        <v>NO</v>
      </c>
      <c r="I212" s="44" t="str">
        <f>IF(Checklist48[[#This Row],[PIGUID]]="","",INDEX(PIs[NA Exempt],MATCH(Checklist48[[#This Row],[PIGUID]],PIs[GUID],0),1))</f>
        <v/>
      </c>
      <c r="J212" s="44" t="str">
        <f>IF(Checklist48[[#This Row],[SGUID]]="",IF(Checklist48[[#This Row],[SSGUID]]="",IF(Checklist48[[#This Row],[PIGUID]]="","",INDEX(PIs[[Column1]:[SS]],MATCH(Checklist48[[#This Row],[PIGUID]],PIs[GUID],0),2)),INDEX(PIs[[Column1]:[SS]],MATCH(Checklist48[[#This Row],[SSGUID]],PIs[SSGUID],0),18)),INDEX(PIs[[Column1]:[SS]],MATCH(Checklist48[[#This Row],[SGUID]],PIs[SGUID],0),14))</f>
        <v>FO 13 WORKERS’ WELFARE</v>
      </c>
      <c r="K212" s="44" t="str">
        <f>IF(Checklist48[[#This Row],[SGUID]]="",IF(Checklist48[[#This Row],[SSGUID]]="",IF(Checklist48[[#This Row],[PIGUID]]="","",INDEX(PIs[[Column1]:[SS]],MATCH(Checklist48[[#This Row],[PIGUID]],PIs[GUID],0),4)),INDEX(PIs[[Column1]:[Ssbody]],MATCH(Checklist48[[#This Row],[SSGUID]],PIs[SSGUID],0),19)),INDEX(PIs[[Column1]:[SS]],MATCH(Checklist48[[#This Row],[SGUID]],PIs[SGUID],0),15))</f>
        <v>-</v>
      </c>
      <c r="L212" s="44" t="str">
        <f>IF(Checklist48[[#This Row],[SGUID]]="",IF(Checklist48[[#This Row],[SSGUID]]="",INDEX(PIs[[Column1]:[SS]],MATCH(Checklist48[[#This Row],[PIGUID]],PIs[GUID],0),6),""),"")</f>
        <v/>
      </c>
      <c r="M212" s="44" t="str">
        <f>IF(Checklist48[[#This Row],[SSGUID]]="",IF(Checklist48[[#This Row],[PIGUID]]="","",INDEX(PIs[[Column1]:[SS]],MATCH(Checklist48[[#This Row],[PIGUID]],PIs[GUID],0),8)),"")</f>
        <v/>
      </c>
      <c r="N212" s="69"/>
      <c r="O212" s="69"/>
      <c r="P212" s="44" t="str">
        <f>IF(Checklist48[[#This Row],[ifna]]="NA","",IF(Checklist48[[#This Row],[RelatedPQ]]=0,"",IF(Checklist48[[#This Row],[RelatedPQ]]="","",IF((INDEX(S2PQ_relational[],MATCH(Checklist48[[#This Row],[PIGUID&amp;NO]],S2PQ_relational[PIGUID &amp; "NO"],0),1))=Checklist48[[#This Row],[PIGUID]],"Not applicable",""))))</f>
        <v/>
      </c>
      <c r="Q212" s="44" t="str">
        <f>IF(Checklist48[[#This Row],[N/A]]="Not Applicable",INDEX(S2PQ[[Step 2 questions]:[Justification]],MATCH(Checklist48[[#This Row],[RelatedPQ]],S2PQ[S2PQGUID],0),3),"")</f>
        <v/>
      </c>
      <c r="R212" s="69"/>
    </row>
    <row r="213" spans="2:18" s="43" customFormat="1" ht="33.75" hidden="1" x14ac:dyDescent="0.25">
      <c r="B213" s="44"/>
      <c r="C213" s="44" t="s">
        <v>58</v>
      </c>
      <c r="D213" s="43">
        <f>IF(Checklist48[[#This Row],[SGUID]]="",IF(Checklist48[[#This Row],[SSGUID]]="",0,1),1)</f>
        <v>1</v>
      </c>
      <c r="E213" s="44"/>
      <c r="F213" s="44" t="str">
        <f>_xlfn.IFNA(Checklist48[[#This Row],[RelatedPQ]],"NA")</f>
        <v/>
      </c>
      <c r="G213" s="44" t="str">
        <f>IF(Checklist48[[#This Row],[PIGUID]]="","",INDEX(S2PQ_relational[],MATCH(Checklist48[[#This Row],[PIGUID&amp;NO]],S2PQ_relational[PIGUID &amp; "NO"],0),2))</f>
        <v/>
      </c>
      <c r="H213" s="44" t="str">
        <f>Checklist48[[#This Row],[PIGUID]]&amp;"NO"</f>
        <v>NO</v>
      </c>
      <c r="I213" s="44" t="str">
        <f>IF(Checklist48[[#This Row],[PIGUID]]="","",INDEX(PIs[NA Exempt],MATCH(Checklist48[[#This Row],[PIGUID]],PIs[GUID],0),1))</f>
        <v/>
      </c>
      <c r="J213" s="44" t="str">
        <f>IF(Checklist48[[#This Row],[SGUID]]="",IF(Checklist48[[#This Row],[SSGUID]]="",IF(Checklist48[[#This Row],[PIGUID]]="","",INDEX(PIs[[Column1]:[SS]],MATCH(Checklist48[[#This Row],[PIGUID]],PIs[GUID],0),2)),INDEX(PIs[[Column1]:[SS]],MATCH(Checklist48[[#This Row],[SSGUID]],PIs[SSGUID],0),18)),INDEX(PIs[[Column1]:[SS]],MATCH(Checklist48[[#This Row],[SGUID]],PIs[SGUID],0),14))</f>
        <v>-</v>
      </c>
      <c r="K213" s="44" t="str">
        <f>IF(Checklist48[[#This Row],[SGUID]]="",IF(Checklist48[[#This Row],[SSGUID]]="",IF(Checklist48[[#This Row],[PIGUID]]="","",INDEX(PIs[[Column1]:[SS]],MATCH(Checklist48[[#This Row],[PIGUID]],PIs[GUID],0),4)),INDEX(PIs[[Column1]:[Ssbody]],MATCH(Checklist48[[#This Row],[SSGUID]],PIs[SSGUID],0),19)),INDEX(PIs[[Column1]:[SS]],MATCH(Checklist48[[#This Row],[SGUID]],PIs[SGUID],0),15))</f>
        <v>-</v>
      </c>
      <c r="L213" s="44" t="str">
        <f>IF(Checklist48[[#This Row],[SGUID]]="",IF(Checklist48[[#This Row],[SSGUID]]="",INDEX(PIs[[Column1]:[SS]],MATCH(Checklist48[[#This Row],[PIGUID]],PIs[GUID],0),6),""),"")</f>
        <v/>
      </c>
      <c r="M213" s="44" t="str">
        <f>IF(Checklist48[[#This Row],[SSGUID]]="",IF(Checklist48[[#This Row],[PIGUID]]="","",INDEX(PIs[[Column1]:[SS]],MATCH(Checklist48[[#This Row],[PIGUID]],PIs[GUID],0),8)),"")</f>
        <v/>
      </c>
      <c r="N213" s="69"/>
      <c r="O213" s="69"/>
      <c r="P213" s="44" t="str">
        <f>IF(Checklist48[[#This Row],[ifna]]="NA","",IF(Checklist48[[#This Row],[RelatedPQ]]=0,"",IF(Checklist48[[#This Row],[RelatedPQ]]="","",IF((INDEX(S2PQ_relational[],MATCH(Checklist48[[#This Row],[PIGUID&amp;NO]],S2PQ_relational[PIGUID &amp; "NO"],0),1))=Checklist48[[#This Row],[PIGUID]],"Not applicable",""))))</f>
        <v/>
      </c>
      <c r="Q213" s="44" t="str">
        <f>IF(Checklist48[[#This Row],[N/A]]="Not Applicable",INDEX(S2PQ[[Step 2 questions]:[Justification]],MATCH(Checklist48[[#This Row],[RelatedPQ]],S2PQ[S2PQGUID],0),3),"")</f>
        <v/>
      </c>
      <c r="R213" s="69"/>
    </row>
    <row r="214" spans="2:18" s="43" customFormat="1" ht="67.5" x14ac:dyDescent="0.25">
      <c r="B214" s="44"/>
      <c r="C214" s="44"/>
      <c r="D214" s="43">
        <f>IF(Checklist48[[#This Row],[SGUID]]="",IF(Checklist48[[#This Row],[SSGUID]]="",0,1),1)</f>
        <v>0</v>
      </c>
      <c r="E214" s="44" t="s">
        <v>615</v>
      </c>
      <c r="F214" s="44" t="str">
        <f>_xlfn.IFNA(Checklist48[[#This Row],[RelatedPQ]],"NA")</f>
        <v>NA</v>
      </c>
      <c r="G214" s="44" t="e">
        <f>IF(Checklist48[[#This Row],[PIGUID]]="","",INDEX(S2PQ_relational[],MATCH(Checklist48[[#This Row],[PIGUID&amp;NO]],S2PQ_relational[PIGUID &amp; "NO"],0),2))</f>
        <v>#N/A</v>
      </c>
      <c r="H214" s="44" t="str">
        <f>Checklist48[[#This Row],[PIGUID]]&amp;"NO"</f>
        <v>1qvNuwlZRTcvgxA0tzCxT9NO</v>
      </c>
      <c r="I214" s="44" t="b">
        <f>IF(Checklist48[[#This Row],[PIGUID]]="","",INDEX(PIs[NA Exempt],MATCH(Checklist48[[#This Row],[PIGUID]],PIs[GUID],0),1))</f>
        <v>0</v>
      </c>
      <c r="J214" s="44" t="str">
        <f>IF(Checklist48[[#This Row],[SGUID]]="",IF(Checklist48[[#This Row],[SSGUID]]="",IF(Checklist48[[#This Row],[PIGUID]]="","",INDEX(PIs[[Column1]:[SS]],MATCH(Checklist48[[#This Row],[PIGUID]],PIs[GUID],0),2)),INDEX(PIs[[Column1]:[SS]],MATCH(Checklist48[[#This Row],[SSGUID]],PIs[SSGUID],0),18)),INDEX(PIs[[Column1]:[SS]],MATCH(Checklist48[[#This Row],[SGUID]],PIs[SGUID],0),14))</f>
        <v>FO 13.01</v>
      </c>
      <c r="K214" s="44" t="str">
        <f>IF(Checklist48[[#This Row],[SGUID]]="",IF(Checklist48[[#This Row],[SSGUID]]="",IF(Checklist48[[#This Row],[PIGUID]]="","",INDEX(PIs[[Column1]:[SS]],MATCH(Checklist48[[#This Row],[PIGUID]],PIs[GUID],0),4)),INDEX(PIs[[Column1]:[Ssbody]],MATCH(Checklist48[[#This Row],[SSGUID]],PIs[SSGUID],0),19)),INDEX(PIs[[Column1]:[SS]],MATCH(Checklist48[[#This Row],[SGUID]],PIs[SGUID],0),15))</f>
        <v>A member of the management is clearly identifiable as responsible for the workers’ health, safety, and welfare.</v>
      </c>
      <c r="L214" s="44" t="str">
        <f>IF(Checklist48[[#This Row],[SGUID]]="",IF(Checklist48[[#This Row],[SSGUID]]="",INDEX(PIs[[Column1]:[SS]],MATCH(Checklist48[[#This Row],[PIGUID]],PIs[GUID],0),6),""),"")</f>
        <v>Documentation shall be available that clearly identifies and names the member of management who is responsible for ensuring compliance with and implementation of existing, current, and relevant national and local regulations on workers’ health, safety, and welfare.</v>
      </c>
      <c r="M214" s="44" t="str">
        <f>IF(Checklist48[[#This Row],[SSGUID]]="",IF(Checklist48[[#This Row],[PIGUID]]="","",INDEX(PIs[[Column1]:[SS]],MATCH(Checklist48[[#This Row],[PIGUID]],PIs[GUID],0),8)),"")</f>
        <v>Major Must</v>
      </c>
      <c r="N214" s="69"/>
      <c r="O214" s="69"/>
      <c r="P214" s="44" t="str">
        <f>IF(Checklist48[[#This Row],[ifna]]="NA","",IF(Checklist48[[#This Row],[RelatedPQ]]=0,"",IF(Checklist48[[#This Row],[RelatedPQ]]="","",IF((INDEX(S2PQ_relational[],MATCH(Checklist48[[#This Row],[PIGUID&amp;NO]],S2PQ_relational[PIGUID &amp; "NO"],0),1))=Checklist48[[#This Row],[PIGUID]],"Not applicable",""))))</f>
        <v/>
      </c>
      <c r="Q214" s="44" t="str">
        <f>IF(Checklist48[[#This Row],[N/A]]="Not Applicable",INDEX(S2PQ[[Step 2 questions]:[Justification]],MATCH(Checklist48[[#This Row],[RelatedPQ]],S2PQ[S2PQGUID],0),3),"")</f>
        <v/>
      </c>
      <c r="R214" s="69"/>
    </row>
    <row r="215" spans="2:18" s="43" customFormat="1" ht="270" x14ac:dyDescent="0.25">
      <c r="B215" s="44"/>
      <c r="C215" s="44"/>
      <c r="D215" s="43">
        <f>IF(Checklist48[[#This Row],[SGUID]]="",IF(Checklist48[[#This Row],[SSGUID]]="",0,1),1)</f>
        <v>0</v>
      </c>
      <c r="E215" s="44" t="s">
        <v>627</v>
      </c>
      <c r="F215" s="44" t="str">
        <f>_xlfn.IFNA(Checklist48[[#This Row],[RelatedPQ]],"NA")</f>
        <v>NA</v>
      </c>
      <c r="G215" s="44" t="e">
        <f>IF(Checklist48[[#This Row],[PIGUID]]="","",INDEX(S2PQ_relational[],MATCH(Checklist48[[#This Row],[PIGUID&amp;NO]],S2PQ_relational[PIGUID &amp; "NO"],0),2))</f>
        <v>#N/A</v>
      </c>
      <c r="H215" s="44" t="str">
        <f>Checklist48[[#This Row],[PIGUID]]&amp;"NO"</f>
        <v>3v8QZW9aUI3t8xNkFrrjFTNO</v>
      </c>
      <c r="I215" s="44" t="b">
        <f>IF(Checklist48[[#This Row],[PIGUID]]="","",INDEX(PIs[NA Exempt],MATCH(Checklist48[[#This Row],[PIGUID]],PIs[GUID],0),1))</f>
        <v>0</v>
      </c>
      <c r="J215" s="44" t="str">
        <f>IF(Checklist48[[#This Row],[SGUID]]="",IF(Checklist48[[#This Row],[SSGUID]]="",IF(Checklist48[[#This Row],[PIGUID]]="","",INDEX(PIs[[Column1]:[SS]],MATCH(Checklist48[[#This Row],[PIGUID]],PIs[GUID],0),2)),INDEX(PIs[[Column1]:[SS]],MATCH(Checklist48[[#This Row],[SSGUID]],PIs[SSGUID],0),18)),INDEX(PIs[[Column1]:[SS]],MATCH(Checklist48[[#This Row],[SGUID]],PIs[SGUID],0),14))</f>
        <v>FO 13.02</v>
      </c>
      <c r="K215" s="44" t="str">
        <f>IF(Checklist48[[#This Row],[SGUID]]="",IF(Checklist48[[#This Row],[SSGUID]]="",IF(Checklist48[[#This Row],[PIGUID]]="","",INDEX(PIs[[Column1]:[SS]],MATCH(Checklist48[[#This Row],[PIGUID]],PIs[GUID],0),4)),INDEX(PIs[[Column1]:[Ssbody]],MATCH(Checklist48[[#This Row],[SSGUID]],PIs[SSGUID],0),19)),INDEX(PIs[[Column1]:[SS]],MATCH(Checklist48[[#This Row],[SGUID]],PIs[SGUID],0),15))</f>
        <v>There is communication between management and workers on issues related to their health, safety, and welfare.</v>
      </c>
      <c r="L215" s="44" t="str">
        <f>IF(Checklist48[[#This Row],[SGUID]]="",IF(Checklist48[[#This Row],[SSGUID]]="",INDEX(PIs[[Column1]:[SS]],MATCH(Checklist48[[#This Row],[PIGUID]],PIs[GUID],0),6),""),"")</f>
        <v>Records shall show that communication between management and workers about health, safety, and welfare issues can take place openly (i.e., without fear of intimidation or retaliation) and at least once a year. The certification body (CB) auditor is not required to make judgments about the content, accuracy, or outcome of such communications. There shall be evidence that workers’ concerns about health, safety, and welfare are being addressed.
- It shall be emphasized to workers that, with reasonable justification, they shall remove themselves from unsafe work. The use of this right in good faith shall eliminate any retaliation or consequence to the workers.
- If accidents, near misses, or other incidents occur, they shall be reported and the cause determined and discussed with the workers.
- Management shall define corrective actions to prevent recurrence of similar incidents and clearly explain the corrective actions to the workers.
- Workers shall explain to management situations where they feel exposed to risk.
- Management shall explain procedures for eliminating or reducing risk detected by workers.</v>
      </c>
      <c r="M215" s="44" t="str">
        <f>IF(Checklist48[[#This Row],[SSGUID]]="",IF(Checklist48[[#This Row],[PIGUID]]="","",INDEX(PIs[[Column1]:[SS]],MATCH(Checklist48[[#This Row],[PIGUID]],PIs[GUID],0),8)),"")</f>
        <v>Minor Must</v>
      </c>
      <c r="N215" s="69"/>
      <c r="O215" s="69"/>
      <c r="P215" s="44" t="str">
        <f>IF(Checklist48[[#This Row],[ifna]]="NA","",IF(Checklist48[[#This Row],[RelatedPQ]]=0,"",IF(Checklist48[[#This Row],[RelatedPQ]]="","",IF((INDEX(S2PQ_relational[],MATCH(Checklist48[[#This Row],[PIGUID&amp;NO]],S2PQ_relational[PIGUID &amp; "NO"],0),1))=Checklist48[[#This Row],[PIGUID]],"Not applicable",""))))</f>
        <v/>
      </c>
      <c r="Q215" s="44" t="str">
        <f>IF(Checklist48[[#This Row],[N/A]]="Not Applicable",INDEX(S2PQ[[Step 2 questions]:[Justification]],MATCH(Checklist48[[#This Row],[RelatedPQ]],S2PQ[S2PQGUID],0),3),"")</f>
        <v/>
      </c>
      <c r="R215" s="69"/>
    </row>
    <row r="216" spans="2:18" s="43" customFormat="1" ht="67.5" x14ac:dyDescent="0.25">
      <c r="B216" s="44"/>
      <c r="C216" s="44"/>
      <c r="D216" s="43">
        <f>IF(Checklist48[[#This Row],[SGUID]]="",IF(Checklist48[[#This Row],[SSGUID]]="",0,1),1)</f>
        <v>0</v>
      </c>
      <c r="E216" s="44" t="s">
        <v>663</v>
      </c>
      <c r="F216" s="44" t="str">
        <f>_xlfn.IFNA(Checklist48[[#This Row],[RelatedPQ]],"NA")</f>
        <v>NA</v>
      </c>
      <c r="G216" s="44" t="e">
        <f>IF(Checklist48[[#This Row],[PIGUID]]="","",INDEX(S2PQ_relational[],MATCH(Checklist48[[#This Row],[PIGUID&amp;NO]],S2PQ_relational[PIGUID &amp; "NO"],0),2))</f>
        <v>#N/A</v>
      </c>
      <c r="H216" s="44" t="str">
        <f>Checklist48[[#This Row],[PIGUID]]&amp;"NO"</f>
        <v>6m2CM7xng3ccCVsRIIf2WfNO</v>
      </c>
      <c r="I216" s="44" t="b">
        <f>IF(Checklist48[[#This Row],[PIGUID]]="","",INDEX(PIs[NA Exempt],MATCH(Checklist48[[#This Row],[PIGUID]],PIs[GUID],0),1))</f>
        <v>0</v>
      </c>
      <c r="J216" s="44" t="str">
        <f>IF(Checklist48[[#This Row],[SGUID]]="",IF(Checklist48[[#This Row],[SSGUID]]="",IF(Checklist48[[#This Row],[PIGUID]]="","",INDEX(PIs[[Column1]:[SS]],MATCH(Checklist48[[#This Row],[PIGUID]],PIs[GUID],0),2)),INDEX(PIs[[Column1]:[SS]],MATCH(Checklist48[[#This Row],[SSGUID]],PIs[SSGUID],0),18)),INDEX(PIs[[Column1]:[SS]],MATCH(Checklist48[[#This Row],[SGUID]],PIs[SGUID],0),14))</f>
        <v>FO 13.03</v>
      </c>
      <c r="K216" s="44" t="str">
        <f>IF(Checklist48[[#This Row],[SGUID]]="",IF(Checklist48[[#This Row],[SSGUID]]="",IF(Checklist48[[#This Row],[PIGUID]]="","",INDEX(PIs[[Column1]:[SS]],MATCH(Checklist48[[#This Row],[PIGUID]],PIs[GUID],0),4)),INDEX(PIs[[Column1]:[Ssbody]],MATCH(Checklist48[[#This Row],[SSGUID]],PIs[SSGUID],0),19)),INDEX(PIs[[Column1]:[SS]],MATCH(Checklist48[[#This Row],[SGUID]],PIs[SGUID],0),15))</f>
        <v>Workers have access to clean drinking water, food storage, and areas to eat and rest.</v>
      </c>
      <c r="L216" s="44" t="str">
        <f>IF(Checklist48[[#This Row],[SGUID]]="",IF(Checklist48[[#This Row],[SSGUID]]="",INDEX(PIs[[Column1]:[SS]],MATCH(Checklist48[[#This Row],[PIGUID]],PIs[GUID],0),6),""),"")</f>
        <v>A clean place to store food and a clean place to eat shall be provided to the workers if they eat on the farm. Drinking water shall always be provided at no cost to the workers. Worker access to drinking water shall not be restricted. There shall be designated areas for resting and breaks.</v>
      </c>
      <c r="M216" s="44" t="str">
        <f>IF(Checklist48[[#This Row],[SSGUID]]="",IF(Checklist48[[#This Row],[PIGUID]]="","",INDEX(PIs[[Column1]:[SS]],MATCH(Checklist48[[#This Row],[PIGUID]],PIs[GUID],0),8)),"")</f>
        <v>Major Must</v>
      </c>
      <c r="N216" s="69"/>
      <c r="O216" s="69"/>
      <c r="P216" s="44" t="str">
        <f>IF(Checklist48[[#This Row],[ifna]]="NA","",IF(Checklist48[[#This Row],[RelatedPQ]]=0,"",IF(Checklist48[[#This Row],[RelatedPQ]]="","",IF((INDEX(S2PQ_relational[],MATCH(Checklist48[[#This Row],[PIGUID&amp;NO]],S2PQ_relational[PIGUID &amp; "NO"],0),1))=Checklist48[[#This Row],[PIGUID]],"Not applicable",""))))</f>
        <v/>
      </c>
      <c r="Q216" s="44" t="str">
        <f>IF(Checklist48[[#This Row],[N/A]]="Not Applicable",INDEX(S2PQ[[Step 2 questions]:[Justification]],MATCH(Checklist48[[#This Row],[RelatedPQ]],S2PQ[S2PQGUID],0),3),"")</f>
        <v/>
      </c>
      <c r="R216" s="69"/>
    </row>
    <row r="217" spans="2:18" s="43" customFormat="1" ht="180" x14ac:dyDescent="0.25">
      <c r="B217" s="44"/>
      <c r="C217" s="44"/>
      <c r="D217" s="43">
        <f>IF(Checklist48[[#This Row],[SGUID]]="",IF(Checklist48[[#This Row],[SSGUID]]="",0,1),1)</f>
        <v>0</v>
      </c>
      <c r="E217" s="44" t="s">
        <v>608</v>
      </c>
      <c r="F217" s="44" t="str">
        <f>_xlfn.IFNA(Checklist48[[#This Row],[RelatedPQ]],"NA")</f>
        <v>NA</v>
      </c>
      <c r="G217" s="44" t="e">
        <f>IF(Checklist48[[#This Row],[PIGUID]]="","",INDEX(S2PQ_relational[],MATCH(Checklist48[[#This Row],[PIGUID&amp;NO]],S2PQ_relational[PIGUID &amp; "NO"],0),2))</f>
        <v>#N/A</v>
      </c>
      <c r="H217" s="44" t="str">
        <f>Checklist48[[#This Row],[PIGUID]]&amp;"NO"</f>
        <v>5PxgCdqFWPbg4qcza8rlb8NO</v>
      </c>
      <c r="I217" s="44" t="b">
        <f>IF(Checklist48[[#This Row],[PIGUID]]="","",INDEX(PIs[NA Exempt],MATCH(Checklist48[[#This Row],[PIGUID]],PIs[GUID],0),1))</f>
        <v>0</v>
      </c>
      <c r="J217" s="44" t="str">
        <f>IF(Checklist48[[#This Row],[SGUID]]="",IF(Checklist48[[#This Row],[SSGUID]]="",IF(Checklist48[[#This Row],[PIGUID]]="","",INDEX(PIs[[Column1]:[SS]],MATCH(Checklist48[[#This Row],[PIGUID]],PIs[GUID],0),2)),INDEX(PIs[[Column1]:[SS]],MATCH(Checklist48[[#This Row],[SSGUID]],PIs[SSGUID],0),18)),INDEX(PIs[[Column1]:[SS]],MATCH(Checklist48[[#This Row],[SGUID]],PIs[SGUID],0),14))</f>
        <v>FO 13.04</v>
      </c>
      <c r="K217" s="44" t="str">
        <f>IF(Checklist48[[#This Row],[SGUID]]="",IF(Checklist48[[#This Row],[SSGUID]]="",IF(Checklist48[[#This Row],[PIGUID]]="","",INDEX(PIs[[Column1]:[SS]],MATCH(Checklist48[[#This Row],[PIGUID]],PIs[GUID],0),4)),INDEX(PIs[[Column1]:[Ssbody]],MATCH(Checklist48[[#This Row],[SSGUID]],PIs[SSGUID],0),19)),INDEX(PIs[[Column1]:[SS]],MATCH(Checklist48[[#This Row],[SGUID]],PIs[SGUID],0),15))</f>
        <v>On-site living quarters are compliant with applicable local regulations, habitable, and equipped with basic services and facilities.</v>
      </c>
      <c r="L217" s="44" t="str">
        <f>IF(Checklist48[[#This Row],[SGUID]]="",IF(Checklist48[[#This Row],[SSGUID]]="",INDEX(PIs[[Column1]:[SS]],MATCH(Checklist48[[#This Row],[PIGUID]],PIs[GUID],0),6),""),"")</f>
        <v>The on-site living quarters for the workers shall be habitable and have a sound roof, windows and doors, hygiene and safe food preparation areas, and the basic services of drinking water, toilets, and drains. At a minimum, the quarters shall comply with the local health and safety regulations.
Living quarters shall be away from any chemical hazards (including fire hazards, inflammable substances or hazards, etc.), biological hazards (mold, sewage, etc.), and physical hazards (noise, radiation, poor ventilation, extreme temperatures, etc.) identified in the risk assessment.
If there are no drains, septic pits may be acceptable if compliant with prevailing regulations.</v>
      </c>
      <c r="M217" s="44" t="str">
        <f>IF(Checklist48[[#This Row],[SSGUID]]="",IF(Checklist48[[#This Row],[PIGUID]]="","",INDEX(PIs[[Column1]:[SS]],MATCH(Checklist48[[#This Row],[PIGUID]],PIs[GUID],0),8)),"")</f>
        <v>Major Must</v>
      </c>
      <c r="N217" s="69"/>
      <c r="O217" s="69"/>
      <c r="P217" s="44" t="str">
        <f>IF(Checklist48[[#This Row],[ifna]]="NA","",IF(Checklist48[[#This Row],[RelatedPQ]]=0,"",IF(Checklist48[[#This Row],[RelatedPQ]]="","",IF((INDEX(S2PQ_relational[],MATCH(Checklist48[[#This Row],[PIGUID&amp;NO]],S2PQ_relational[PIGUID &amp; "NO"],0),1))=Checklist48[[#This Row],[PIGUID]],"Not applicable",""))))</f>
        <v/>
      </c>
      <c r="Q217" s="44" t="str">
        <f>IF(Checklist48[[#This Row],[N/A]]="Not Applicable",INDEX(S2PQ[[Step 2 questions]:[Justification]],MATCH(Checklist48[[#This Row],[RelatedPQ]],S2PQ[S2PQGUID],0),3),"")</f>
        <v/>
      </c>
      <c r="R217" s="69"/>
    </row>
    <row r="218" spans="2:18" s="43" customFormat="1" ht="33.75" x14ac:dyDescent="0.25">
      <c r="B218" s="44"/>
      <c r="C218" s="44"/>
      <c r="D218" s="43">
        <f>IF(Checklist48[[#This Row],[SGUID]]="",IF(Checklist48[[#This Row],[SSGUID]]="",0,1),1)</f>
        <v>0</v>
      </c>
      <c r="E218" s="44" t="s">
        <v>633</v>
      </c>
      <c r="F218" s="44" t="str">
        <f>_xlfn.IFNA(Checklist48[[#This Row],[RelatedPQ]],"NA")</f>
        <v>NA</v>
      </c>
      <c r="G218" s="44" t="e">
        <f>IF(Checklist48[[#This Row],[PIGUID]]="","",INDEX(S2PQ_relational[],MATCH(Checklist48[[#This Row],[PIGUID&amp;NO]],S2PQ_relational[PIGUID &amp; "NO"],0),2))</f>
        <v>#N/A</v>
      </c>
      <c r="H218" s="44" t="str">
        <f>Checklist48[[#This Row],[PIGUID]]&amp;"NO"</f>
        <v>5VXPqUtRdc5EWtag7SynfNNO</v>
      </c>
      <c r="I218" s="44" t="b">
        <f>IF(Checklist48[[#This Row],[PIGUID]]="","",INDEX(PIs[NA Exempt],MATCH(Checklist48[[#This Row],[PIGUID]],PIs[GUID],0),1))</f>
        <v>0</v>
      </c>
      <c r="J218" s="44" t="str">
        <f>IF(Checklist48[[#This Row],[SGUID]]="",IF(Checklist48[[#This Row],[SSGUID]]="",IF(Checklist48[[#This Row],[PIGUID]]="","",INDEX(PIs[[Column1]:[SS]],MATCH(Checklist48[[#This Row],[PIGUID]],PIs[GUID],0),2)),INDEX(PIs[[Column1]:[SS]],MATCH(Checklist48[[#This Row],[SSGUID]],PIs[SSGUID],0),18)),INDEX(PIs[[Column1]:[SS]],MATCH(Checklist48[[#This Row],[SGUID]],PIs[SGUID],0),14))</f>
        <v>FO 13.05</v>
      </c>
      <c r="K218" s="44" t="str">
        <f>IF(Checklist48[[#This Row],[SGUID]]="",IF(Checklist48[[#This Row],[SSGUID]]="",IF(Checklist48[[#This Row],[PIGUID]]="","",INDEX(PIs[[Column1]:[SS]],MATCH(Checklist48[[#This Row],[PIGUID]],PIs[GUID],0),4)),INDEX(PIs[[Column1]:[Ssbody]],MATCH(Checklist48[[#This Row],[SSGUID]],PIs[SSGUID],0),19)),INDEX(PIs[[Column1]:[SS]],MATCH(Checklist48[[#This Row],[SGUID]],PIs[SGUID],0),15))</f>
        <v>Transportation provided to workers is safe.</v>
      </c>
      <c r="L218" s="44" t="str">
        <f>IF(Checklist48[[#This Row],[SGUID]]="",IF(Checklist48[[#This Row],[SSGUID]]="",INDEX(PIs[[Column1]:[SS]],MATCH(Checklist48[[#This Row],[PIGUID]],PIs[GUID],0),6),""),"")</f>
        <v>Transportation shall be safe for workers and take into account applicable safety requirements and regulations.</v>
      </c>
      <c r="M218" s="44" t="str">
        <f>IF(Checklist48[[#This Row],[SSGUID]]="",IF(Checklist48[[#This Row],[PIGUID]]="","",INDEX(PIs[[Column1]:[SS]],MATCH(Checklist48[[#This Row],[PIGUID]],PIs[GUID],0),8)),"")</f>
        <v>Minor Must</v>
      </c>
      <c r="N218" s="69"/>
      <c r="O218" s="69"/>
      <c r="P218" s="44" t="str">
        <f>IF(Checklist48[[#This Row],[ifna]]="NA","",IF(Checklist48[[#This Row],[RelatedPQ]]=0,"",IF(Checklist48[[#This Row],[RelatedPQ]]="","",IF((INDEX(S2PQ_relational[],MATCH(Checklist48[[#This Row],[PIGUID&amp;NO]],S2PQ_relational[PIGUID &amp; "NO"],0),1))=Checklist48[[#This Row],[PIGUID]],"Not applicable",""))))</f>
        <v/>
      </c>
      <c r="Q218" s="44" t="str">
        <f>IF(Checklist48[[#This Row],[N/A]]="Not Applicable",INDEX(S2PQ[[Step 2 questions]:[Justification]],MATCH(Checklist48[[#This Row],[RelatedPQ]],S2PQ[S2PQGUID],0),3),"")</f>
        <v/>
      </c>
      <c r="R218" s="69"/>
    </row>
    <row r="219" spans="2:18" s="43" customFormat="1" ht="123.75" x14ac:dyDescent="0.25">
      <c r="B219" s="44"/>
      <c r="C219" s="44"/>
      <c r="D219" s="43">
        <f>IF(Checklist48[[#This Row],[SGUID]]="",IF(Checklist48[[#This Row],[SSGUID]]="",0,1),1)</f>
        <v>0</v>
      </c>
      <c r="E219" s="44" t="s">
        <v>782</v>
      </c>
      <c r="F219" s="44" t="str">
        <f>_xlfn.IFNA(Checklist48[[#This Row],[RelatedPQ]],"NA")</f>
        <v>NA</v>
      </c>
      <c r="G219" s="44" t="e">
        <f>IF(Checklist48[[#This Row],[PIGUID]]="","",INDEX(S2PQ_relational[],MATCH(Checklist48[[#This Row],[PIGUID&amp;NO]],S2PQ_relational[PIGUID &amp; "NO"],0),2))</f>
        <v>#N/A</v>
      </c>
      <c r="H219" s="44" t="str">
        <f>Checklist48[[#This Row],[PIGUID]]&amp;"NO"</f>
        <v>1H3e5KHzGFy38mmKqXhq4WNO</v>
      </c>
      <c r="I219" s="44" t="b">
        <f>IF(Checklist48[[#This Row],[PIGUID]]="","",INDEX(PIs[NA Exempt],MATCH(Checklist48[[#This Row],[PIGUID]],PIs[GUID],0),1))</f>
        <v>0</v>
      </c>
      <c r="J219" s="44" t="str">
        <f>IF(Checklist48[[#This Row],[SGUID]]="",IF(Checklist48[[#This Row],[SSGUID]]="",IF(Checklist48[[#This Row],[PIGUID]]="","",INDEX(PIs[[Column1]:[SS]],MATCH(Checklist48[[#This Row],[PIGUID]],PIs[GUID],0),2)),INDEX(PIs[[Column1]:[SS]],MATCH(Checklist48[[#This Row],[SSGUID]],PIs[SSGUID],0),18)),INDEX(PIs[[Column1]:[SS]],MATCH(Checklist48[[#This Row],[SGUID]],PIs[SGUID],0),14))</f>
        <v>FO 13.06</v>
      </c>
      <c r="K219" s="44" t="str">
        <f>IF(Checklist48[[#This Row],[SGUID]]="",IF(Checklist48[[#This Row],[SSGUID]]="",IF(Checklist48[[#This Row],[PIGUID]]="","",INDEX(PIs[[Column1]:[SS]],MATCH(Checklist48[[#This Row],[PIGUID]],PIs[GUID],0),4)),INDEX(PIs[[Column1]:[Ssbody]],MATCH(Checklist48[[#This Row],[SSGUID]],PIs[SSGUID],0),19)),INDEX(PIs[[Column1]:[SS]],MATCH(Checklist48[[#This Row],[SGUID]],PIs[SGUID],0),15))</f>
        <v>The producer provides workers access to clean toilets and handwashing facilities in the vicinity of their work.</v>
      </c>
      <c r="L219" s="44" t="str">
        <f>IF(Checklist48[[#This Row],[SGUID]]="",IF(Checklist48[[#This Row],[SSGUID]]="",INDEX(PIs[[Column1]:[SS]],MATCH(Checklist48[[#This Row],[PIGUID]],PIs[GUID],0),6),""),"")</f>
        <v>Field sanitation units shall be designed, constructed, and located so as to allow direct accessibility for servicing. Fixed or mobile toilets (including pit latrines) shall be constructed of materials that are easy to clean and be in a hygienic state. Toilets shall be located in reasonable proximity (i.e., no more than 500m or 7 minutes) to the place of work. If there are no or insufficient toilets in reasonable proximity to the place of work, the producer has failed this principle and the respective criteria. Toilets shall be appropriately maintained and stocked.</v>
      </c>
      <c r="M219" s="44" t="str">
        <f>IF(Checklist48[[#This Row],[SSGUID]]="",IF(Checklist48[[#This Row],[PIGUID]]="","",INDEX(PIs[[Column1]:[SS]],MATCH(Checklist48[[#This Row],[PIGUID]],PIs[GUID],0),8)),"")</f>
        <v>Minor Must</v>
      </c>
      <c r="N219" s="69"/>
      <c r="O219" s="69"/>
      <c r="P219" s="44" t="str">
        <f>IF(Checklist48[[#This Row],[ifna]]="NA","",IF(Checklist48[[#This Row],[RelatedPQ]]=0,"",IF(Checklist48[[#This Row],[RelatedPQ]]="","",IF((INDEX(S2PQ_relational[],MATCH(Checklist48[[#This Row],[PIGUID&amp;NO]],S2PQ_relational[PIGUID &amp; "NO"],0),1))=Checklist48[[#This Row],[PIGUID]],"Not applicable",""))))</f>
        <v/>
      </c>
      <c r="Q219" s="44" t="str">
        <f>IF(Checklist48[[#This Row],[N/A]]="Not Applicable",INDEX(S2PQ[[Step 2 questions]:[Justification]],MATCH(Checklist48[[#This Row],[RelatedPQ]],S2PQ[S2PQGUID],0),3),"")</f>
        <v/>
      </c>
      <c r="R219" s="69"/>
    </row>
  </sheetData>
  <sheetProtection algorithmName="SHA-512" hashValue="oA1r76ny+TG2vWBqaxsyAtrZCt45SMiPffgonbcm98EqOzr9nXNlWXb1IFhMi47QmxtQ11E0M0GCNYP/v4u4ag==" saltValue="GQ944V0V+w+9p1e9C6ioww==" spinCount="100000" sheet="1" formatCells="0" formatColumns="0" formatRows="0" insertColumns="0" insertRows="0" insertHyperlinks="0" sort="0" autoFilter="0" pivotTables="0"/>
  <phoneticPr fontId="1" type="noConversion"/>
  <conditionalFormatting sqref="J1:O219">
    <cfRule type="expression" dxfId="24" priority="9">
      <formula>$P1="Not Applicable"</formula>
    </cfRule>
  </conditionalFormatting>
  <conditionalFormatting sqref="K2:K219">
    <cfRule type="expression" dxfId="23" priority="2">
      <formula>$D2=1</formula>
    </cfRule>
  </conditionalFormatting>
  <conditionalFormatting sqref="J2:J219">
    <cfRule type="expression" dxfId="22" priority="1">
      <formula>B2&lt;&gt;""</formula>
    </cfRule>
  </conditionalFormatting>
  <dataValidations count="1">
    <dataValidation type="list" allowBlank="1" showDropDown="1" showInputMessage="1" showErrorMessage="1" sqref="N2:O219" xr:uid="{8F618F93-653E-46E7-9648-5E8320236F5B}">
      <formula1>$A$1</formula1>
    </dataValidation>
  </dataValidations>
  <pageMargins left="0.31496062992125984" right="0.31496062992125984" top="0.86614173228346458" bottom="0.55118110236220474" header="0.15748031496062992" footer="7.874015748031496E-2"/>
  <pageSetup paperSize="9" fitToWidth="0" fitToHeight="0" orientation="landscape" r:id="rId1"/>
  <headerFooter>
    <oddHeader>&amp;R&amp;G</oddHeader>
    <oddFooter>&amp;L&amp;"Arial,Standard"&amp;8Code ref.: IFA Smart checklist for FO; v6.0_Sep22; English version
&amp;A
Page &amp;P of &amp;N&amp;R&amp;"Arial,Standard"&amp;8© GLOBALG.A.P. c/o FoodPLUS GmbH
Spichernstr. 55, 50672 Cologne, Germany 
&amp;K00A039www.globalgap.org</oddFooter>
  </headerFooter>
  <ignoredErrors>
    <ignoredError sqref="M2:M3 M5:M219" unlockedFormula="1"/>
  </ignoredErrors>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18" ma:contentTypeDescription="Create a new document." ma:contentTypeScope="" ma:versionID="1cef5ae018353d0ba07a3f0280f301eb">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7a97ca785144f12be132dc69b8f2ca84"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78a1789-2b8f-407c-8f67-a77be30d6ee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0795b52-d884-4f3c-a547-4763e70ede17">
      <UserInfo>
        <DisplayName>Pushpendra Singh (Ben)</DisplayName>
        <AccountId>14</AccountId>
        <AccountType/>
      </UserInfo>
    </SharedWithUsers>
    <lcf76f155ced4ddcb4097134ff3c332f xmlns="3fcbf3cb-b373-44a0-966d-dc1ff9089511">
      <Terms xmlns="http://schemas.microsoft.com/office/infopath/2007/PartnerControls"/>
    </lcf76f155ced4ddcb4097134ff3c332f>
    <TaxCatchAll xmlns="50795b52-d884-4f3c-a547-4763e70ede17" xsi:nil="true"/>
  </documentManagement>
</p:properties>
</file>

<file path=customXml/itemProps1.xml><?xml version="1.0" encoding="utf-8"?>
<ds:datastoreItem xmlns:ds="http://schemas.openxmlformats.org/officeDocument/2006/customXml" ds:itemID="{D12B6B84-9AD6-4FA4-A26B-E47EC7779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cbf3cb-b373-44a0-966d-dc1ff9089511"/>
    <ds:schemaRef ds:uri="50795b52-d884-4f3c-a547-4763e70ed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1F379C-D7A0-41A0-9DF2-4444DC9DA370}">
  <ds:schemaRefs>
    <ds:schemaRef ds:uri="http://schemas.microsoft.com/sharepoint/v3/contenttype/forms"/>
  </ds:schemaRefs>
</ds:datastoreItem>
</file>

<file path=customXml/itemProps3.xml><?xml version="1.0" encoding="utf-8"?>
<ds:datastoreItem xmlns:ds="http://schemas.openxmlformats.org/officeDocument/2006/customXml" ds:itemID="{7E71AE48-E17D-4995-80D0-15A9D4B40A53}">
  <ds:schemaRefs>
    <ds:schemaRef ds:uri="http://schemas.openxmlformats.org/package/2006/metadata/core-properties"/>
    <ds:schemaRef ds:uri="http://purl.org/dc/terms/"/>
    <ds:schemaRef ds:uri="http://purl.org/dc/dcmitype/"/>
    <ds:schemaRef ds:uri="http://schemas.microsoft.com/office/2006/metadata/properties"/>
    <ds:schemaRef ds:uri="http://purl.org/dc/elements/1.1/"/>
    <ds:schemaRef ds:uri="http://schemas.microsoft.com/office/2006/documentManagement/types"/>
    <ds:schemaRef ds:uri="50795b52-d884-4f3c-a547-4763e70ede17"/>
    <ds:schemaRef ds:uri="http://www.w3.org/XML/1998/namespace"/>
    <ds:schemaRef ds:uri="http://schemas.microsoft.com/office/infopath/2007/PartnerControls"/>
    <ds:schemaRef ds:uri="3fcbf3cb-b373-44a0-966d-dc1ff90895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Steps</vt:lpstr>
      <vt:lpstr>PI</vt:lpstr>
      <vt:lpstr>S</vt:lpstr>
      <vt:lpstr>PQ</vt:lpstr>
      <vt:lpstr>Static ID Table</vt:lpstr>
      <vt:lpstr>Cover</vt:lpstr>
      <vt:lpstr>Instructions</vt:lpstr>
      <vt:lpstr>Audit notes</vt:lpstr>
      <vt:lpstr>P&amp;Cs</vt:lpstr>
      <vt:lpstr>'P&amp;Cs'!Print_Titles</vt:lpstr>
      <vt:lpstr>'Audit notes'!Text5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Daddio</dc:creator>
  <cp:keywords/>
  <dc:description/>
  <cp:lastModifiedBy>Simone Herb</cp:lastModifiedBy>
  <cp:revision/>
  <dcterms:created xsi:type="dcterms:W3CDTF">2022-02-15T08:58:08Z</dcterms:created>
  <dcterms:modified xsi:type="dcterms:W3CDTF">2022-09-27T09:38:05Z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0x0101007FC6C3BB33DE3B40814B9E8054F46FD0</vt:lpwstr>
  </property>
  <property fmtid="{D5CDD505-2E9C-101B-9397-08002B2CF9AE}" pid="3" name="MediaServiceImageTags">
    <vt:lpwstr/>
  </property>
</Properties>
</file>