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https://globalgap-my.sharepoint.com/personal/walker_globalgap_org/Documents/V6/Checklists/Nov 2022 Updates/"/>
    </mc:Choice>
  </mc:AlternateContent>
  <xr:revisionPtr revIDLastSave="4" documentId="8_{5B60D02D-8EE3-43B6-891A-F68C369112D2}" xr6:coauthVersionLast="47" xr6:coauthVersionMax="47" xr10:uidLastSave="{CDB23E85-87E7-4A87-82AF-FBD2D8EB1073}"/>
  <bookViews>
    <workbookView xWindow="62520" yWindow="-120" windowWidth="29040" windowHeight="16440" firstSheet="6" activeTab="6" xr2:uid="{00000000-000D-0000-FFFF-FFFF00000000}"/>
  </bookViews>
  <sheets>
    <sheet name="Steps" sheetId="1" state="hidden" r:id="rId1"/>
    <sheet name="PI" sheetId="2" state="hidden" r:id="rId2"/>
    <sheet name="S" sheetId="3" state="hidden" r:id="rId3"/>
    <sheet name="Sheet1" sheetId="15" state="hidden" r:id="rId4"/>
    <sheet name="PQ" sheetId="8" state="hidden" r:id="rId5"/>
    <sheet name="Static ID Table" sheetId="5" state="hidden" r:id="rId6"/>
    <sheet name="Cover" sheetId="11" r:id="rId7"/>
    <sheet name="Instructions" sheetId="10" r:id="rId8"/>
    <sheet name="Audit notes" sheetId="18" r:id="rId9"/>
    <sheet name="P&amp;Cs" sheetId="17" r:id="rId10"/>
  </sheets>
  <definedNames>
    <definedName name="_xlnm.Print_Titles" localSheetId="9">'P&amp;Cs'!$1:$1</definedName>
    <definedName name="Text4" localSheetId="8">'Audit notes'!#REF!</definedName>
    <definedName name="Text5" localSheetId="8">'Audit notes'!$A$32</definedName>
    <definedName name="Text6" localSheetId="8">'Audit notes'!#REF!</definedName>
    <definedName name="Text7" localSheetId="8">'Audit notes'!#REF!</definedName>
    <definedName name="Text8" localSheetId="8">'Audit notes'!#REF!</definedName>
    <definedName name="Text9" localSheetId="8">'Audit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7" l="1"/>
  <c r="G8" i="17"/>
  <c r="G9" i="17"/>
  <c r="G12" i="17"/>
  <c r="G13" i="17"/>
  <c r="G18" i="17"/>
  <c r="G19" i="17"/>
  <c r="G21" i="17"/>
  <c r="G22" i="17"/>
  <c r="G25" i="17"/>
  <c r="G26" i="17"/>
  <c r="G28" i="17"/>
  <c r="G29" i="17"/>
  <c r="G34" i="17"/>
  <c r="G35" i="17"/>
  <c r="G38" i="17"/>
  <c r="G39" i="17"/>
  <c r="G41" i="17"/>
  <c r="G42" i="17"/>
  <c r="G45" i="17"/>
  <c r="G46" i="17"/>
  <c r="G48" i="17"/>
  <c r="G49" i="17"/>
  <c r="G51" i="17"/>
  <c r="G52" i="17"/>
  <c r="G56" i="17"/>
  <c r="G57" i="17"/>
  <c r="G59" i="17"/>
  <c r="G60" i="17"/>
  <c r="G62" i="17"/>
  <c r="G63" i="17"/>
  <c r="G65" i="17"/>
  <c r="G66" i="17"/>
  <c r="G68" i="17"/>
  <c r="G69" i="17"/>
  <c r="G71" i="17"/>
  <c r="G72" i="17"/>
  <c r="G81" i="17"/>
  <c r="G82" i="17"/>
  <c r="G86" i="17"/>
  <c r="G91" i="17"/>
  <c r="G96" i="17"/>
  <c r="G101" i="17"/>
  <c r="G102" i="17"/>
  <c r="G109" i="17"/>
  <c r="G110" i="17"/>
  <c r="G114" i="17"/>
  <c r="G116" i="17"/>
  <c r="G120" i="17"/>
  <c r="G121" i="17"/>
  <c r="G126" i="17"/>
  <c r="G127" i="17"/>
  <c r="G131" i="17"/>
  <c r="G132" i="17"/>
  <c r="G142" i="17"/>
  <c r="G143" i="17"/>
  <c r="G149" i="17"/>
  <c r="G150" i="17"/>
  <c r="G155" i="17"/>
  <c r="G156" i="17"/>
  <c r="G162" i="17"/>
  <c r="G165" i="17"/>
  <c r="G169" i="17"/>
  <c r="G170" i="17"/>
  <c r="G178" i="17"/>
  <c r="G181" i="17"/>
  <c r="G185" i="17"/>
  <c r="G188" i="17"/>
  <c r="G189" i="17"/>
  <c r="G194" i="17"/>
  <c r="G197" i="17"/>
  <c r="G199" i="17"/>
  <c r="G202" i="17"/>
  <c r="G209" i="17"/>
  <c r="G213" i="17"/>
  <c r="G214" i="17"/>
  <c r="G223" i="17"/>
  <c r="G224" i="17"/>
  <c r="G229" i="17"/>
  <c r="G233" i="17"/>
  <c r="G235" i="17"/>
  <c r="G242" i="17"/>
  <c r="G244" i="17"/>
  <c r="G246" i="17"/>
  <c r="G252" i="17"/>
  <c r="G254" i="17"/>
  <c r="G261" i="17"/>
  <c r="G268" i="17"/>
  <c r="G270" i="17"/>
  <c r="G271" i="17"/>
  <c r="G276" i="17"/>
  <c r="G279" i="17"/>
  <c r="G281" i="17"/>
  <c r="G284" i="17"/>
  <c r="G286" i="17"/>
  <c r="G288" i="17"/>
  <c r="G2" i="17"/>
  <c r="H12" i="10"/>
  <c r="H13" i="10"/>
  <c r="H14" i="10"/>
  <c r="H15" i="10"/>
  <c r="H16" i="10"/>
  <c r="H17" i="10"/>
  <c r="H18" i="10"/>
  <c r="H19" i="10"/>
  <c r="H20" i="10"/>
  <c r="H21" i="10"/>
  <c r="H22" i="10"/>
  <c r="H23" i="10"/>
  <c r="H24" i="10"/>
  <c r="H25" i="10"/>
  <c r="H11" i="10"/>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12" i="8"/>
  <c r="D3" i="8"/>
  <c r="D4" i="8"/>
  <c r="D5" i="8"/>
  <c r="D6" i="8"/>
  <c r="D7" i="8"/>
  <c r="D8" i="8"/>
  <c r="D9" i="8"/>
  <c r="D10" i="8"/>
  <c r="D11" i="8"/>
  <c r="D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12" i="8"/>
  <c r="C3" i="8"/>
  <c r="C4" i="8"/>
  <c r="C5" i="8"/>
  <c r="C6" i="8"/>
  <c r="C7" i="8"/>
  <c r="C8" i="8"/>
  <c r="C9" i="8"/>
  <c r="C10" i="8"/>
  <c r="C11" i="8"/>
  <c r="C2" i="8"/>
  <c r="K4" i="17" l="1"/>
  <c r="K5" i="17"/>
  <c r="K6" i="17"/>
  <c r="K7" i="17"/>
  <c r="K10" i="17"/>
  <c r="K11" i="17"/>
  <c r="K14" i="17"/>
  <c r="K15" i="17"/>
  <c r="K16" i="17"/>
  <c r="K17" i="17"/>
  <c r="K20" i="17"/>
  <c r="K23" i="17"/>
  <c r="K24" i="17"/>
  <c r="K27" i="17"/>
  <c r="K30" i="17"/>
  <c r="K31" i="17"/>
  <c r="K32" i="17"/>
  <c r="K33" i="17"/>
  <c r="K36" i="17"/>
  <c r="K37" i="17"/>
  <c r="K40" i="17"/>
  <c r="K43" i="17"/>
  <c r="K44" i="17"/>
  <c r="K47" i="17"/>
  <c r="K50" i="17"/>
  <c r="K53" i="17"/>
  <c r="K54" i="17"/>
  <c r="K55" i="17"/>
  <c r="K58" i="17"/>
  <c r="K61" i="17"/>
  <c r="K64" i="17"/>
  <c r="K67" i="17"/>
  <c r="K70" i="17"/>
  <c r="K73" i="17"/>
  <c r="K74" i="17"/>
  <c r="K75" i="17"/>
  <c r="K76" i="17"/>
  <c r="K77" i="17"/>
  <c r="K78" i="17"/>
  <c r="K79" i="17"/>
  <c r="K80" i="17"/>
  <c r="K83" i="17"/>
  <c r="K84" i="17"/>
  <c r="K85" i="17"/>
  <c r="K87" i="17"/>
  <c r="K88" i="17"/>
  <c r="K89" i="17"/>
  <c r="K90" i="17"/>
  <c r="K92" i="17"/>
  <c r="K93" i="17"/>
  <c r="K94" i="17"/>
  <c r="K95" i="17"/>
  <c r="K97" i="17"/>
  <c r="K98" i="17"/>
  <c r="K99" i="17"/>
  <c r="K100" i="17"/>
  <c r="K103" i="17"/>
  <c r="K104" i="17"/>
  <c r="K105" i="17"/>
  <c r="K106" i="17"/>
  <c r="K107" i="17"/>
  <c r="K108" i="17"/>
  <c r="K111" i="17"/>
  <c r="K112" i="17"/>
  <c r="K113" i="17"/>
  <c r="K115" i="17"/>
  <c r="K117" i="17"/>
  <c r="K118" i="17"/>
  <c r="K119" i="17"/>
  <c r="K122" i="17"/>
  <c r="K123" i="17"/>
  <c r="K124" i="17"/>
  <c r="K125" i="17"/>
  <c r="K128" i="17"/>
  <c r="K129" i="17"/>
  <c r="K130" i="17"/>
  <c r="K133" i="17"/>
  <c r="K134" i="17"/>
  <c r="K135" i="17"/>
  <c r="K136" i="17"/>
  <c r="K137" i="17"/>
  <c r="K138" i="17"/>
  <c r="K139" i="17"/>
  <c r="K140" i="17"/>
  <c r="K141" i="17"/>
  <c r="K144" i="17"/>
  <c r="K145" i="17"/>
  <c r="K146" i="17"/>
  <c r="K147" i="17"/>
  <c r="K148" i="17"/>
  <c r="K151" i="17"/>
  <c r="K152" i="17"/>
  <c r="K153" i="17"/>
  <c r="K154" i="17"/>
  <c r="K157" i="17"/>
  <c r="K158" i="17"/>
  <c r="K159" i="17"/>
  <c r="K160" i="17"/>
  <c r="K161" i="17"/>
  <c r="K163" i="17"/>
  <c r="K164" i="17"/>
  <c r="K166" i="17"/>
  <c r="K167" i="17"/>
  <c r="K168" i="17"/>
  <c r="K171" i="17"/>
  <c r="K172" i="17"/>
  <c r="K173" i="17"/>
  <c r="K174" i="17"/>
  <c r="K175" i="17"/>
  <c r="K176" i="17"/>
  <c r="K177" i="17"/>
  <c r="K179" i="17"/>
  <c r="K180" i="17"/>
  <c r="K182" i="17"/>
  <c r="K183" i="17"/>
  <c r="K184" i="17"/>
  <c r="K186" i="17"/>
  <c r="K187" i="17"/>
  <c r="K190" i="17"/>
  <c r="K191" i="17"/>
  <c r="K192" i="17"/>
  <c r="K193" i="17"/>
  <c r="K195" i="17"/>
  <c r="K196" i="17"/>
  <c r="K198" i="17"/>
  <c r="K200" i="17"/>
  <c r="K201" i="17"/>
  <c r="K203" i="17"/>
  <c r="K204" i="17"/>
  <c r="K205" i="17"/>
  <c r="K206" i="17"/>
  <c r="K207" i="17"/>
  <c r="K208" i="17"/>
  <c r="K210" i="17"/>
  <c r="K211" i="17"/>
  <c r="K212" i="17"/>
  <c r="K215" i="17"/>
  <c r="K216" i="17"/>
  <c r="K217" i="17"/>
  <c r="K218" i="17"/>
  <c r="K219" i="17"/>
  <c r="K220" i="17"/>
  <c r="K221" i="17"/>
  <c r="K222" i="17"/>
  <c r="K225" i="17"/>
  <c r="K226" i="17"/>
  <c r="K227" i="17"/>
  <c r="K228" i="17"/>
  <c r="K230" i="17"/>
  <c r="K231" i="17"/>
  <c r="K232" i="17"/>
  <c r="K234" i="17"/>
  <c r="K236" i="17"/>
  <c r="K237" i="17"/>
  <c r="K238" i="17"/>
  <c r="K239" i="17"/>
  <c r="K240" i="17"/>
  <c r="K241" i="17"/>
  <c r="K243" i="17"/>
  <c r="K245" i="17"/>
  <c r="K247" i="17"/>
  <c r="K248" i="17"/>
  <c r="K249" i="17"/>
  <c r="K250" i="17"/>
  <c r="K251" i="17"/>
  <c r="K253" i="17"/>
  <c r="K255" i="17"/>
  <c r="K256" i="17"/>
  <c r="K257" i="17"/>
  <c r="K258" i="17"/>
  <c r="K259" i="17"/>
  <c r="K260" i="17"/>
  <c r="K262" i="17"/>
  <c r="K263" i="17"/>
  <c r="K264" i="17"/>
  <c r="K265" i="17"/>
  <c r="K266" i="17"/>
  <c r="K267" i="17"/>
  <c r="K269" i="17"/>
  <c r="K272" i="17"/>
  <c r="K273" i="17"/>
  <c r="K274" i="17"/>
  <c r="K275" i="17"/>
  <c r="K277" i="17"/>
  <c r="K278" i="17"/>
  <c r="K280" i="17"/>
  <c r="K282" i="17"/>
  <c r="K283" i="17"/>
  <c r="K285" i="17"/>
  <c r="K287" i="17"/>
  <c r="K289" i="17"/>
  <c r="J4" i="17"/>
  <c r="J5" i="17"/>
  <c r="J6" i="17"/>
  <c r="J7" i="17"/>
  <c r="J10" i="17"/>
  <c r="J11" i="17"/>
  <c r="J14" i="17"/>
  <c r="J15" i="17"/>
  <c r="J16" i="17"/>
  <c r="J17" i="17"/>
  <c r="J20" i="17"/>
  <c r="J23" i="17"/>
  <c r="J24" i="17"/>
  <c r="J27" i="17"/>
  <c r="J30" i="17"/>
  <c r="J31" i="17"/>
  <c r="J32" i="17"/>
  <c r="J33" i="17"/>
  <c r="J36" i="17"/>
  <c r="J37" i="17"/>
  <c r="J40" i="17"/>
  <c r="J43" i="17"/>
  <c r="J44" i="17"/>
  <c r="J47" i="17"/>
  <c r="J50" i="17"/>
  <c r="J53" i="17"/>
  <c r="J54" i="17"/>
  <c r="J55" i="17"/>
  <c r="J58" i="17"/>
  <c r="J61" i="17"/>
  <c r="J64" i="17"/>
  <c r="J67" i="17"/>
  <c r="J70" i="17"/>
  <c r="J73" i="17"/>
  <c r="J74" i="17"/>
  <c r="J75" i="17"/>
  <c r="J76" i="17"/>
  <c r="J77" i="17"/>
  <c r="J78" i="17"/>
  <c r="J79" i="17"/>
  <c r="J80" i="17"/>
  <c r="J83" i="17"/>
  <c r="J84" i="17"/>
  <c r="J85" i="17"/>
  <c r="J87" i="17"/>
  <c r="J88" i="17"/>
  <c r="J89" i="17"/>
  <c r="J90" i="17"/>
  <c r="J92" i="17"/>
  <c r="J93" i="17"/>
  <c r="J94" i="17"/>
  <c r="J95" i="17"/>
  <c r="J97" i="17"/>
  <c r="J98" i="17"/>
  <c r="J99" i="17"/>
  <c r="J100" i="17"/>
  <c r="J103" i="17"/>
  <c r="J104" i="17"/>
  <c r="J105" i="17"/>
  <c r="J106" i="17"/>
  <c r="J107" i="17"/>
  <c r="J108" i="17"/>
  <c r="J111" i="17"/>
  <c r="J112" i="17"/>
  <c r="J113" i="17"/>
  <c r="J115" i="17"/>
  <c r="J117" i="17"/>
  <c r="J118" i="17"/>
  <c r="J119" i="17"/>
  <c r="J122" i="17"/>
  <c r="J123" i="17"/>
  <c r="J124" i="17"/>
  <c r="J125" i="17"/>
  <c r="J128" i="17"/>
  <c r="J129" i="17"/>
  <c r="J130" i="17"/>
  <c r="J133" i="17"/>
  <c r="J134" i="17"/>
  <c r="J135" i="17"/>
  <c r="J136" i="17"/>
  <c r="J137" i="17"/>
  <c r="J138" i="17"/>
  <c r="J139" i="17"/>
  <c r="J140" i="17"/>
  <c r="J141" i="17"/>
  <c r="J144" i="17"/>
  <c r="J145" i="17"/>
  <c r="J146" i="17"/>
  <c r="J147" i="17"/>
  <c r="J148" i="17"/>
  <c r="J151" i="17"/>
  <c r="J152" i="17"/>
  <c r="J153" i="17"/>
  <c r="J154" i="17"/>
  <c r="J157" i="17"/>
  <c r="J158" i="17"/>
  <c r="J159" i="17"/>
  <c r="J160" i="17"/>
  <c r="J161" i="17"/>
  <c r="J163" i="17"/>
  <c r="J164" i="17"/>
  <c r="J166" i="17"/>
  <c r="J167" i="17"/>
  <c r="J168" i="17"/>
  <c r="J171" i="17"/>
  <c r="J172" i="17"/>
  <c r="J173" i="17"/>
  <c r="J174" i="17"/>
  <c r="J175" i="17"/>
  <c r="J176" i="17"/>
  <c r="J177" i="17"/>
  <c r="J179" i="17"/>
  <c r="J180" i="17"/>
  <c r="J182" i="17"/>
  <c r="J183" i="17"/>
  <c r="J184" i="17"/>
  <c r="J186" i="17"/>
  <c r="J187" i="17"/>
  <c r="J190" i="17"/>
  <c r="J191" i="17"/>
  <c r="J192" i="17"/>
  <c r="J193" i="17"/>
  <c r="J195" i="17"/>
  <c r="J196" i="17"/>
  <c r="J198" i="17"/>
  <c r="J200" i="17"/>
  <c r="J201" i="17"/>
  <c r="J203" i="17"/>
  <c r="J204" i="17"/>
  <c r="J205" i="17"/>
  <c r="J206" i="17"/>
  <c r="J207" i="17"/>
  <c r="J208" i="17"/>
  <c r="J210" i="17"/>
  <c r="J211" i="17"/>
  <c r="J212" i="17"/>
  <c r="J215" i="17"/>
  <c r="J216" i="17"/>
  <c r="J217" i="17"/>
  <c r="J218" i="17"/>
  <c r="J219" i="17"/>
  <c r="J220" i="17"/>
  <c r="J221" i="17"/>
  <c r="J222" i="17"/>
  <c r="J225" i="17"/>
  <c r="J226" i="17"/>
  <c r="J227" i="17"/>
  <c r="J228" i="17"/>
  <c r="J230" i="17"/>
  <c r="J231" i="17"/>
  <c r="J232" i="17"/>
  <c r="J234" i="17"/>
  <c r="J236" i="17"/>
  <c r="J237" i="17"/>
  <c r="J238" i="17"/>
  <c r="J239" i="17"/>
  <c r="J240" i="17"/>
  <c r="J241" i="17"/>
  <c r="J243" i="17"/>
  <c r="J245" i="17"/>
  <c r="J247" i="17"/>
  <c r="J248" i="17"/>
  <c r="J249" i="17"/>
  <c r="J250" i="17"/>
  <c r="J251" i="17"/>
  <c r="J253" i="17"/>
  <c r="J255" i="17"/>
  <c r="J256" i="17"/>
  <c r="J257" i="17"/>
  <c r="J258" i="17"/>
  <c r="J259" i="17"/>
  <c r="J260" i="17"/>
  <c r="J262" i="17"/>
  <c r="J263" i="17"/>
  <c r="J264" i="17"/>
  <c r="J265" i="17"/>
  <c r="J266" i="17"/>
  <c r="J267" i="17"/>
  <c r="J269" i="17"/>
  <c r="J272" i="17"/>
  <c r="J273" i="17"/>
  <c r="J274" i="17"/>
  <c r="J275" i="17"/>
  <c r="J277" i="17"/>
  <c r="J278" i="17"/>
  <c r="J280" i="17"/>
  <c r="J282" i="17"/>
  <c r="J283" i="17"/>
  <c r="J285" i="17"/>
  <c r="J287" i="17"/>
  <c r="J289" i="17"/>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2" i="2"/>
  <c r="U3" i="2" l="1"/>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2" i="2"/>
  <c r="T3" i="2"/>
  <c r="K156" i="17" s="1"/>
  <c r="T4" i="2"/>
  <c r="K116" i="17" s="1"/>
  <c r="T5" i="2"/>
  <c r="T6" i="2"/>
  <c r="T7" i="2"/>
  <c r="T8" i="2"/>
  <c r="T9" i="2"/>
  <c r="T10" i="2"/>
  <c r="T11" i="2"/>
  <c r="K235" i="17" s="1"/>
  <c r="T12" i="2"/>
  <c r="K178" i="17" s="1"/>
  <c r="T13" i="2"/>
  <c r="T14" i="2"/>
  <c r="T15" i="2"/>
  <c r="T16" i="2"/>
  <c r="K224" i="17" s="1"/>
  <c r="T17" i="2"/>
  <c r="K229" i="17" s="1"/>
  <c r="T18" i="2"/>
  <c r="T19" i="2"/>
  <c r="T20" i="2"/>
  <c r="T21" i="2"/>
  <c r="T22" i="2"/>
  <c r="K254" i="17" s="1"/>
  <c r="T23" i="2"/>
  <c r="T24" i="2"/>
  <c r="T25" i="2"/>
  <c r="T26" i="2"/>
  <c r="T27" i="2"/>
  <c r="T28" i="2"/>
  <c r="T29" i="2"/>
  <c r="K252" i="17" s="1"/>
  <c r="T30" i="2"/>
  <c r="T31" i="2"/>
  <c r="T32" i="2"/>
  <c r="T33" i="2"/>
  <c r="T34" i="2"/>
  <c r="K233" i="17" s="1"/>
  <c r="T35" i="2"/>
  <c r="T36" i="2"/>
  <c r="T37" i="2"/>
  <c r="T38" i="2"/>
  <c r="T39" i="2"/>
  <c r="T40" i="2"/>
  <c r="K170" i="17" s="1"/>
  <c r="T41" i="2"/>
  <c r="T42" i="2"/>
  <c r="T43" i="2"/>
  <c r="T44" i="2"/>
  <c r="T45" i="2"/>
  <c r="T46" i="2"/>
  <c r="T47" i="2"/>
  <c r="T48" i="2"/>
  <c r="T49" i="2"/>
  <c r="T50" i="2"/>
  <c r="T51" i="2"/>
  <c r="K181" i="17" s="1"/>
  <c r="T52" i="2"/>
  <c r="T53" i="2"/>
  <c r="T54" i="2"/>
  <c r="T55" i="2"/>
  <c r="T56" i="2"/>
  <c r="T57" i="2"/>
  <c r="T58" i="2"/>
  <c r="T59" i="2"/>
  <c r="T60" i="2"/>
  <c r="T61" i="2"/>
  <c r="K242" i="17" s="1"/>
  <c r="T62" i="2"/>
  <c r="K244" i="17" s="1"/>
  <c r="T63" i="2"/>
  <c r="T64" i="2"/>
  <c r="K268" i="17" s="1"/>
  <c r="T65" i="2"/>
  <c r="K261" i="17" s="1"/>
  <c r="T66" i="2"/>
  <c r="T67" i="2"/>
  <c r="T68" i="2"/>
  <c r="T69" i="2"/>
  <c r="T70" i="2"/>
  <c r="T71" i="2"/>
  <c r="K91" i="17" s="1"/>
  <c r="T72" i="2"/>
  <c r="T73" i="2"/>
  <c r="T74" i="2"/>
  <c r="T75" i="2"/>
  <c r="K86" i="17" s="1"/>
  <c r="T76" i="2"/>
  <c r="T77" i="2"/>
  <c r="T78" i="2"/>
  <c r="T79" i="2"/>
  <c r="K82" i="17" s="1"/>
  <c r="T80" i="2"/>
  <c r="T81" i="2"/>
  <c r="T82" i="2"/>
  <c r="T83" i="2"/>
  <c r="T84" i="2"/>
  <c r="T85" i="2"/>
  <c r="T86" i="2"/>
  <c r="T87" i="2"/>
  <c r="T88" i="2"/>
  <c r="K96" i="17" s="1"/>
  <c r="T89" i="2"/>
  <c r="T90" i="2"/>
  <c r="T91" i="2"/>
  <c r="T92" i="2"/>
  <c r="T93" i="2"/>
  <c r="T94" i="2"/>
  <c r="T95" i="2"/>
  <c r="T96" i="2"/>
  <c r="T97" i="2"/>
  <c r="T98" i="2"/>
  <c r="T99" i="2"/>
  <c r="T100" i="2"/>
  <c r="K114" i="17" s="1"/>
  <c r="T101" i="2"/>
  <c r="K110" i="17" s="1"/>
  <c r="T102" i="2"/>
  <c r="T103" i="2"/>
  <c r="T104" i="2"/>
  <c r="T105" i="2"/>
  <c r="T106" i="2"/>
  <c r="T107" i="2"/>
  <c r="T108" i="2"/>
  <c r="T109" i="2"/>
  <c r="T110" i="2"/>
  <c r="K185" i="17" s="1"/>
  <c r="T111" i="2"/>
  <c r="T112" i="2"/>
  <c r="T113" i="2"/>
  <c r="T114" i="2"/>
  <c r="T115" i="2"/>
  <c r="T116" i="2"/>
  <c r="T117" i="2"/>
  <c r="T118" i="2"/>
  <c r="T119" i="2"/>
  <c r="T120" i="2"/>
  <c r="T121" i="2"/>
  <c r="T122" i="2"/>
  <c r="T123" i="2"/>
  <c r="T124" i="2"/>
  <c r="K165" i="17" s="1"/>
  <c r="T125" i="2"/>
  <c r="T126" i="2"/>
  <c r="T127" i="2"/>
  <c r="T128" i="2"/>
  <c r="K162" i="17" s="1"/>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K246" i="17" s="1"/>
  <c r="T157" i="2"/>
  <c r="T158" i="2"/>
  <c r="T159" i="2"/>
  <c r="T160" i="2"/>
  <c r="K189" i="17" s="1"/>
  <c r="T161" i="2"/>
  <c r="T162" i="2"/>
  <c r="T163" i="2"/>
  <c r="T164" i="2"/>
  <c r="K199" i="17" s="1"/>
  <c r="T165" i="2"/>
  <c r="K209" i="17" s="1"/>
  <c r="T166" i="2"/>
  <c r="K202" i="17" s="1"/>
  <c r="T167" i="2"/>
  <c r="T168" i="2"/>
  <c r="T169" i="2"/>
  <c r="T170" i="2"/>
  <c r="T171" i="2"/>
  <c r="T172" i="2"/>
  <c r="K197" i="17" s="1"/>
  <c r="T173" i="2"/>
  <c r="K281" i="17" s="1"/>
  <c r="T174" i="2"/>
  <c r="K286" i="17" s="1"/>
  <c r="T175" i="2"/>
  <c r="T176" i="2"/>
  <c r="K288" i="17" s="1"/>
  <c r="T177" i="2"/>
  <c r="K284" i="17" s="1"/>
  <c r="T178" i="2"/>
  <c r="K279" i="17" s="1"/>
  <c r="T179" i="2"/>
  <c r="K276" i="17" s="1"/>
  <c r="T180" i="2"/>
  <c r="T181" i="2"/>
  <c r="K271" i="17" s="1"/>
  <c r="T182" i="2"/>
  <c r="T183" i="2"/>
  <c r="T184" i="2"/>
  <c r="T185" i="2"/>
  <c r="T186" i="2"/>
  <c r="T187" i="2"/>
  <c r="T188" i="2"/>
  <c r="T189" i="2"/>
  <c r="K194" i="17" s="1"/>
  <c r="T190" i="2"/>
  <c r="T191" i="2"/>
  <c r="T192" i="2"/>
  <c r="T2" i="2"/>
  <c r="S3" i="2"/>
  <c r="J156" i="17" s="1"/>
  <c r="S4" i="2"/>
  <c r="J116" i="17" s="1"/>
  <c r="S5" i="2"/>
  <c r="S6" i="2"/>
  <c r="S7" i="2"/>
  <c r="S8" i="2"/>
  <c r="S9" i="2"/>
  <c r="S10" i="2"/>
  <c r="S11" i="2"/>
  <c r="J235" i="17" s="1"/>
  <c r="S12" i="2"/>
  <c r="J178" i="17" s="1"/>
  <c r="S13" i="2"/>
  <c r="S14" i="2"/>
  <c r="S15" i="2"/>
  <c r="S16" i="2"/>
  <c r="J224" i="17" s="1"/>
  <c r="S17" i="2"/>
  <c r="J229" i="17" s="1"/>
  <c r="S18" i="2"/>
  <c r="S19" i="2"/>
  <c r="S20" i="2"/>
  <c r="S21" i="2"/>
  <c r="S22" i="2"/>
  <c r="J254" i="17" s="1"/>
  <c r="S23" i="2"/>
  <c r="S24" i="2"/>
  <c r="S25" i="2"/>
  <c r="S26" i="2"/>
  <c r="S27" i="2"/>
  <c r="S28" i="2"/>
  <c r="S29" i="2"/>
  <c r="J252" i="17" s="1"/>
  <c r="S30" i="2"/>
  <c r="S31" i="2"/>
  <c r="S32" i="2"/>
  <c r="S33" i="2"/>
  <c r="S34" i="2"/>
  <c r="J233" i="17" s="1"/>
  <c r="S35" i="2"/>
  <c r="S36" i="2"/>
  <c r="S37" i="2"/>
  <c r="S38" i="2"/>
  <c r="S39" i="2"/>
  <c r="S40" i="2"/>
  <c r="J170" i="17" s="1"/>
  <c r="S41" i="2"/>
  <c r="S42" i="2"/>
  <c r="S43" i="2"/>
  <c r="S44" i="2"/>
  <c r="S45" i="2"/>
  <c r="S46" i="2"/>
  <c r="S47" i="2"/>
  <c r="S48" i="2"/>
  <c r="S49" i="2"/>
  <c r="S50" i="2"/>
  <c r="S51" i="2"/>
  <c r="J181" i="17" s="1"/>
  <c r="S52" i="2"/>
  <c r="S53" i="2"/>
  <c r="S54" i="2"/>
  <c r="S55" i="2"/>
  <c r="S56" i="2"/>
  <c r="S57" i="2"/>
  <c r="S58" i="2"/>
  <c r="S59" i="2"/>
  <c r="S60" i="2"/>
  <c r="S61" i="2"/>
  <c r="J242" i="17" s="1"/>
  <c r="S62" i="2"/>
  <c r="J244" i="17" s="1"/>
  <c r="S63" i="2"/>
  <c r="S64" i="2"/>
  <c r="J268" i="17" s="1"/>
  <c r="S65" i="2"/>
  <c r="J261" i="17" s="1"/>
  <c r="S66" i="2"/>
  <c r="S67" i="2"/>
  <c r="S68" i="2"/>
  <c r="S69" i="2"/>
  <c r="S70" i="2"/>
  <c r="S71" i="2"/>
  <c r="J91" i="17" s="1"/>
  <c r="S72" i="2"/>
  <c r="S73" i="2"/>
  <c r="S74" i="2"/>
  <c r="S75" i="2"/>
  <c r="J86" i="17" s="1"/>
  <c r="S76" i="2"/>
  <c r="S77" i="2"/>
  <c r="S78" i="2"/>
  <c r="S79" i="2"/>
  <c r="J82" i="17" s="1"/>
  <c r="S80" i="2"/>
  <c r="S81" i="2"/>
  <c r="S82" i="2"/>
  <c r="S83" i="2"/>
  <c r="S84" i="2"/>
  <c r="S85" i="2"/>
  <c r="S86" i="2"/>
  <c r="S87" i="2"/>
  <c r="S88" i="2"/>
  <c r="J96" i="17" s="1"/>
  <c r="S89" i="2"/>
  <c r="S90" i="2"/>
  <c r="S91" i="2"/>
  <c r="S92" i="2"/>
  <c r="S93" i="2"/>
  <c r="S94" i="2"/>
  <c r="S95" i="2"/>
  <c r="S96" i="2"/>
  <c r="S97" i="2"/>
  <c r="S98" i="2"/>
  <c r="S99" i="2"/>
  <c r="S100" i="2"/>
  <c r="J114" i="17" s="1"/>
  <c r="S101" i="2"/>
  <c r="J110" i="17" s="1"/>
  <c r="S102" i="2"/>
  <c r="S103" i="2"/>
  <c r="S104" i="2"/>
  <c r="S105" i="2"/>
  <c r="S106" i="2"/>
  <c r="S107" i="2"/>
  <c r="S108" i="2"/>
  <c r="S109" i="2"/>
  <c r="S110" i="2"/>
  <c r="J185" i="17" s="1"/>
  <c r="S111" i="2"/>
  <c r="S112" i="2"/>
  <c r="S113" i="2"/>
  <c r="S114" i="2"/>
  <c r="S115" i="2"/>
  <c r="S116" i="2"/>
  <c r="S117" i="2"/>
  <c r="S118" i="2"/>
  <c r="S119" i="2"/>
  <c r="S120" i="2"/>
  <c r="S121" i="2"/>
  <c r="S122" i="2"/>
  <c r="S123" i="2"/>
  <c r="S124" i="2"/>
  <c r="J165" i="17" s="1"/>
  <c r="S125" i="2"/>
  <c r="S126" i="2"/>
  <c r="S127" i="2"/>
  <c r="S128" i="2"/>
  <c r="J162" i="17" s="1"/>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J246" i="17" s="1"/>
  <c r="S157" i="2"/>
  <c r="S158" i="2"/>
  <c r="S159" i="2"/>
  <c r="S160" i="2"/>
  <c r="J189" i="17" s="1"/>
  <c r="S161" i="2"/>
  <c r="S162" i="2"/>
  <c r="S163" i="2"/>
  <c r="S164" i="2"/>
  <c r="J199" i="17" s="1"/>
  <c r="S165" i="2"/>
  <c r="J209" i="17" s="1"/>
  <c r="S166" i="2"/>
  <c r="J202" i="17" s="1"/>
  <c r="S167" i="2"/>
  <c r="S168" i="2"/>
  <c r="S169" i="2"/>
  <c r="S170" i="2"/>
  <c r="S171" i="2"/>
  <c r="S172" i="2"/>
  <c r="J197" i="17" s="1"/>
  <c r="S173" i="2"/>
  <c r="J281" i="17" s="1"/>
  <c r="S174" i="2"/>
  <c r="J286" i="17" s="1"/>
  <c r="S175" i="2"/>
  <c r="S176" i="2"/>
  <c r="J288" i="17" s="1"/>
  <c r="S177" i="2"/>
  <c r="J284" i="17" s="1"/>
  <c r="S178" i="2"/>
  <c r="J279" i="17" s="1"/>
  <c r="S179" i="2"/>
  <c r="J276" i="17" s="1"/>
  <c r="S180" i="2"/>
  <c r="S181" i="2"/>
  <c r="J271" i="17" s="1"/>
  <c r="S182" i="2"/>
  <c r="S183" i="2"/>
  <c r="S184" i="2"/>
  <c r="S185" i="2"/>
  <c r="S186" i="2"/>
  <c r="S187" i="2"/>
  <c r="S188" i="2"/>
  <c r="S189" i="2"/>
  <c r="J194" i="17" s="1"/>
  <c r="S190" i="2"/>
  <c r="S191" i="2"/>
  <c r="S192" i="2"/>
  <c r="S2" i="2"/>
  <c r="O3" i="2"/>
  <c r="J155" i="17" s="1"/>
  <c r="O4" i="2"/>
  <c r="J109" i="17" s="1"/>
  <c r="O5" i="2"/>
  <c r="J68" i="17" s="1"/>
  <c r="O6" i="2"/>
  <c r="O7" i="2"/>
  <c r="J65" i="17" s="1"/>
  <c r="O8" i="2"/>
  <c r="J12" i="17" s="1"/>
  <c r="O9" i="2"/>
  <c r="J120" i="17" s="1"/>
  <c r="O10" i="2"/>
  <c r="J8" i="17" s="1"/>
  <c r="O11" i="2"/>
  <c r="J223" i="17" s="1"/>
  <c r="O12" i="2"/>
  <c r="J169" i="17" s="1"/>
  <c r="O13" i="2"/>
  <c r="O14" i="2"/>
  <c r="J131" i="17" s="1"/>
  <c r="O15" i="2"/>
  <c r="O16" i="2"/>
  <c r="O17" i="2"/>
  <c r="O18" i="2"/>
  <c r="O19" i="2"/>
  <c r="O20" i="2"/>
  <c r="O21" i="2"/>
  <c r="O22" i="2"/>
  <c r="O23" i="2"/>
  <c r="O24" i="2"/>
  <c r="O25" i="2"/>
  <c r="O26" i="2"/>
  <c r="O27" i="2"/>
  <c r="O28" i="2"/>
  <c r="O29" i="2"/>
  <c r="O30" i="2"/>
  <c r="O31" i="2"/>
  <c r="O32" i="2"/>
  <c r="O33" i="2"/>
  <c r="O34" i="2"/>
  <c r="O35" i="2"/>
  <c r="O36" i="2"/>
  <c r="O37" i="2"/>
  <c r="J101" i="17" s="1"/>
  <c r="O38" i="2"/>
  <c r="O39" i="2"/>
  <c r="O40" i="2"/>
  <c r="O41" i="2"/>
  <c r="O42" i="2"/>
  <c r="O43" i="2"/>
  <c r="O44" i="2"/>
  <c r="O45" i="2"/>
  <c r="O46" i="2"/>
  <c r="O47" i="2"/>
  <c r="O48" i="2"/>
  <c r="O49" i="2"/>
  <c r="O50" i="2"/>
  <c r="O51" i="2"/>
  <c r="O52" i="2"/>
  <c r="O53" i="2"/>
  <c r="O54" i="2"/>
  <c r="J142" i="17" s="1"/>
  <c r="O55" i="2"/>
  <c r="O56" i="2"/>
  <c r="O57" i="2"/>
  <c r="O58" i="2"/>
  <c r="O59" i="2"/>
  <c r="O60" i="2"/>
  <c r="O61" i="2"/>
  <c r="O62" i="2"/>
  <c r="O63" i="2"/>
  <c r="O64" i="2"/>
  <c r="O65" i="2"/>
  <c r="O66" i="2"/>
  <c r="J51" i="17" s="1"/>
  <c r="O67" i="2"/>
  <c r="O68" i="2"/>
  <c r="O69" i="2"/>
  <c r="J18" i="17" s="1"/>
  <c r="O70" i="2"/>
  <c r="O71" i="2"/>
  <c r="J81" i="17" s="1"/>
  <c r="O72" i="2"/>
  <c r="O73" i="2"/>
  <c r="O74" i="2"/>
  <c r="O75" i="2"/>
  <c r="O76" i="2"/>
  <c r="O77" i="2"/>
  <c r="O78" i="2"/>
  <c r="O79" i="2"/>
  <c r="O80" i="2"/>
  <c r="O81" i="2"/>
  <c r="O82" i="2"/>
  <c r="O83" i="2"/>
  <c r="O84" i="2"/>
  <c r="O85" i="2"/>
  <c r="O86" i="2"/>
  <c r="O87" i="2"/>
  <c r="O88" i="2"/>
  <c r="O89" i="2"/>
  <c r="O90" i="2"/>
  <c r="J126" i="17" s="1"/>
  <c r="O91" i="2"/>
  <c r="O92" i="2"/>
  <c r="O93" i="2"/>
  <c r="O94" i="2"/>
  <c r="O95" i="2"/>
  <c r="O96" i="2"/>
  <c r="O97" i="2"/>
  <c r="O98" i="2"/>
  <c r="J25" i="17" s="1"/>
  <c r="O99" i="2"/>
  <c r="O100" i="2"/>
  <c r="O101" i="2"/>
  <c r="O102" i="2"/>
  <c r="O103" i="2"/>
  <c r="O104" i="2"/>
  <c r="O105" i="2"/>
  <c r="O106" i="2"/>
  <c r="O107" i="2"/>
  <c r="O108" i="2"/>
  <c r="O109" i="2"/>
  <c r="O110" i="2"/>
  <c r="O111" i="2"/>
  <c r="J28" i="17" s="1"/>
  <c r="O112" i="2"/>
  <c r="J213" i="17" s="1"/>
  <c r="O113" i="2"/>
  <c r="O114" i="2"/>
  <c r="O115" i="2"/>
  <c r="O116" i="2"/>
  <c r="O117" i="2"/>
  <c r="O118" i="2"/>
  <c r="O119" i="2"/>
  <c r="O120" i="2"/>
  <c r="J149" i="17" s="1"/>
  <c r="O121" i="2"/>
  <c r="O122" i="2"/>
  <c r="O123" i="2"/>
  <c r="O124" i="2"/>
  <c r="O125" i="2"/>
  <c r="O126" i="2"/>
  <c r="O127" i="2"/>
  <c r="O128" i="2"/>
  <c r="O129" i="2"/>
  <c r="O130" i="2"/>
  <c r="O131" i="2"/>
  <c r="O132" i="2"/>
  <c r="J34" i="17" s="1"/>
  <c r="O133" i="2"/>
  <c r="O134" i="2"/>
  <c r="J38" i="17" s="1"/>
  <c r="O135" i="2"/>
  <c r="O136" i="2"/>
  <c r="J62" i="17" s="1"/>
  <c r="O137" i="2"/>
  <c r="J59" i="17" s="1"/>
  <c r="O138" i="2"/>
  <c r="J21" i="17" s="1"/>
  <c r="O139" i="2"/>
  <c r="O140" i="2"/>
  <c r="J56" i="17" s="1"/>
  <c r="O141" i="2"/>
  <c r="J48" i="17" s="1"/>
  <c r="O142" i="2"/>
  <c r="O143" i="2"/>
  <c r="J2" i="17" s="1"/>
  <c r="O144" i="2"/>
  <c r="O145" i="2"/>
  <c r="O146" i="2"/>
  <c r="O147" i="2"/>
  <c r="J45" i="17" s="1"/>
  <c r="O148" i="2"/>
  <c r="O149" i="2"/>
  <c r="J71" i="17" s="1"/>
  <c r="O150" i="2"/>
  <c r="O151" i="2"/>
  <c r="O152" i="2"/>
  <c r="O153" i="2"/>
  <c r="O154" i="2"/>
  <c r="O155" i="2"/>
  <c r="O156" i="2"/>
  <c r="O157" i="2"/>
  <c r="O158" i="2"/>
  <c r="O159" i="2"/>
  <c r="O160" i="2"/>
  <c r="J188" i="17" s="1"/>
  <c r="O161" i="2"/>
  <c r="O162" i="2"/>
  <c r="O163" i="2"/>
  <c r="O164" i="2"/>
  <c r="O165" i="2"/>
  <c r="O166" i="2"/>
  <c r="O167" i="2"/>
  <c r="O168" i="2"/>
  <c r="O169" i="2"/>
  <c r="O170" i="2"/>
  <c r="O171" i="2"/>
  <c r="O172" i="2"/>
  <c r="O173" i="2"/>
  <c r="J270" i="17" s="1"/>
  <c r="O174" i="2"/>
  <c r="O175" i="2"/>
  <c r="O176" i="2"/>
  <c r="O177" i="2"/>
  <c r="O178" i="2"/>
  <c r="O179" i="2"/>
  <c r="O180" i="2"/>
  <c r="O181" i="2"/>
  <c r="O182" i="2"/>
  <c r="O183" i="2"/>
  <c r="O184" i="2"/>
  <c r="O185" i="2"/>
  <c r="O186" i="2"/>
  <c r="O187" i="2"/>
  <c r="O188" i="2"/>
  <c r="O189" i="2"/>
  <c r="O190" i="2"/>
  <c r="O191" i="2"/>
  <c r="O192" i="2"/>
  <c r="P3" i="2"/>
  <c r="K155" i="17" s="1"/>
  <c r="P4" i="2"/>
  <c r="K109" i="17" s="1"/>
  <c r="P5" i="2"/>
  <c r="K68" i="17" s="1"/>
  <c r="P6" i="2"/>
  <c r="P7" i="2"/>
  <c r="K65" i="17" s="1"/>
  <c r="P8" i="2"/>
  <c r="K12" i="17" s="1"/>
  <c r="P9" i="2"/>
  <c r="K120" i="17" s="1"/>
  <c r="P10" i="2"/>
  <c r="K8" i="17" s="1"/>
  <c r="P11" i="2"/>
  <c r="K223" i="17" s="1"/>
  <c r="P12" i="2"/>
  <c r="K169" i="17" s="1"/>
  <c r="P13" i="2"/>
  <c r="P14" i="2"/>
  <c r="K131" i="17" s="1"/>
  <c r="P15" i="2"/>
  <c r="P16" i="2"/>
  <c r="P17" i="2"/>
  <c r="P18" i="2"/>
  <c r="P19" i="2"/>
  <c r="P20" i="2"/>
  <c r="P21" i="2"/>
  <c r="P22" i="2"/>
  <c r="P23" i="2"/>
  <c r="P24" i="2"/>
  <c r="P25" i="2"/>
  <c r="P26" i="2"/>
  <c r="P27" i="2"/>
  <c r="P28" i="2"/>
  <c r="P29" i="2"/>
  <c r="P30" i="2"/>
  <c r="P31" i="2"/>
  <c r="P32" i="2"/>
  <c r="P33" i="2"/>
  <c r="P34" i="2"/>
  <c r="P35" i="2"/>
  <c r="P36" i="2"/>
  <c r="P37" i="2"/>
  <c r="K101" i="17" s="1"/>
  <c r="P38" i="2"/>
  <c r="P39" i="2"/>
  <c r="P40" i="2"/>
  <c r="P41" i="2"/>
  <c r="P42" i="2"/>
  <c r="P43" i="2"/>
  <c r="P44" i="2"/>
  <c r="P45" i="2"/>
  <c r="P46" i="2"/>
  <c r="P47" i="2"/>
  <c r="P48" i="2"/>
  <c r="P49" i="2"/>
  <c r="P50" i="2"/>
  <c r="P51" i="2"/>
  <c r="P52" i="2"/>
  <c r="P53" i="2"/>
  <c r="P54" i="2"/>
  <c r="K142" i="17" s="1"/>
  <c r="P55" i="2"/>
  <c r="P56" i="2"/>
  <c r="P57" i="2"/>
  <c r="P58" i="2"/>
  <c r="P59" i="2"/>
  <c r="P60" i="2"/>
  <c r="P61" i="2"/>
  <c r="P62" i="2"/>
  <c r="P63" i="2"/>
  <c r="P64" i="2"/>
  <c r="P65" i="2"/>
  <c r="P66" i="2"/>
  <c r="K51" i="17" s="1"/>
  <c r="P67" i="2"/>
  <c r="P68" i="2"/>
  <c r="P69" i="2"/>
  <c r="K18" i="17" s="1"/>
  <c r="P70" i="2"/>
  <c r="P71" i="2"/>
  <c r="K81" i="17" s="1"/>
  <c r="P72" i="2"/>
  <c r="P73" i="2"/>
  <c r="P74" i="2"/>
  <c r="P75" i="2"/>
  <c r="P76" i="2"/>
  <c r="P77" i="2"/>
  <c r="P78" i="2"/>
  <c r="P79" i="2"/>
  <c r="P80" i="2"/>
  <c r="P81" i="2"/>
  <c r="P82" i="2"/>
  <c r="P83" i="2"/>
  <c r="P84" i="2"/>
  <c r="P85" i="2"/>
  <c r="P86" i="2"/>
  <c r="P87" i="2"/>
  <c r="P88" i="2"/>
  <c r="P89" i="2"/>
  <c r="P90" i="2"/>
  <c r="K126" i="17" s="1"/>
  <c r="P91" i="2"/>
  <c r="P92" i="2"/>
  <c r="P93" i="2"/>
  <c r="P94" i="2"/>
  <c r="P95" i="2"/>
  <c r="P96" i="2"/>
  <c r="P97" i="2"/>
  <c r="P98" i="2"/>
  <c r="K25" i="17" s="1"/>
  <c r="P99" i="2"/>
  <c r="P100" i="2"/>
  <c r="P101" i="2"/>
  <c r="P102" i="2"/>
  <c r="P103" i="2"/>
  <c r="P104" i="2"/>
  <c r="P105" i="2"/>
  <c r="P106" i="2"/>
  <c r="P107" i="2"/>
  <c r="P108" i="2"/>
  <c r="P109" i="2"/>
  <c r="P110" i="2"/>
  <c r="P111" i="2"/>
  <c r="K28" i="17" s="1"/>
  <c r="P112" i="2"/>
  <c r="K213" i="17" s="1"/>
  <c r="P113" i="2"/>
  <c r="P114" i="2"/>
  <c r="P115" i="2"/>
  <c r="P116" i="2"/>
  <c r="P117" i="2"/>
  <c r="P118" i="2"/>
  <c r="P119" i="2"/>
  <c r="P120" i="2"/>
  <c r="K149" i="17" s="1"/>
  <c r="P121" i="2"/>
  <c r="P122" i="2"/>
  <c r="P123" i="2"/>
  <c r="P124" i="2"/>
  <c r="P125" i="2"/>
  <c r="P126" i="2"/>
  <c r="P127" i="2"/>
  <c r="P128" i="2"/>
  <c r="P129" i="2"/>
  <c r="P130" i="2"/>
  <c r="P131" i="2"/>
  <c r="P132" i="2"/>
  <c r="K34" i="17" s="1"/>
  <c r="P133" i="2"/>
  <c r="P134" i="2"/>
  <c r="K38" i="17" s="1"/>
  <c r="P135" i="2"/>
  <c r="P136" i="2"/>
  <c r="K62" i="17" s="1"/>
  <c r="P137" i="2"/>
  <c r="K59" i="17" s="1"/>
  <c r="P138" i="2"/>
  <c r="K21" i="17" s="1"/>
  <c r="P139" i="2"/>
  <c r="P140" i="2"/>
  <c r="K56" i="17" s="1"/>
  <c r="P141" i="2"/>
  <c r="K48" i="17" s="1"/>
  <c r="P142" i="2"/>
  <c r="P143" i="2"/>
  <c r="P144" i="2"/>
  <c r="P145" i="2"/>
  <c r="P146" i="2"/>
  <c r="P147" i="2"/>
  <c r="K45" i="17" s="1"/>
  <c r="P148" i="2"/>
  <c r="P149" i="2"/>
  <c r="K71" i="17" s="1"/>
  <c r="P150" i="2"/>
  <c r="P151" i="2"/>
  <c r="P152" i="2"/>
  <c r="P153" i="2"/>
  <c r="P154" i="2"/>
  <c r="P155" i="2"/>
  <c r="P156" i="2"/>
  <c r="P157" i="2"/>
  <c r="P158" i="2"/>
  <c r="P159" i="2"/>
  <c r="P160" i="2"/>
  <c r="K188" i="17" s="1"/>
  <c r="P161" i="2"/>
  <c r="P162" i="2"/>
  <c r="P163" i="2"/>
  <c r="P164" i="2"/>
  <c r="P165" i="2"/>
  <c r="P166" i="2"/>
  <c r="P167" i="2"/>
  <c r="P168" i="2"/>
  <c r="P169" i="2"/>
  <c r="P170" i="2"/>
  <c r="P171" i="2"/>
  <c r="P172" i="2"/>
  <c r="P173" i="2"/>
  <c r="K270" i="17" s="1"/>
  <c r="P174" i="2"/>
  <c r="P175" i="2"/>
  <c r="P176" i="2"/>
  <c r="P177" i="2"/>
  <c r="P178" i="2"/>
  <c r="P179" i="2"/>
  <c r="P180" i="2"/>
  <c r="P181" i="2"/>
  <c r="P182" i="2"/>
  <c r="P183" i="2"/>
  <c r="P184" i="2"/>
  <c r="P185" i="2"/>
  <c r="P186" i="2"/>
  <c r="P187" i="2"/>
  <c r="P188" i="2"/>
  <c r="P189" i="2"/>
  <c r="P190" i="2"/>
  <c r="P191" i="2"/>
  <c r="P19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2" i="2"/>
  <c r="P2" i="2"/>
  <c r="K41" i="17" s="1"/>
  <c r="O2" i="2"/>
  <c r="J41" i="17" s="1"/>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G23" i="3"/>
  <c r="G28" i="3"/>
  <c r="G15" i="3"/>
  <c r="G6" i="3"/>
  <c r="G22" i="3"/>
  <c r="G26" i="3"/>
  <c r="G8" i="3"/>
  <c r="G9" i="3"/>
  <c r="G33" i="3"/>
  <c r="G29" i="3"/>
  <c r="G10" i="3"/>
  <c r="G11" i="3"/>
  <c r="G18" i="3"/>
  <c r="G17" i="3"/>
  <c r="G7" i="3"/>
  <c r="G16" i="3"/>
  <c r="G14" i="3"/>
  <c r="G3" i="3"/>
  <c r="G13" i="3"/>
  <c r="G21" i="3"/>
  <c r="G32" i="3"/>
  <c r="G35" i="3"/>
  <c r="H23" i="3"/>
  <c r="H28" i="3"/>
  <c r="H15" i="3"/>
  <c r="H6" i="3"/>
  <c r="H22" i="3"/>
  <c r="H26" i="3"/>
  <c r="H8" i="3"/>
  <c r="H9" i="3"/>
  <c r="H33" i="3"/>
  <c r="H29" i="3"/>
  <c r="H10" i="3"/>
  <c r="H11" i="3"/>
  <c r="H18" i="3"/>
  <c r="H17" i="3"/>
  <c r="H7" i="3"/>
  <c r="H16" i="3"/>
  <c r="H14" i="3"/>
  <c r="H3" i="3"/>
  <c r="H13" i="3"/>
  <c r="H21" i="3"/>
  <c r="H32" i="3"/>
  <c r="H35" i="3"/>
  <c r="I23" i="3"/>
  <c r="I28" i="3"/>
  <c r="I15" i="3"/>
  <c r="I6" i="3"/>
  <c r="I22" i="3"/>
  <c r="I26" i="3"/>
  <c r="I8" i="3"/>
  <c r="I9" i="3"/>
  <c r="I33" i="3"/>
  <c r="I29" i="3"/>
  <c r="I10" i="3"/>
  <c r="I11" i="3"/>
  <c r="I18" i="3"/>
  <c r="I17" i="3"/>
  <c r="I7" i="3"/>
  <c r="I16" i="3"/>
  <c r="I14" i="3"/>
  <c r="I3" i="3"/>
  <c r="I13" i="3"/>
  <c r="I21" i="3"/>
  <c r="I32" i="3"/>
  <c r="I35" i="3"/>
  <c r="L4" i="17"/>
  <c r="M288" i="17"/>
  <c r="L288" i="17"/>
  <c r="L289" i="17"/>
  <c r="L92" i="17"/>
  <c r="L33" i="17"/>
  <c r="M3" i="17"/>
  <c r="M8" i="17"/>
  <c r="M9" i="17"/>
  <c r="M12" i="17"/>
  <c r="M13" i="17"/>
  <c r="M18" i="17"/>
  <c r="M19" i="17"/>
  <c r="M21" i="17"/>
  <c r="M22" i="17"/>
  <c r="M25" i="17"/>
  <c r="M26" i="17"/>
  <c r="M28" i="17"/>
  <c r="M29" i="17"/>
  <c r="M34" i="17"/>
  <c r="M35" i="17"/>
  <c r="M38" i="17"/>
  <c r="M39" i="17"/>
  <c r="M41" i="17"/>
  <c r="M42" i="17"/>
  <c r="M45" i="17"/>
  <c r="M46" i="17"/>
  <c r="M48" i="17"/>
  <c r="M49" i="17"/>
  <c r="M51" i="17"/>
  <c r="M52" i="17"/>
  <c r="M56" i="17"/>
  <c r="M57" i="17"/>
  <c r="M59" i="17"/>
  <c r="M60" i="17"/>
  <c r="M62" i="17"/>
  <c r="M63" i="17"/>
  <c r="M65" i="17"/>
  <c r="M66" i="17"/>
  <c r="M68" i="17"/>
  <c r="M69" i="17"/>
  <c r="M71" i="17"/>
  <c r="M72" i="17"/>
  <c r="M81" i="17"/>
  <c r="M82" i="17"/>
  <c r="M86" i="17"/>
  <c r="M91" i="17"/>
  <c r="M96" i="17"/>
  <c r="M101" i="17"/>
  <c r="M102" i="17"/>
  <c r="M109" i="17"/>
  <c r="M110" i="17"/>
  <c r="M114" i="17"/>
  <c r="M116" i="17"/>
  <c r="M120" i="17"/>
  <c r="M121" i="17"/>
  <c r="M126" i="17"/>
  <c r="M127" i="17"/>
  <c r="M131" i="17"/>
  <c r="M132" i="17"/>
  <c r="M142" i="17"/>
  <c r="M143" i="17"/>
  <c r="M149" i="17"/>
  <c r="M150" i="17"/>
  <c r="M155" i="17"/>
  <c r="M156" i="17"/>
  <c r="M162" i="17"/>
  <c r="M165" i="17"/>
  <c r="M169" i="17"/>
  <c r="M170" i="17"/>
  <c r="M178" i="17"/>
  <c r="M181" i="17"/>
  <c r="M185" i="17"/>
  <c r="M188" i="17"/>
  <c r="M189" i="17"/>
  <c r="M194" i="17"/>
  <c r="M197" i="17"/>
  <c r="M199" i="17"/>
  <c r="M202" i="17"/>
  <c r="M209" i="17"/>
  <c r="M213" i="17"/>
  <c r="M214" i="17"/>
  <c r="M223" i="17"/>
  <c r="M224" i="17"/>
  <c r="M229" i="17"/>
  <c r="M233" i="17"/>
  <c r="M235" i="17"/>
  <c r="M242" i="17"/>
  <c r="M244" i="17"/>
  <c r="M246" i="17"/>
  <c r="M252" i="17"/>
  <c r="M254" i="17"/>
  <c r="M261" i="17"/>
  <c r="M268" i="17"/>
  <c r="M270" i="17"/>
  <c r="M271" i="17"/>
  <c r="M276" i="17"/>
  <c r="M279" i="17"/>
  <c r="M281" i="17"/>
  <c r="M284" i="17"/>
  <c r="M286" i="17"/>
  <c r="M2" i="17"/>
  <c r="L3" i="17"/>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3" i="17"/>
  <c r="L94" i="17"/>
  <c r="L95" i="17"/>
  <c r="L96" i="17"/>
  <c r="L97" i="17"/>
  <c r="L98" i="17"/>
  <c r="L99" i="17"/>
  <c r="L100" i="17"/>
  <c r="L101" i="17"/>
  <c r="L102" i="17"/>
  <c r="L103" i="17"/>
  <c r="L104" i="17"/>
  <c r="L105" i="17"/>
  <c r="L106" i="17"/>
  <c r="L107" i="17"/>
  <c r="L108" i="17"/>
  <c r="L109" i="17"/>
  <c r="L110" i="17"/>
  <c r="L111" i="17"/>
  <c r="L112" i="17"/>
  <c r="L113" i="17"/>
  <c r="L114" i="17"/>
  <c r="L115" i="17"/>
  <c r="L116" i="17"/>
  <c r="L117" i="17"/>
  <c r="L118" i="17"/>
  <c r="L119" i="17"/>
  <c r="L120" i="17"/>
  <c r="L12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L152" i="17"/>
  <c r="L153" i="17"/>
  <c r="L154" i="17"/>
  <c r="L155" i="17"/>
  <c r="L156" i="17"/>
  <c r="L157" i="17"/>
  <c r="L158" i="17"/>
  <c r="L159" i="17"/>
  <c r="L160" i="17"/>
  <c r="L161" i="17"/>
  <c r="L162" i="17"/>
  <c r="L163" i="17"/>
  <c r="L164" i="17"/>
  <c r="L165" i="17"/>
  <c r="L166" i="17"/>
  <c r="L167" i="17"/>
  <c r="L168" i="17"/>
  <c r="L169" i="17"/>
  <c r="L170" i="17"/>
  <c r="L171" i="17"/>
  <c r="L172" i="17"/>
  <c r="L173" i="17"/>
  <c r="L174" i="17"/>
  <c r="L175" i="17"/>
  <c r="L176" i="17"/>
  <c r="L177" i="17"/>
  <c r="L178" i="17"/>
  <c r="L179" i="17"/>
  <c r="L180" i="17"/>
  <c r="L181" i="17"/>
  <c r="L182" i="17"/>
  <c r="L183" i="17"/>
  <c r="L184" i="17"/>
  <c r="L185" i="17"/>
  <c r="L186" i="17"/>
  <c r="L187" i="17"/>
  <c r="L188" i="17"/>
  <c r="L189" i="17"/>
  <c r="L190" i="17"/>
  <c r="L191" i="17"/>
  <c r="L192" i="17"/>
  <c r="L193" i="17"/>
  <c r="L194" i="17"/>
  <c r="L195" i="17"/>
  <c r="L196" i="17"/>
  <c r="L197" i="17"/>
  <c r="L198" i="17"/>
  <c r="L199" i="17"/>
  <c r="L200" i="17"/>
  <c r="L201" i="17"/>
  <c r="L202" i="17"/>
  <c r="L203" i="17"/>
  <c r="L204" i="17"/>
  <c r="L205" i="17"/>
  <c r="L206" i="17"/>
  <c r="L207" i="17"/>
  <c r="L208" i="17"/>
  <c r="L209" i="17"/>
  <c r="L210" i="17"/>
  <c r="L211" i="17"/>
  <c r="L212" i="17"/>
  <c r="L213" i="17"/>
  <c r="L214" i="17"/>
  <c r="L215" i="17"/>
  <c r="L216" i="17"/>
  <c r="L217" i="17"/>
  <c r="L218" i="17"/>
  <c r="L219" i="17"/>
  <c r="L220" i="17"/>
  <c r="L221" i="17"/>
  <c r="L222" i="17"/>
  <c r="L223" i="17"/>
  <c r="L224" i="17"/>
  <c r="L225" i="17"/>
  <c r="L226" i="17"/>
  <c r="L227" i="17"/>
  <c r="L228" i="17"/>
  <c r="L229" i="17"/>
  <c r="L230" i="17"/>
  <c r="L231" i="17"/>
  <c r="L232" i="17"/>
  <c r="L233" i="17"/>
  <c r="L234" i="17"/>
  <c r="L235" i="17"/>
  <c r="L236" i="17"/>
  <c r="L237" i="17"/>
  <c r="L238" i="17"/>
  <c r="L239" i="17"/>
  <c r="L240" i="17"/>
  <c r="L241" i="17"/>
  <c r="L242" i="17"/>
  <c r="L243" i="17"/>
  <c r="L244" i="17"/>
  <c r="L245" i="17"/>
  <c r="L246" i="17"/>
  <c r="L247" i="17"/>
  <c r="L248" i="17"/>
  <c r="L249" i="17"/>
  <c r="L250" i="17"/>
  <c r="L251" i="17"/>
  <c r="L252" i="17"/>
  <c r="L253" i="17"/>
  <c r="L254" i="17"/>
  <c r="L255" i="17"/>
  <c r="L256" i="17"/>
  <c r="L257" i="17"/>
  <c r="L258" i="17"/>
  <c r="L259" i="17"/>
  <c r="L260" i="17"/>
  <c r="L261" i="17"/>
  <c r="L262" i="17"/>
  <c r="L263" i="17"/>
  <c r="L264" i="17"/>
  <c r="L265" i="17"/>
  <c r="L266" i="17"/>
  <c r="L267" i="17"/>
  <c r="L268" i="17"/>
  <c r="L269" i="17"/>
  <c r="L270" i="17"/>
  <c r="L271" i="17"/>
  <c r="L272" i="17"/>
  <c r="L273" i="17"/>
  <c r="L274" i="17"/>
  <c r="L275" i="17"/>
  <c r="L276" i="17"/>
  <c r="L277" i="17"/>
  <c r="L278" i="17"/>
  <c r="L279" i="17"/>
  <c r="L280" i="17"/>
  <c r="L281" i="17"/>
  <c r="L282" i="17"/>
  <c r="L283" i="17"/>
  <c r="L284" i="17"/>
  <c r="L285" i="17"/>
  <c r="L286" i="17"/>
  <c r="L287" i="17"/>
  <c r="L2" i="17"/>
  <c r="I2" i="17"/>
  <c r="I3" i="17"/>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H2" i="17"/>
  <c r="H3" i="17"/>
  <c r="H4" i="17"/>
  <c r="G4" i="17" s="1"/>
  <c r="H5" i="17"/>
  <c r="G5" i="17" s="1"/>
  <c r="H6" i="17"/>
  <c r="G6" i="17" s="1"/>
  <c r="H7" i="17"/>
  <c r="G7" i="17" s="1"/>
  <c r="H8" i="17"/>
  <c r="H9" i="17"/>
  <c r="H10" i="17"/>
  <c r="G10" i="17" s="1"/>
  <c r="H11" i="17"/>
  <c r="G11" i="17" s="1"/>
  <c r="H12" i="17"/>
  <c r="H13" i="17"/>
  <c r="H14" i="17"/>
  <c r="G14" i="17" s="1"/>
  <c r="H15" i="17"/>
  <c r="G15" i="17" s="1"/>
  <c r="H16" i="17"/>
  <c r="G16" i="17" s="1"/>
  <c r="H17" i="17"/>
  <c r="G17" i="17" s="1"/>
  <c r="H18" i="17"/>
  <c r="H19" i="17"/>
  <c r="H20" i="17"/>
  <c r="G20" i="17" s="1"/>
  <c r="H21" i="17"/>
  <c r="H22" i="17"/>
  <c r="H23" i="17"/>
  <c r="G23" i="17" s="1"/>
  <c r="H24" i="17"/>
  <c r="G24" i="17" s="1"/>
  <c r="H25" i="17"/>
  <c r="H26" i="17"/>
  <c r="H27" i="17"/>
  <c r="G27" i="17" s="1"/>
  <c r="H28" i="17"/>
  <c r="H29" i="17"/>
  <c r="H30" i="17"/>
  <c r="G30" i="17" s="1"/>
  <c r="H31" i="17"/>
  <c r="G31" i="17" s="1"/>
  <c r="H32" i="17"/>
  <c r="G32" i="17" s="1"/>
  <c r="H33" i="17"/>
  <c r="G33" i="17" s="1"/>
  <c r="H34" i="17"/>
  <c r="H35" i="17"/>
  <c r="H36" i="17"/>
  <c r="G36" i="17" s="1"/>
  <c r="H37" i="17"/>
  <c r="G37" i="17" s="1"/>
  <c r="H38" i="17"/>
  <c r="H39" i="17"/>
  <c r="H40" i="17"/>
  <c r="G40" i="17" s="1"/>
  <c r="H41" i="17"/>
  <c r="H42" i="17"/>
  <c r="H43" i="17"/>
  <c r="G43" i="17" s="1"/>
  <c r="H44" i="17"/>
  <c r="G44" i="17" s="1"/>
  <c r="H45" i="17"/>
  <c r="H46" i="17"/>
  <c r="H47" i="17"/>
  <c r="G47" i="17" s="1"/>
  <c r="H48" i="17"/>
  <c r="H49" i="17"/>
  <c r="H50" i="17"/>
  <c r="G50" i="17" s="1"/>
  <c r="H51" i="17"/>
  <c r="H52" i="17"/>
  <c r="H53" i="17"/>
  <c r="G53" i="17" s="1"/>
  <c r="H54" i="17"/>
  <c r="G54" i="17" s="1"/>
  <c r="H55" i="17"/>
  <c r="G55" i="17" s="1"/>
  <c r="H56" i="17"/>
  <c r="H57" i="17"/>
  <c r="H58" i="17"/>
  <c r="G58" i="17" s="1"/>
  <c r="H59" i="17"/>
  <c r="H60" i="17"/>
  <c r="H61" i="17"/>
  <c r="G61" i="17" s="1"/>
  <c r="H62" i="17"/>
  <c r="H63" i="17"/>
  <c r="H64" i="17"/>
  <c r="G64" i="17" s="1"/>
  <c r="H65" i="17"/>
  <c r="H66" i="17"/>
  <c r="H67" i="17"/>
  <c r="G67" i="17" s="1"/>
  <c r="H68" i="17"/>
  <c r="H69" i="17"/>
  <c r="H70" i="17"/>
  <c r="G70" i="17" s="1"/>
  <c r="H71" i="17"/>
  <c r="H72" i="17"/>
  <c r="H73" i="17"/>
  <c r="G73" i="17" s="1"/>
  <c r="H74" i="17"/>
  <c r="G74" i="17" s="1"/>
  <c r="H75" i="17"/>
  <c r="G75" i="17" s="1"/>
  <c r="H76" i="17"/>
  <c r="G76" i="17" s="1"/>
  <c r="H77" i="17"/>
  <c r="G77" i="17" s="1"/>
  <c r="H78" i="17"/>
  <c r="G78" i="17" s="1"/>
  <c r="H79" i="17"/>
  <c r="G79" i="17" s="1"/>
  <c r="H80" i="17"/>
  <c r="G80" i="17" s="1"/>
  <c r="H81" i="17"/>
  <c r="H82" i="17"/>
  <c r="H83" i="17"/>
  <c r="G83" i="17" s="1"/>
  <c r="H84" i="17"/>
  <c r="G84" i="17" s="1"/>
  <c r="H85" i="17"/>
  <c r="G85" i="17" s="1"/>
  <c r="H86" i="17"/>
  <c r="H87" i="17"/>
  <c r="G87" i="17" s="1"/>
  <c r="H88" i="17"/>
  <c r="G88" i="17" s="1"/>
  <c r="H89" i="17"/>
  <c r="G89" i="17" s="1"/>
  <c r="H90" i="17"/>
  <c r="G90" i="17" s="1"/>
  <c r="H91" i="17"/>
  <c r="H92" i="17"/>
  <c r="G92" i="17" s="1"/>
  <c r="H93" i="17"/>
  <c r="G93" i="17" s="1"/>
  <c r="H94" i="17"/>
  <c r="G94" i="17" s="1"/>
  <c r="H95" i="17"/>
  <c r="G95" i="17" s="1"/>
  <c r="H96" i="17"/>
  <c r="H97" i="17"/>
  <c r="G97" i="17" s="1"/>
  <c r="H98" i="17"/>
  <c r="G98" i="17" s="1"/>
  <c r="H99" i="17"/>
  <c r="G99" i="17" s="1"/>
  <c r="H100" i="17"/>
  <c r="G100" i="17" s="1"/>
  <c r="H101" i="17"/>
  <c r="H102" i="17"/>
  <c r="H103" i="17"/>
  <c r="G103" i="17" s="1"/>
  <c r="H104" i="17"/>
  <c r="G104" i="17" s="1"/>
  <c r="H105" i="17"/>
  <c r="G105" i="17" s="1"/>
  <c r="H106" i="17"/>
  <c r="G106" i="17" s="1"/>
  <c r="H107" i="17"/>
  <c r="G107" i="17" s="1"/>
  <c r="H108" i="17"/>
  <c r="G108" i="17" s="1"/>
  <c r="H109" i="17"/>
  <c r="H110" i="17"/>
  <c r="H111" i="17"/>
  <c r="G111" i="17" s="1"/>
  <c r="H112" i="17"/>
  <c r="G112" i="17" s="1"/>
  <c r="H113" i="17"/>
  <c r="G113" i="17" s="1"/>
  <c r="H114" i="17"/>
  <c r="H115" i="17"/>
  <c r="G115" i="17" s="1"/>
  <c r="H116" i="17"/>
  <c r="H117" i="17"/>
  <c r="G117" i="17" s="1"/>
  <c r="H118" i="17"/>
  <c r="G118" i="17" s="1"/>
  <c r="H119" i="17"/>
  <c r="G119" i="17" s="1"/>
  <c r="H120" i="17"/>
  <c r="H121" i="17"/>
  <c r="H122" i="17"/>
  <c r="G122" i="17" s="1"/>
  <c r="H123" i="17"/>
  <c r="G123" i="17" s="1"/>
  <c r="H124" i="17"/>
  <c r="G124" i="17" s="1"/>
  <c r="H125" i="17"/>
  <c r="G125" i="17" s="1"/>
  <c r="H126" i="17"/>
  <c r="H127" i="17"/>
  <c r="H128" i="17"/>
  <c r="G128" i="17" s="1"/>
  <c r="H129" i="17"/>
  <c r="G129" i="17" s="1"/>
  <c r="H130" i="17"/>
  <c r="G130" i="17" s="1"/>
  <c r="H131" i="17"/>
  <c r="H132" i="17"/>
  <c r="H133" i="17"/>
  <c r="G133" i="17" s="1"/>
  <c r="H134" i="17"/>
  <c r="G134" i="17" s="1"/>
  <c r="H135" i="17"/>
  <c r="G135" i="17" s="1"/>
  <c r="H136" i="17"/>
  <c r="G136" i="17" s="1"/>
  <c r="H137" i="17"/>
  <c r="G137" i="17" s="1"/>
  <c r="H138" i="17"/>
  <c r="G138" i="17" s="1"/>
  <c r="H139" i="17"/>
  <c r="G139" i="17" s="1"/>
  <c r="H140" i="17"/>
  <c r="G140" i="17" s="1"/>
  <c r="H141" i="17"/>
  <c r="G141" i="17" s="1"/>
  <c r="H142" i="17"/>
  <c r="H143" i="17"/>
  <c r="H144" i="17"/>
  <c r="G144" i="17" s="1"/>
  <c r="H145" i="17"/>
  <c r="G145" i="17" s="1"/>
  <c r="H146" i="17"/>
  <c r="G146" i="17" s="1"/>
  <c r="H147" i="17"/>
  <c r="G147" i="17" s="1"/>
  <c r="H148" i="17"/>
  <c r="G148" i="17" s="1"/>
  <c r="H149" i="17"/>
  <c r="H150" i="17"/>
  <c r="H151" i="17"/>
  <c r="G151" i="17" s="1"/>
  <c r="H152" i="17"/>
  <c r="G152" i="17" s="1"/>
  <c r="H153" i="17"/>
  <c r="G153" i="17" s="1"/>
  <c r="H154" i="17"/>
  <c r="G154" i="17" s="1"/>
  <c r="H155" i="17"/>
  <c r="H156" i="17"/>
  <c r="H157" i="17"/>
  <c r="G157" i="17" s="1"/>
  <c r="H158" i="17"/>
  <c r="G158" i="17" s="1"/>
  <c r="H159" i="17"/>
  <c r="G159" i="17" s="1"/>
  <c r="H160" i="17"/>
  <c r="G160" i="17" s="1"/>
  <c r="H161" i="17"/>
  <c r="G161" i="17" s="1"/>
  <c r="H162" i="17"/>
  <c r="H163" i="17"/>
  <c r="G163" i="17" s="1"/>
  <c r="H164" i="17"/>
  <c r="G164" i="17" s="1"/>
  <c r="H165" i="17"/>
  <c r="H166" i="17"/>
  <c r="G166" i="17" s="1"/>
  <c r="H167" i="17"/>
  <c r="G167" i="17" s="1"/>
  <c r="H168" i="17"/>
  <c r="G168" i="17" s="1"/>
  <c r="H169" i="17"/>
  <c r="H170" i="17"/>
  <c r="H171" i="17"/>
  <c r="G171" i="17" s="1"/>
  <c r="H172" i="17"/>
  <c r="G172" i="17" s="1"/>
  <c r="H173" i="17"/>
  <c r="G173" i="17" s="1"/>
  <c r="H174" i="17"/>
  <c r="G174" i="17" s="1"/>
  <c r="H175" i="17"/>
  <c r="G175" i="17" s="1"/>
  <c r="H176" i="17"/>
  <c r="G176" i="17" s="1"/>
  <c r="H177" i="17"/>
  <c r="G177" i="17" s="1"/>
  <c r="H178" i="17"/>
  <c r="H179" i="17"/>
  <c r="G179" i="17" s="1"/>
  <c r="H180" i="17"/>
  <c r="G180" i="17" s="1"/>
  <c r="H181" i="17"/>
  <c r="H182" i="17"/>
  <c r="G182" i="17" s="1"/>
  <c r="H183" i="17"/>
  <c r="G183" i="17" s="1"/>
  <c r="H184" i="17"/>
  <c r="G184" i="17" s="1"/>
  <c r="H185" i="17"/>
  <c r="H186" i="17"/>
  <c r="G186" i="17" s="1"/>
  <c r="H187" i="17"/>
  <c r="G187" i="17" s="1"/>
  <c r="H188" i="17"/>
  <c r="H189" i="17"/>
  <c r="H190" i="17"/>
  <c r="G190" i="17" s="1"/>
  <c r="H191" i="17"/>
  <c r="G191" i="17" s="1"/>
  <c r="H192" i="17"/>
  <c r="G192" i="17" s="1"/>
  <c r="H193" i="17"/>
  <c r="G193" i="17" s="1"/>
  <c r="H194" i="17"/>
  <c r="H195" i="17"/>
  <c r="G195" i="17" s="1"/>
  <c r="H196" i="17"/>
  <c r="G196" i="17" s="1"/>
  <c r="H197" i="17"/>
  <c r="H198" i="17"/>
  <c r="G198" i="17" s="1"/>
  <c r="H199" i="17"/>
  <c r="H200" i="17"/>
  <c r="G200" i="17" s="1"/>
  <c r="H201" i="17"/>
  <c r="G201" i="17" s="1"/>
  <c r="H202" i="17"/>
  <c r="H203" i="17"/>
  <c r="G203" i="17" s="1"/>
  <c r="H204" i="17"/>
  <c r="G204" i="17" s="1"/>
  <c r="H205" i="17"/>
  <c r="G205" i="17" s="1"/>
  <c r="H206" i="17"/>
  <c r="G206" i="17" s="1"/>
  <c r="H207" i="17"/>
  <c r="G207" i="17" s="1"/>
  <c r="H208" i="17"/>
  <c r="G208" i="17" s="1"/>
  <c r="H209" i="17"/>
  <c r="H210" i="17"/>
  <c r="G210" i="17" s="1"/>
  <c r="H211" i="17"/>
  <c r="G211" i="17" s="1"/>
  <c r="H212" i="17"/>
  <c r="G212" i="17" s="1"/>
  <c r="H213" i="17"/>
  <c r="H214" i="17"/>
  <c r="H215" i="17"/>
  <c r="G215" i="17" s="1"/>
  <c r="H216" i="17"/>
  <c r="G216" i="17" s="1"/>
  <c r="H217" i="17"/>
  <c r="G217" i="17" s="1"/>
  <c r="H218" i="17"/>
  <c r="G218" i="17" s="1"/>
  <c r="H219" i="17"/>
  <c r="G219" i="17" s="1"/>
  <c r="H220" i="17"/>
  <c r="G220" i="17" s="1"/>
  <c r="H221" i="17"/>
  <c r="G221" i="17" s="1"/>
  <c r="H222" i="17"/>
  <c r="G222" i="17" s="1"/>
  <c r="H223" i="17"/>
  <c r="H224" i="17"/>
  <c r="H225" i="17"/>
  <c r="G225" i="17" s="1"/>
  <c r="H226" i="17"/>
  <c r="G226" i="17" s="1"/>
  <c r="H227" i="17"/>
  <c r="G227" i="17" s="1"/>
  <c r="H228" i="17"/>
  <c r="G228" i="17" s="1"/>
  <c r="H229" i="17"/>
  <c r="H230" i="17"/>
  <c r="G230" i="17" s="1"/>
  <c r="H231" i="17"/>
  <c r="G231" i="17" s="1"/>
  <c r="H232" i="17"/>
  <c r="G232" i="17" s="1"/>
  <c r="H233" i="17"/>
  <c r="H234" i="17"/>
  <c r="G234" i="17" s="1"/>
  <c r="H235" i="17"/>
  <c r="H236" i="17"/>
  <c r="G236" i="17" s="1"/>
  <c r="H237" i="17"/>
  <c r="G237" i="17" s="1"/>
  <c r="H238" i="17"/>
  <c r="G238" i="17" s="1"/>
  <c r="H239" i="17"/>
  <c r="G239" i="17" s="1"/>
  <c r="H240" i="17"/>
  <c r="G240" i="17" s="1"/>
  <c r="H241" i="17"/>
  <c r="G241" i="17" s="1"/>
  <c r="H242" i="17"/>
  <c r="H243" i="17"/>
  <c r="G243" i="17" s="1"/>
  <c r="H244" i="17"/>
  <c r="H245" i="17"/>
  <c r="G245" i="17" s="1"/>
  <c r="H246" i="17"/>
  <c r="H247" i="17"/>
  <c r="G247" i="17" s="1"/>
  <c r="H248" i="17"/>
  <c r="G248" i="17" s="1"/>
  <c r="H249" i="17"/>
  <c r="G249" i="17" s="1"/>
  <c r="H250" i="17"/>
  <c r="G250" i="17" s="1"/>
  <c r="H251" i="17"/>
  <c r="G251" i="17" s="1"/>
  <c r="H252" i="17"/>
  <c r="H253" i="17"/>
  <c r="G253" i="17" s="1"/>
  <c r="H254" i="17"/>
  <c r="H255" i="17"/>
  <c r="G255" i="17" s="1"/>
  <c r="H256" i="17"/>
  <c r="G256" i="17" s="1"/>
  <c r="H257" i="17"/>
  <c r="G257" i="17" s="1"/>
  <c r="H258" i="17"/>
  <c r="G258" i="17" s="1"/>
  <c r="H259" i="17"/>
  <c r="G259" i="17" s="1"/>
  <c r="H260" i="17"/>
  <c r="G260" i="17" s="1"/>
  <c r="H261" i="17"/>
  <c r="H262" i="17"/>
  <c r="G262" i="17" s="1"/>
  <c r="H263" i="17"/>
  <c r="G263" i="17" s="1"/>
  <c r="H264" i="17"/>
  <c r="G264" i="17" s="1"/>
  <c r="H265" i="17"/>
  <c r="G265" i="17" s="1"/>
  <c r="H266" i="17"/>
  <c r="G266" i="17" s="1"/>
  <c r="H267" i="17"/>
  <c r="G267" i="17" s="1"/>
  <c r="H268" i="17"/>
  <c r="H269" i="17"/>
  <c r="G269" i="17" s="1"/>
  <c r="H270" i="17"/>
  <c r="H271" i="17"/>
  <c r="H272" i="17"/>
  <c r="G272" i="17" s="1"/>
  <c r="H273" i="17"/>
  <c r="G273" i="17" s="1"/>
  <c r="H274" i="17"/>
  <c r="G274" i="17" s="1"/>
  <c r="H275" i="17"/>
  <c r="G275" i="17" s="1"/>
  <c r="H276" i="17"/>
  <c r="H277" i="17"/>
  <c r="G277" i="17" s="1"/>
  <c r="H278" i="17"/>
  <c r="G278" i="17" s="1"/>
  <c r="H279" i="17"/>
  <c r="H280" i="17"/>
  <c r="G280" i="17" s="1"/>
  <c r="H281" i="17"/>
  <c r="H282" i="17"/>
  <c r="G282" i="17" s="1"/>
  <c r="H283" i="17"/>
  <c r="G283" i="17" s="1"/>
  <c r="H284" i="17"/>
  <c r="H285" i="17"/>
  <c r="G285" i="17" s="1"/>
  <c r="H286" i="17"/>
  <c r="H287" i="17"/>
  <c r="G287" i="17" s="1"/>
  <c r="H288" i="17"/>
  <c r="H289" i="17"/>
  <c r="G289" i="17" s="1"/>
  <c r="F2" i="17"/>
  <c r="P2" i="17" s="1"/>
  <c r="Q2" i="17" s="1"/>
  <c r="F3" i="17"/>
  <c r="P3" i="17" s="1"/>
  <c r="Q3" i="17" s="1"/>
  <c r="F8" i="17"/>
  <c r="P8" i="17" s="1"/>
  <c r="Q8" i="17" s="1"/>
  <c r="F9" i="17"/>
  <c r="P9" i="17" s="1"/>
  <c r="Q9" i="17" s="1"/>
  <c r="F12" i="17"/>
  <c r="P12" i="17" s="1"/>
  <c r="Q12" i="17" s="1"/>
  <c r="F13" i="17"/>
  <c r="P13" i="17" s="1"/>
  <c r="Q13" i="17" s="1"/>
  <c r="F18" i="17"/>
  <c r="P18" i="17" s="1"/>
  <c r="Q18" i="17" s="1"/>
  <c r="F19" i="17"/>
  <c r="P19" i="17" s="1"/>
  <c r="Q19" i="17" s="1"/>
  <c r="F21" i="17"/>
  <c r="P21" i="17" s="1"/>
  <c r="Q21" i="17" s="1"/>
  <c r="F22" i="17"/>
  <c r="P22" i="17" s="1"/>
  <c r="Q22" i="17" s="1"/>
  <c r="F25" i="17"/>
  <c r="P25" i="17" s="1"/>
  <c r="Q25" i="17" s="1"/>
  <c r="F26" i="17"/>
  <c r="P26" i="17" s="1"/>
  <c r="Q26" i="17" s="1"/>
  <c r="F28" i="17"/>
  <c r="P28" i="17" s="1"/>
  <c r="Q28" i="17" s="1"/>
  <c r="F29" i="17"/>
  <c r="P29" i="17" s="1"/>
  <c r="Q29" i="17" s="1"/>
  <c r="F34" i="17"/>
  <c r="P34" i="17" s="1"/>
  <c r="Q34" i="17" s="1"/>
  <c r="F35" i="17"/>
  <c r="P35" i="17" s="1"/>
  <c r="Q35" i="17" s="1"/>
  <c r="F38" i="17"/>
  <c r="P38" i="17" s="1"/>
  <c r="Q38" i="17" s="1"/>
  <c r="F39" i="17"/>
  <c r="P39" i="17" s="1"/>
  <c r="Q39" i="17" s="1"/>
  <c r="F41" i="17"/>
  <c r="P41" i="17" s="1"/>
  <c r="Q41" i="17" s="1"/>
  <c r="F42" i="17"/>
  <c r="P42" i="17" s="1"/>
  <c r="Q42" i="17" s="1"/>
  <c r="F45" i="17"/>
  <c r="P45" i="17" s="1"/>
  <c r="Q45" i="17" s="1"/>
  <c r="F46" i="17"/>
  <c r="P46" i="17" s="1"/>
  <c r="Q46" i="17" s="1"/>
  <c r="F48" i="17"/>
  <c r="P48" i="17" s="1"/>
  <c r="Q48" i="17" s="1"/>
  <c r="F49" i="17"/>
  <c r="P49" i="17" s="1"/>
  <c r="Q49" i="17" s="1"/>
  <c r="F51" i="17"/>
  <c r="P51" i="17" s="1"/>
  <c r="Q51" i="17" s="1"/>
  <c r="F52" i="17"/>
  <c r="P52" i="17" s="1"/>
  <c r="Q52" i="17" s="1"/>
  <c r="F56" i="17"/>
  <c r="P56" i="17" s="1"/>
  <c r="Q56" i="17" s="1"/>
  <c r="F57" i="17"/>
  <c r="P57" i="17" s="1"/>
  <c r="Q57" i="17" s="1"/>
  <c r="F59" i="17"/>
  <c r="P59" i="17" s="1"/>
  <c r="Q59" i="17" s="1"/>
  <c r="F60" i="17"/>
  <c r="P60" i="17" s="1"/>
  <c r="Q60" i="17" s="1"/>
  <c r="F62" i="17"/>
  <c r="P62" i="17" s="1"/>
  <c r="Q62" i="17" s="1"/>
  <c r="F63" i="17"/>
  <c r="P63" i="17" s="1"/>
  <c r="Q63" i="17" s="1"/>
  <c r="F65" i="17"/>
  <c r="P65" i="17" s="1"/>
  <c r="Q65" i="17" s="1"/>
  <c r="F66" i="17"/>
  <c r="P66" i="17" s="1"/>
  <c r="Q66" i="17" s="1"/>
  <c r="F68" i="17"/>
  <c r="P68" i="17" s="1"/>
  <c r="Q68" i="17" s="1"/>
  <c r="F69" i="17"/>
  <c r="P69" i="17" s="1"/>
  <c r="Q69" i="17" s="1"/>
  <c r="F71" i="17"/>
  <c r="P71" i="17" s="1"/>
  <c r="Q71" i="17" s="1"/>
  <c r="F72" i="17"/>
  <c r="P72" i="17" s="1"/>
  <c r="Q72" i="17" s="1"/>
  <c r="F81" i="17"/>
  <c r="P81" i="17" s="1"/>
  <c r="Q81" i="17" s="1"/>
  <c r="F82" i="17"/>
  <c r="P82" i="17" s="1"/>
  <c r="Q82" i="17" s="1"/>
  <c r="F86" i="17"/>
  <c r="P86" i="17" s="1"/>
  <c r="Q86" i="17" s="1"/>
  <c r="F91" i="17"/>
  <c r="P91" i="17" s="1"/>
  <c r="Q91" i="17" s="1"/>
  <c r="F96" i="17"/>
  <c r="P96" i="17" s="1"/>
  <c r="Q96" i="17" s="1"/>
  <c r="F101" i="17"/>
  <c r="P101" i="17" s="1"/>
  <c r="Q101" i="17" s="1"/>
  <c r="F102" i="17"/>
  <c r="P102" i="17" s="1"/>
  <c r="Q102" i="17" s="1"/>
  <c r="F109" i="17"/>
  <c r="P109" i="17" s="1"/>
  <c r="Q109" i="17" s="1"/>
  <c r="F110" i="17"/>
  <c r="P110" i="17" s="1"/>
  <c r="Q110" i="17" s="1"/>
  <c r="F114" i="17"/>
  <c r="P114" i="17" s="1"/>
  <c r="Q114" i="17" s="1"/>
  <c r="F116" i="17"/>
  <c r="P116" i="17" s="1"/>
  <c r="Q116" i="17" s="1"/>
  <c r="F120" i="17"/>
  <c r="P120" i="17" s="1"/>
  <c r="Q120" i="17" s="1"/>
  <c r="F121" i="17"/>
  <c r="P121" i="17" s="1"/>
  <c r="Q121" i="17" s="1"/>
  <c r="F126" i="17"/>
  <c r="P126" i="17" s="1"/>
  <c r="Q126" i="17" s="1"/>
  <c r="F127" i="17"/>
  <c r="P127" i="17" s="1"/>
  <c r="Q127" i="17" s="1"/>
  <c r="F131" i="17"/>
  <c r="P131" i="17" s="1"/>
  <c r="Q131" i="17" s="1"/>
  <c r="F132" i="17"/>
  <c r="P132" i="17" s="1"/>
  <c r="Q132" i="17" s="1"/>
  <c r="F142" i="17"/>
  <c r="P142" i="17" s="1"/>
  <c r="Q142" i="17" s="1"/>
  <c r="F143" i="17"/>
  <c r="P143" i="17" s="1"/>
  <c r="Q143" i="17" s="1"/>
  <c r="F149" i="17"/>
  <c r="P149" i="17" s="1"/>
  <c r="Q149" i="17" s="1"/>
  <c r="F150" i="17"/>
  <c r="P150" i="17" s="1"/>
  <c r="Q150" i="17" s="1"/>
  <c r="F155" i="17"/>
  <c r="P155" i="17" s="1"/>
  <c r="Q155" i="17" s="1"/>
  <c r="F156" i="17"/>
  <c r="P156" i="17" s="1"/>
  <c r="Q156" i="17" s="1"/>
  <c r="F162" i="17"/>
  <c r="P162" i="17" s="1"/>
  <c r="Q162" i="17" s="1"/>
  <c r="F165" i="17"/>
  <c r="P165" i="17" s="1"/>
  <c r="Q165" i="17" s="1"/>
  <c r="F169" i="17"/>
  <c r="P169" i="17" s="1"/>
  <c r="Q169" i="17" s="1"/>
  <c r="F170" i="17"/>
  <c r="P170" i="17" s="1"/>
  <c r="Q170" i="17" s="1"/>
  <c r="F178" i="17"/>
  <c r="P178" i="17" s="1"/>
  <c r="Q178" i="17" s="1"/>
  <c r="F181" i="17"/>
  <c r="P181" i="17" s="1"/>
  <c r="Q181" i="17" s="1"/>
  <c r="F185" i="17"/>
  <c r="P185" i="17" s="1"/>
  <c r="Q185" i="17" s="1"/>
  <c r="F188" i="17"/>
  <c r="P188" i="17" s="1"/>
  <c r="Q188" i="17" s="1"/>
  <c r="F189" i="17"/>
  <c r="P189" i="17" s="1"/>
  <c r="Q189" i="17" s="1"/>
  <c r="F194" i="17"/>
  <c r="P194" i="17" s="1"/>
  <c r="Q194" i="17" s="1"/>
  <c r="F197" i="17"/>
  <c r="P197" i="17" s="1"/>
  <c r="Q197" i="17" s="1"/>
  <c r="F199" i="17"/>
  <c r="P199" i="17" s="1"/>
  <c r="Q199" i="17" s="1"/>
  <c r="F202" i="17"/>
  <c r="P202" i="17" s="1"/>
  <c r="Q202" i="17" s="1"/>
  <c r="F209" i="17"/>
  <c r="P209" i="17" s="1"/>
  <c r="Q209" i="17" s="1"/>
  <c r="F213" i="17"/>
  <c r="P213" i="17" s="1"/>
  <c r="Q213" i="17" s="1"/>
  <c r="F214" i="17"/>
  <c r="P214" i="17" s="1"/>
  <c r="Q214" i="17" s="1"/>
  <c r="F223" i="17"/>
  <c r="P223" i="17" s="1"/>
  <c r="Q223" i="17" s="1"/>
  <c r="F224" i="17"/>
  <c r="P224" i="17" s="1"/>
  <c r="Q224" i="17" s="1"/>
  <c r="F229" i="17"/>
  <c r="P229" i="17" s="1"/>
  <c r="Q229" i="17" s="1"/>
  <c r="F233" i="17"/>
  <c r="P233" i="17" s="1"/>
  <c r="Q233" i="17" s="1"/>
  <c r="F235" i="17"/>
  <c r="P235" i="17" s="1"/>
  <c r="Q235" i="17" s="1"/>
  <c r="F242" i="17"/>
  <c r="P242" i="17" s="1"/>
  <c r="Q242" i="17" s="1"/>
  <c r="F244" i="17"/>
  <c r="P244" i="17" s="1"/>
  <c r="Q244" i="17" s="1"/>
  <c r="F246" i="17"/>
  <c r="P246" i="17" s="1"/>
  <c r="Q246" i="17" s="1"/>
  <c r="F252" i="17"/>
  <c r="P252" i="17" s="1"/>
  <c r="Q252" i="17" s="1"/>
  <c r="F254" i="17"/>
  <c r="P254" i="17" s="1"/>
  <c r="Q254" i="17" s="1"/>
  <c r="F261" i="17"/>
  <c r="P261" i="17" s="1"/>
  <c r="Q261" i="17" s="1"/>
  <c r="F268" i="17"/>
  <c r="P268" i="17" s="1"/>
  <c r="Q268" i="17" s="1"/>
  <c r="F270" i="17"/>
  <c r="P270" i="17" s="1"/>
  <c r="Q270" i="17" s="1"/>
  <c r="F271" i="17"/>
  <c r="P271" i="17" s="1"/>
  <c r="Q271" i="17" s="1"/>
  <c r="F276" i="17"/>
  <c r="P276" i="17" s="1"/>
  <c r="Q276" i="17" s="1"/>
  <c r="F279" i="17"/>
  <c r="P279" i="17" s="1"/>
  <c r="Q279" i="17" s="1"/>
  <c r="F281" i="17"/>
  <c r="P281" i="17" s="1"/>
  <c r="Q281" i="17" s="1"/>
  <c r="F284" i="17"/>
  <c r="P284" i="17" s="1"/>
  <c r="Q284" i="17" s="1"/>
  <c r="F286" i="17"/>
  <c r="P286" i="17" s="1"/>
  <c r="Q286" i="17" s="1"/>
  <c r="F288" i="17"/>
  <c r="P288" i="17" s="1"/>
  <c r="D2"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136" i="17"/>
  <c r="D137" i="17"/>
  <c r="D138" i="17"/>
  <c r="D139"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167" i="17"/>
  <c r="D168" i="17"/>
  <c r="D169" i="17"/>
  <c r="D170" i="17"/>
  <c r="D171" i="17"/>
  <c r="D172" i="17"/>
  <c r="D173" i="17"/>
  <c r="D174" i="17"/>
  <c r="D175" i="17"/>
  <c r="D176" i="17"/>
  <c r="D177" i="17"/>
  <c r="D178" i="17"/>
  <c r="D179" i="17"/>
  <c r="D180" i="17"/>
  <c r="D181" i="17"/>
  <c r="D182" i="17"/>
  <c r="D183" i="17"/>
  <c r="D184" i="17"/>
  <c r="D185" i="17"/>
  <c r="D186" i="17"/>
  <c r="D187" i="17"/>
  <c r="D188" i="17"/>
  <c r="D189" i="17"/>
  <c r="D190" i="17"/>
  <c r="D191" i="17"/>
  <c r="D192" i="17"/>
  <c r="D193" i="17"/>
  <c r="D194" i="17"/>
  <c r="D195" i="17"/>
  <c r="D196" i="17"/>
  <c r="D197" i="17"/>
  <c r="D198" i="17"/>
  <c r="D199" i="17"/>
  <c r="D200" i="17"/>
  <c r="D201" i="17"/>
  <c r="D202" i="17"/>
  <c r="D203" i="17"/>
  <c r="D204" i="17"/>
  <c r="D205" i="17"/>
  <c r="D206" i="17"/>
  <c r="D207" i="17"/>
  <c r="D208" i="17"/>
  <c r="D209" i="17"/>
  <c r="D210" i="17"/>
  <c r="D211" i="17"/>
  <c r="D212" i="17"/>
  <c r="D213" i="17"/>
  <c r="D214" i="17"/>
  <c r="D215" i="17"/>
  <c r="D216" i="17"/>
  <c r="D217" i="17"/>
  <c r="D218" i="17"/>
  <c r="D219" i="17"/>
  <c r="D220" i="17"/>
  <c r="D221" i="17"/>
  <c r="D222" i="17"/>
  <c r="D223" i="17"/>
  <c r="D224" i="17"/>
  <c r="D225" i="17"/>
  <c r="D226" i="17"/>
  <c r="D227" i="17"/>
  <c r="D228" i="17"/>
  <c r="D229" i="17"/>
  <c r="D230" i="17"/>
  <c r="D231" i="17"/>
  <c r="D232" i="17"/>
  <c r="D233" i="17"/>
  <c r="D234" i="17"/>
  <c r="D235" i="17"/>
  <c r="D236" i="17"/>
  <c r="D237" i="17"/>
  <c r="D238" i="17"/>
  <c r="D239" i="17"/>
  <c r="D240" i="17"/>
  <c r="D241" i="17"/>
  <c r="D242" i="17"/>
  <c r="D243" i="17"/>
  <c r="D244" i="17"/>
  <c r="D245" i="17"/>
  <c r="D246" i="17"/>
  <c r="D247" i="17"/>
  <c r="D248" i="17"/>
  <c r="D249" i="17"/>
  <c r="D250" i="17"/>
  <c r="D251" i="17"/>
  <c r="D252" i="17"/>
  <c r="D253" i="17"/>
  <c r="D254" i="17"/>
  <c r="D255" i="17"/>
  <c r="D256" i="17"/>
  <c r="D257" i="17"/>
  <c r="D258" i="17"/>
  <c r="D259" i="17"/>
  <c r="D260" i="17"/>
  <c r="D261" i="17"/>
  <c r="D262" i="17"/>
  <c r="D263" i="17"/>
  <c r="D264" i="17"/>
  <c r="D265" i="17"/>
  <c r="D266" i="17"/>
  <c r="D267" i="17"/>
  <c r="D268" i="17"/>
  <c r="D269" i="17"/>
  <c r="D270" i="17"/>
  <c r="D271" i="17"/>
  <c r="D272" i="17"/>
  <c r="D273" i="17"/>
  <c r="D274" i="17"/>
  <c r="D275" i="17"/>
  <c r="D276" i="17"/>
  <c r="D277" i="17"/>
  <c r="D278" i="17"/>
  <c r="D279" i="17"/>
  <c r="D280" i="17"/>
  <c r="D281" i="17"/>
  <c r="D282" i="17"/>
  <c r="D283" i="17"/>
  <c r="D284" i="17"/>
  <c r="D285" i="17"/>
  <c r="D286" i="17"/>
  <c r="D287" i="17"/>
  <c r="D288" i="17"/>
  <c r="D289" i="17"/>
  <c r="K52" i="17" l="1"/>
  <c r="K60" i="17"/>
  <c r="K132" i="17"/>
  <c r="K57" i="17"/>
  <c r="K13" i="17"/>
  <c r="K29" i="17"/>
  <c r="K69" i="17"/>
  <c r="K22" i="17"/>
  <c r="K46" i="17"/>
  <c r="K102" i="17"/>
  <c r="K150" i="17"/>
  <c r="K214" i="17"/>
  <c r="K121" i="17"/>
  <c r="K39" i="17"/>
  <c r="K63" i="17"/>
  <c r="K127" i="17"/>
  <c r="K143" i="17"/>
  <c r="K49" i="17"/>
  <c r="K72" i="17"/>
  <c r="K9" i="17"/>
  <c r="K26" i="17"/>
  <c r="K42" i="17"/>
  <c r="K66" i="17"/>
  <c r="K19" i="17"/>
  <c r="K35" i="17"/>
  <c r="J52" i="17"/>
  <c r="J60" i="17"/>
  <c r="J132" i="17"/>
  <c r="J9" i="17"/>
  <c r="J57" i="17"/>
  <c r="J121" i="17"/>
  <c r="J13" i="17"/>
  <c r="J29" i="17"/>
  <c r="J69" i="17"/>
  <c r="J49" i="17"/>
  <c r="J22" i="17"/>
  <c r="J46" i="17"/>
  <c r="J102" i="17"/>
  <c r="J150" i="17"/>
  <c r="J214" i="17"/>
  <c r="J39" i="17"/>
  <c r="J63" i="17"/>
  <c r="J127" i="17"/>
  <c r="J143" i="17"/>
  <c r="J72" i="17"/>
  <c r="J26" i="17"/>
  <c r="J42" i="17"/>
  <c r="J66" i="17"/>
  <c r="J3" i="17"/>
  <c r="J19" i="17"/>
  <c r="J35" i="17"/>
  <c r="AI5" i="3"/>
  <c r="AH5" i="3"/>
  <c r="AG5" i="3"/>
  <c r="AI4" i="3"/>
  <c r="AH4" i="3"/>
  <c r="AG4" i="3"/>
  <c r="AI3" i="3"/>
  <c r="AH3" i="3"/>
  <c r="AG3" i="3"/>
  <c r="E12" i="15"/>
  <c r="D12" i="15"/>
  <c r="C12" i="15"/>
  <c r="E11" i="15"/>
  <c r="D11" i="15"/>
  <c r="C11" i="15"/>
  <c r="E10" i="15"/>
  <c r="D10" i="15"/>
  <c r="C10" i="15"/>
  <c r="E9" i="15"/>
  <c r="D9" i="15"/>
  <c r="C9" i="15"/>
  <c r="E8" i="15"/>
  <c r="D8" i="15"/>
  <c r="C8" i="15"/>
  <c r="E7" i="15"/>
  <c r="D7" i="15"/>
  <c r="C7" i="15"/>
  <c r="E6" i="15"/>
  <c r="D6" i="15"/>
  <c r="C6" i="15"/>
  <c r="E5" i="15"/>
  <c r="D5" i="15"/>
  <c r="C5" i="15"/>
  <c r="E4" i="15"/>
  <c r="D4" i="15"/>
  <c r="C4" i="15"/>
  <c r="E3" i="15"/>
  <c r="D3" i="15"/>
  <c r="C3" i="15"/>
  <c r="G2" i="15"/>
  <c r="E2" i="15"/>
  <c r="D2" i="15"/>
  <c r="C2" i="15"/>
  <c r="G1" i="15"/>
  <c r="E1" i="15"/>
  <c r="D1" i="15"/>
  <c r="C1" i="15"/>
  <c r="R3" i="3"/>
  <c r="R4" i="3"/>
  <c r="V4" i="3" s="1"/>
  <c r="U4" i="3" s="1"/>
  <c r="R5" i="3"/>
  <c r="V5" i="3" s="1"/>
  <c r="U5" i="3" s="1"/>
  <c r="R6" i="3"/>
  <c r="V6" i="3" s="1"/>
  <c r="R7" i="3"/>
  <c r="V7" i="3" s="1"/>
  <c r="R8" i="3"/>
  <c r="V8" i="3" s="1"/>
  <c r="U8" i="3" s="1"/>
  <c r="R9" i="3"/>
  <c r="V9" i="3" s="1"/>
  <c r="U9" i="3" s="1"/>
  <c r="R10" i="3"/>
  <c r="V10" i="3" s="1"/>
  <c r="U10" i="3" s="1"/>
  <c r="R11" i="3"/>
  <c r="V11" i="3" s="1"/>
  <c r="U11" i="3" s="1"/>
  <c r="R12" i="3"/>
  <c r="V12" i="3" s="1"/>
  <c r="U12" i="3" s="1"/>
  <c r="R13" i="3"/>
  <c r="V13" i="3" s="1"/>
  <c r="U13" i="3" s="1"/>
  <c r="R14" i="3"/>
  <c r="V14" i="3" s="1"/>
  <c r="U14" i="3" s="1"/>
  <c r="R15" i="3"/>
  <c r="V15" i="3" s="1"/>
  <c r="U15" i="3" s="1"/>
  <c r="R16" i="3"/>
  <c r="V16" i="3" s="1"/>
  <c r="U16" i="3" s="1"/>
  <c r="R17" i="3"/>
  <c r="V17" i="3" s="1"/>
  <c r="U17" i="3" s="1"/>
  <c r="R18" i="3"/>
  <c r="V18" i="3" s="1"/>
  <c r="U18" i="3" s="1"/>
  <c r="R19" i="3"/>
  <c r="V19" i="3" s="1"/>
  <c r="U19" i="3" s="1"/>
  <c r="R20" i="3"/>
  <c r="V20" i="3" s="1"/>
  <c r="U20" i="3" s="1"/>
  <c r="R21" i="3"/>
  <c r="V21" i="3" s="1"/>
  <c r="U21" i="3" s="1"/>
  <c r="R22" i="3"/>
  <c r="V22" i="3" s="1"/>
  <c r="U22" i="3" s="1"/>
  <c r="R23" i="3"/>
  <c r="V23" i="3" s="1"/>
  <c r="U23" i="3" s="1"/>
  <c r="R24" i="3"/>
  <c r="V24" i="3" s="1"/>
  <c r="U24" i="3" s="1"/>
  <c r="R25" i="3"/>
  <c r="V25" i="3" s="1"/>
  <c r="U25" i="3" s="1"/>
  <c r="R26" i="3"/>
  <c r="V26" i="3" s="1"/>
  <c r="U26" i="3" s="1"/>
  <c r="R27" i="3"/>
  <c r="V27" i="3" s="1"/>
  <c r="U27" i="3" s="1"/>
  <c r="R28" i="3"/>
  <c r="V28" i="3" s="1"/>
  <c r="U28" i="3" s="1"/>
  <c r="R29" i="3"/>
  <c r="V29" i="3" s="1"/>
  <c r="U29" i="3" s="1"/>
  <c r="R30" i="3"/>
  <c r="V30" i="3" s="1"/>
  <c r="U30" i="3" s="1"/>
  <c r="R31" i="3"/>
  <c r="V31" i="3" s="1"/>
  <c r="U31" i="3" s="1"/>
  <c r="R32" i="3"/>
  <c r="V32" i="3" s="1"/>
  <c r="U32" i="3" s="1"/>
  <c r="R33" i="3"/>
  <c r="V33" i="3" s="1"/>
  <c r="U33" i="3" s="1"/>
  <c r="R34" i="3"/>
  <c r="V34" i="3" s="1"/>
  <c r="U34" i="3" s="1"/>
  <c r="R35" i="3"/>
  <c r="V35" i="3" s="1"/>
  <c r="U35" i="3" s="1"/>
  <c r="R36" i="3"/>
  <c r="V36" i="3" s="1"/>
  <c r="U36" i="3" s="1"/>
  <c r="R37" i="3"/>
  <c r="V37" i="3" s="1"/>
  <c r="U37" i="3" s="1"/>
  <c r="R38" i="3"/>
  <c r="V38" i="3" s="1"/>
  <c r="U38" i="3" s="1"/>
  <c r="R39" i="3"/>
  <c r="V39" i="3" s="1"/>
  <c r="U39" i="3" s="1"/>
  <c r="R40" i="3"/>
  <c r="V40" i="3" s="1"/>
  <c r="U40" i="3" s="1"/>
  <c r="R41" i="3"/>
  <c r="V41" i="3" s="1"/>
  <c r="U41" i="3" s="1"/>
  <c r="R42" i="3"/>
  <c r="V42" i="3" s="1"/>
  <c r="U42" i="3" s="1"/>
  <c r="R43" i="3"/>
  <c r="V43" i="3" s="1"/>
  <c r="U43" i="3" s="1"/>
  <c r="R44" i="3"/>
  <c r="V44" i="3" s="1"/>
  <c r="U44" i="3" s="1"/>
  <c r="R45" i="3"/>
  <c r="V45" i="3" s="1"/>
  <c r="U45" i="3" s="1"/>
  <c r="R46" i="3"/>
  <c r="V46" i="3" s="1"/>
  <c r="U46" i="3" s="1"/>
  <c r="R47" i="3"/>
  <c r="V47" i="3" s="1"/>
  <c r="U47" i="3" s="1"/>
  <c r="R48" i="3"/>
  <c r="V48" i="3" s="1"/>
  <c r="U48" i="3" s="1"/>
  <c r="R49" i="3"/>
  <c r="V49" i="3" s="1"/>
  <c r="U49" i="3" s="1"/>
  <c r="R50" i="3"/>
  <c r="V50" i="3" s="1"/>
  <c r="U50" i="3" s="1"/>
  <c r="R51" i="3"/>
  <c r="V51" i="3" s="1"/>
  <c r="U51" i="3" s="1"/>
  <c r="R52" i="3"/>
  <c r="V52" i="3" s="1"/>
  <c r="U52" i="3" s="1"/>
  <c r="R53" i="3"/>
  <c r="V53" i="3" s="1"/>
  <c r="U53" i="3" s="1"/>
  <c r="R54" i="3"/>
  <c r="V54" i="3" s="1"/>
  <c r="U54" i="3" s="1"/>
  <c r="R55" i="3"/>
  <c r="V55" i="3" s="1"/>
  <c r="U55" i="3" s="1"/>
  <c r="R56" i="3"/>
  <c r="V56" i="3" s="1"/>
  <c r="U56" i="3" s="1"/>
  <c r="R57" i="3"/>
  <c r="V57" i="3" s="1"/>
  <c r="U57" i="3" s="1"/>
  <c r="R58" i="3"/>
  <c r="V58" i="3" s="1"/>
  <c r="U58" i="3" s="1"/>
  <c r="R59" i="3"/>
  <c r="V59" i="3" s="1"/>
  <c r="U59" i="3" s="1"/>
  <c r="R60" i="3"/>
  <c r="V60" i="3" s="1"/>
  <c r="U60" i="3" s="1"/>
  <c r="R61" i="3"/>
  <c r="V61" i="3" s="1"/>
  <c r="U61" i="3" s="1"/>
  <c r="R62" i="3"/>
  <c r="V62" i="3" s="1"/>
  <c r="U62" i="3" s="1"/>
  <c r="R63" i="3"/>
  <c r="V63" i="3" s="1"/>
  <c r="U63" i="3" s="1"/>
  <c r="R64" i="3"/>
  <c r="V64" i="3" s="1"/>
  <c r="U64" i="3" s="1"/>
  <c r="R65" i="3"/>
  <c r="V65" i="3" s="1"/>
  <c r="U65" i="3" s="1"/>
  <c r="R66" i="3"/>
  <c r="V66" i="3" s="1"/>
  <c r="U66"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AB297" i="3"/>
  <c r="AA297" i="3"/>
  <c r="AB296" i="3"/>
  <c r="AA296" i="3"/>
  <c r="AB295" i="3"/>
  <c r="AA295" i="3"/>
  <c r="AB294" i="3"/>
  <c r="AA294" i="3"/>
  <c r="AB293" i="3"/>
  <c r="AA293" i="3"/>
  <c r="AB292" i="3"/>
  <c r="AA292" i="3"/>
  <c r="AB291" i="3"/>
  <c r="AA291" i="3"/>
  <c r="AB290" i="3"/>
  <c r="AA290" i="3"/>
  <c r="AB289" i="3"/>
  <c r="AA289" i="3"/>
  <c r="AB288" i="3"/>
  <c r="AA288" i="3"/>
  <c r="AB287" i="3"/>
  <c r="AA287" i="3"/>
  <c r="AB286" i="3"/>
  <c r="AA286" i="3"/>
  <c r="AB285" i="3"/>
  <c r="AA285" i="3"/>
  <c r="AB284" i="3"/>
  <c r="AA284" i="3"/>
  <c r="AB283" i="3"/>
  <c r="AA283" i="3"/>
  <c r="AB282" i="3"/>
  <c r="AA282" i="3"/>
  <c r="AB281" i="3"/>
  <c r="AA281" i="3"/>
  <c r="AB280" i="3"/>
  <c r="AA280" i="3"/>
  <c r="AB279" i="3"/>
  <c r="AA279" i="3"/>
  <c r="AB278" i="3"/>
  <c r="AA278" i="3"/>
  <c r="AB277" i="3"/>
  <c r="AA277" i="3"/>
  <c r="AB276" i="3"/>
  <c r="AA276" i="3"/>
  <c r="AB275" i="3"/>
  <c r="AA275" i="3"/>
  <c r="AB274" i="3"/>
  <c r="AA274" i="3"/>
  <c r="AB273" i="3"/>
  <c r="AA273" i="3"/>
  <c r="AB272" i="3"/>
  <c r="AA272" i="3"/>
  <c r="AB271" i="3"/>
  <c r="AA271" i="3"/>
  <c r="AB270" i="3"/>
  <c r="AA270" i="3"/>
  <c r="AB269" i="3"/>
  <c r="AA269" i="3"/>
  <c r="AB268" i="3"/>
  <c r="AA268" i="3"/>
  <c r="AB267" i="3"/>
  <c r="AA267" i="3"/>
  <c r="AB266" i="3"/>
  <c r="AA266" i="3"/>
  <c r="AB265" i="3"/>
  <c r="AA265" i="3"/>
  <c r="AB264" i="3"/>
  <c r="AA264" i="3"/>
  <c r="AB263" i="3"/>
  <c r="AA263" i="3"/>
  <c r="AB262" i="3"/>
  <c r="AA262" i="3"/>
  <c r="AB261" i="3"/>
  <c r="AA261" i="3"/>
  <c r="AB260" i="3"/>
  <c r="AA260" i="3"/>
  <c r="AB259" i="3"/>
  <c r="AA259" i="3"/>
  <c r="AB258" i="3"/>
  <c r="AA258" i="3"/>
  <c r="AB257" i="3"/>
  <c r="AA257" i="3"/>
  <c r="AB256" i="3"/>
  <c r="AA256" i="3"/>
  <c r="AB255" i="3"/>
  <c r="AA255" i="3"/>
  <c r="AB254" i="3"/>
  <c r="AA254" i="3"/>
  <c r="AB253" i="3"/>
  <c r="AA253" i="3"/>
  <c r="AB252" i="3"/>
  <c r="AA252" i="3"/>
  <c r="AB251" i="3"/>
  <c r="AA251" i="3"/>
  <c r="AB250" i="3"/>
  <c r="AA250" i="3"/>
  <c r="AB249" i="3"/>
  <c r="AA249" i="3"/>
  <c r="AB248" i="3"/>
  <c r="AA248" i="3"/>
  <c r="AB247" i="3"/>
  <c r="AA247" i="3"/>
  <c r="AB246" i="3"/>
  <c r="AA246" i="3"/>
  <c r="AB245" i="3"/>
  <c r="AA245" i="3"/>
  <c r="AB244" i="3"/>
  <c r="AA244" i="3"/>
  <c r="AB243" i="3"/>
  <c r="AA243" i="3"/>
  <c r="AB242" i="3"/>
  <c r="AA242" i="3"/>
  <c r="AB241" i="3"/>
  <c r="AA241" i="3"/>
  <c r="AB240" i="3"/>
  <c r="AA240" i="3"/>
  <c r="AB239" i="3"/>
  <c r="AA239" i="3"/>
  <c r="AB238" i="3"/>
  <c r="AA238" i="3"/>
  <c r="AB237" i="3"/>
  <c r="AA237" i="3"/>
  <c r="AB236" i="3"/>
  <c r="AA236" i="3"/>
  <c r="AB235" i="3"/>
  <c r="AA235" i="3"/>
  <c r="AB234" i="3"/>
  <c r="AA234" i="3"/>
  <c r="AB233" i="3"/>
  <c r="AA233" i="3"/>
  <c r="AB232" i="3"/>
  <c r="AA232" i="3"/>
  <c r="AB231" i="3"/>
  <c r="AA231" i="3"/>
  <c r="AB230" i="3"/>
  <c r="AA230" i="3"/>
  <c r="AB229" i="3"/>
  <c r="AA229" i="3"/>
  <c r="AB228" i="3"/>
  <c r="AA228" i="3"/>
  <c r="AB227" i="3"/>
  <c r="AA227" i="3"/>
  <c r="AB226" i="3"/>
  <c r="AA226" i="3"/>
  <c r="AB225" i="3"/>
  <c r="AA225" i="3"/>
  <c r="AB224" i="3"/>
  <c r="AA224" i="3"/>
  <c r="AB223" i="3"/>
  <c r="AA223" i="3"/>
  <c r="AB222" i="3"/>
  <c r="AA222" i="3"/>
  <c r="AB221" i="3"/>
  <c r="AA221" i="3"/>
  <c r="AB220" i="3"/>
  <c r="AA220" i="3"/>
  <c r="AB219" i="3"/>
  <c r="AA219" i="3"/>
  <c r="AB218" i="3"/>
  <c r="AA218" i="3"/>
  <c r="AB217" i="3"/>
  <c r="AA217" i="3"/>
  <c r="AB216" i="3"/>
  <c r="AA216" i="3"/>
  <c r="AB215" i="3"/>
  <c r="AA215" i="3"/>
  <c r="AB214" i="3"/>
  <c r="AA214" i="3"/>
  <c r="AB213" i="3"/>
  <c r="AA213" i="3"/>
  <c r="AB212" i="3"/>
  <c r="AA212" i="3"/>
  <c r="AB211" i="3"/>
  <c r="AA211" i="3"/>
  <c r="AB210" i="3"/>
  <c r="AA210" i="3"/>
  <c r="AB209" i="3"/>
  <c r="AA209" i="3"/>
  <c r="AB208" i="3"/>
  <c r="AA208" i="3"/>
  <c r="AB207" i="3"/>
  <c r="AA207" i="3"/>
  <c r="AB206" i="3"/>
  <c r="AA206" i="3"/>
  <c r="AB205" i="3"/>
  <c r="AA205" i="3"/>
  <c r="AB204" i="3"/>
  <c r="AA204" i="3"/>
  <c r="AB203" i="3"/>
  <c r="AA203" i="3"/>
  <c r="AB202" i="3"/>
  <c r="AA202" i="3"/>
  <c r="AB201" i="3"/>
  <c r="AA201" i="3"/>
  <c r="AB200" i="3"/>
  <c r="AA200" i="3"/>
  <c r="AB199" i="3"/>
  <c r="AA199" i="3"/>
  <c r="AB198" i="3"/>
  <c r="AA198" i="3"/>
  <c r="AB197" i="3"/>
  <c r="AA197" i="3"/>
  <c r="AB196" i="3"/>
  <c r="AA196" i="3"/>
  <c r="AB195" i="3"/>
  <c r="AA195" i="3"/>
  <c r="AB194" i="3"/>
  <c r="AA194" i="3"/>
  <c r="AB193" i="3"/>
  <c r="AA193" i="3"/>
  <c r="AB192" i="3"/>
  <c r="AA192" i="3"/>
  <c r="AB191" i="3"/>
  <c r="AA191" i="3"/>
  <c r="AB190" i="3"/>
  <c r="AA190" i="3"/>
  <c r="AB189" i="3"/>
  <c r="AA189" i="3"/>
  <c r="AB188" i="3"/>
  <c r="AA188" i="3"/>
  <c r="AB187" i="3"/>
  <c r="AA187" i="3"/>
  <c r="AB186" i="3"/>
  <c r="AA186" i="3"/>
  <c r="AB185" i="3"/>
  <c r="AA185" i="3"/>
  <c r="AB184" i="3"/>
  <c r="AA184" i="3"/>
  <c r="AB183" i="3"/>
  <c r="AA183" i="3"/>
  <c r="AB182" i="3"/>
  <c r="AA182" i="3"/>
  <c r="AB181" i="3"/>
  <c r="AA181" i="3"/>
  <c r="AB180" i="3"/>
  <c r="AA180" i="3"/>
  <c r="AB179" i="3"/>
  <c r="AA179" i="3"/>
  <c r="AB178" i="3"/>
  <c r="AA178" i="3"/>
  <c r="AB177" i="3"/>
  <c r="AA177" i="3"/>
  <c r="AB176" i="3"/>
  <c r="AA176" i="3"/>
  <c r="AB175" i="3"/>
  <c r="AA175" i="3"/>
  <c r="AB174" i="3"/>
  <c r="AA174" i="3"/>
  <c r="AB173" i="3"/>
  <c r="AA173" i="3"/>
  <c r="AB172" i="3"/>
  <c r="AA172" i="3"/>
  <c r="AB171" i="3"/>
  <c r="AA171" i="3"/>
  <c r="AB170" i="3"/>
  <c r="AA170" i="3"/>
  <c r="AB169" i="3"/>
  <c r="AA169" i="3"/>
  <c r="AB168" i="3"/>
  <c r="AA168" i="3"/>
  <c r="AB167" i="3"/>
  <c r="AA167" i="3"/>
  <c r="AB166" i="3"/>
  <c r="AA166" i="3"/>
  <c r="AB165" i="3"/>
  <c r="AA165" i="3"/>
  <c r="AB164" i="3"/>
  <c r="AA164" i="3"/>
  <c r="AB163" i="3"/>
  <c r="AA163" i="3"/>
  <c r="AB162" i="3"/>
  <c r="AA162" i="3"/>
  <c r="AB161" i="3"/>
  <c r="AA161" i="3"/>
  <c r="AB160" i="3"/>
  <c r="AA160" i="3"/>
  <c r="AB159" i="3"/>
  <c r="AA159" i="3"/>
  <c r="AB158" i="3"/>
  <c r="AA158" i="3"/>
  <c r="AB157" i="3"/>
  <c r="AA157" i="3"/>
  <c r="AB156" i="3"/>
  <c r="AA156" i="3"/>
  <c r="AB155" i="3"/>
  <c r="AA155" i="3"/>
  <c r="AB154" i="3"/>
  <c r="AA154" i="3"/>
  <c r="AB153" i="3"/>
  <c r="AA153" i="3"/>
  <c r="AB152" i="3"/>
  <c r="AA152" i="3"/>
  <c r="AB151" i="3"/>
  <c r="AA151" i="3"/>
  <c r="AB150" i="3"/>
  <c r="AA150" i="3"/>
  <c r="AB149" i="3"/>
  <c r="AA149" i="3"/>
  <c r="AB148" i="3"/>
  <c r="AA148" i="3"/>
  <c r="AB147" i="3"/>
  <c r="AA147" i="3"/>
  <c r="AB146" i="3"/>
  <c r="AA146" i="3"/>
  <c r="AB145" i="3"/>
  <c r="AA145" i="3"/>
  <c r="AB144" i="3"/>
  <c r="AA144" i="3"/>
  <c r="AB143" i="3"/>
  <c r="AA143" i="3"/>
  <c r="AB142" i="3"/>
  <c r="AA142" i="3"/>
  <c r="AB141" i="3"/>
  <c r="AA141" i="3"/>
  <c r="AB140" i="3"/>
  <c r="AA140" i="3"/>
  <c r="AB139" i="3"/>
  <c r="AA139" i="3"/>
  <c r="AB138" i="3"/>
  <c r="AA138" i="3"/>
  <c r="AB137" i="3"/>
  <c r="AA137" i="3"/>
  <c r="AB136" i="3"/>
  <c r="AA136" i="3"/>
  <c r="AB135" i="3"/>
  <c r="AA135" i="3"/>
  <c r="AB134" i="3"/>
  <c r="AA134" i="3"/>
  <c r="AB133" i="3"/>
  <c r="AA133" i="3"/>
  <c r="AB132" i="3"/>
  <c r="AA132" i="3"/>
  <c r="AB131" i="3"/>
  <c r="AA131" i="3"/>
  <c r="AB130" i="3"/>
  <c r="AA130" i="3"/>
  <c r="AB129" i="3"/>
  <c r="AA129" i="3"/>
  <c r="AB128" i="3"/>
  <c r="AA128" i="3"/>
  <c r="AB127" i="3"/>
  <c r="AA127" i="3"/>
  <c r="AB126" i="3"/>
  <c r="AA126" i="3"/>
  <c r="AB125" i="3"/>
  <c r="AA125" i="3"/>
  <c r="AB124" i="3"/>
  <c r="AA124" i="3"/>
  <c r="AB123" i="3"/>
  <c r="AA123" i="3"/>
  <c r="AB122" i="3"/>
  <c r="AA122" i="3"/>
  <c r="AB121" i="3"/>
  <c r="AA121" i="3"/>
  <c r="AB120" i="3"/>
  <c r="AA120" i="3"/>
  <c r="AB119" i="3"/>
  <c r="AA119" i="3"/>
  <c r="AB118" i="3"/>
  <c r="AA118" i="3"/>
  <c r="AB117" i="3"/>
  <c r="AA117" i="3"/>
  <c r="AB116" i="3"/>
  <c r="AA116" i="3"/>
  <c r="AB115" i="3"/>
  <c r="AA115" i="3"/>
  <c r="AB114" i="3"/>
  <c r="AA114" i="3"/>
  <c r="AB113" i="3"/>
  <c r="AA113" i="3"/>
  <c r="AB112" i="3"/>
  <c r="AA112" i="3"/>
  <c r="AB111" i="3"/>
  <c r="AA111" i="3"/>
  <c r="AB110" i="3"/>
  <c r="AA110" i="3"/>
  <c r="AB109" i="3"/>
  <c r="AA109" i="3"/>
  <c r="AB108" i="3"/>
  <c r="AA108" i="3"/>
  <c r="AB107" i="3"/>
  <c r="AA107" i="3"/>
  <c r="AB106" i="3"/>
  <c r="AA106" i="3"/>
  <c r="AB105" i="3"/>
  <c r="AA105" i="3"/>
  <c r="AB104" i="3"/>
  <c r="AA104" i="3"/>
  <c r="AB103" i="3"/>
  <c r="AA103" i="3"/>
  <c r="AB102" i="3"/>
  <c r="AA102" i="3"/>
  <c r="AB101" i="3"/>
  <c r="AA101" i="3"/>
  <c r="AB100" i="3"/>
  <c r="AA100" i="3"/>
  <c r="AB99" i="3"/>
  <c r="AA99" i="3"/>
  <c r="AB98" i="3"/>
  <c r="AA98" i="3"/>
  <c r="AB97" i="3"/>
  <c r="AA97" i="3"/>
  <c r="AB96" i="3"/>
  <c r="AA96" i="3"/>
  <c r="AB95" i="3"/>
  <c r="AA95" i="3"/>
  <c r="AB94" i="3"/>
  <c r="AA94" i="3"/>
  <c r="AB93" i="3"/>
  <c r="AA93" i="3"/>
  <c r="AB92" i="3"/>
  <c r="AA92" i="3"/>
  <c r="AB91" i="3"/>
  <c r="AA91" i="3"/>
  <c r="AB90" i="3"/>
  <c r="AA90" i="3"/>
  <c r="AB89" i="3"/>
  <c r="AA89" i="3"/>
  <c r="AB88" i="3"/>
  <c r="AA88" i="3"/>
  <c r="AB87" i="3"/>
  <c r="AA87" i="3"/>
  <c r="AB86" i="3"/>
  <c r="AA86" i="3"/>
  <c r="AB85" i="3"/>
  <c r="AA85" i="3"/>
  <c r="AB84" i="3"/>
  <c r="AA84" i="3"/>
  <c r="AB83" i="3"/>
  <c r="AA83" i="3"/>
  <c r="AB82" i="3"/>
  <c r="AA82" i="3"/>
  <c r="AB81" i="3"/>
  <c r="AA81" i="3"/>
  <c r="AB80" i="3"/>
  <c r="AA80" i="3"/>
  <c r="AB79" i="3"/>
  <c r="AA79" i="3"/>
  <c r="AB78" i="3"/>
  <c r="AA78" i="3"/>
  <c r="AB77" i="3"/>
  <c r="AA77" i="3"/>
  <c r="AB76" i="3"/>
  <c r="AA76" i="3"/>
  <c r="AB75" i="3"/>
  <c r="AA75" i="3"/>
  <c r="AB74" i="3"/>
  <c r="AA74" i="3"/>
  <c r="AB73" i="3"/>
  <c r="AA73" i="3"/>
  <c r="AB72" i="3"/>
  <c r="AA72" i="3"/>
  <c r="AB71" i="3"/>
  <c r="AA71" i="3"/>
  <c r="AB70" i="3"/>
  <c r="AA70" i="3"/>
  <c r="AB69" i="3"/>
  <c r="AA69" i="3"/>
  <c r="AB68" i="3"/>
  <c r="AA68" i="3"/>
  <c r="AB67" i="3"/>
  <c r="AA67" i="3"/>
  <c r="AB66" i="3"/>
  <c r="AA66" i="3"/>
  <c r="AB65" i="3"/>
  <c r="AA65" i="3"/>
  <c r="AB64" i="3"/>
  <c r="AA64" i="3"/>
  <c r="AB63" i="3"/>
  <c r="AA63" i="3"/>
  <c r="AB62" i="3"/>
  <c r="AA62" i="3"/>
  <c r="AB61" i="3"/>
  <c r="AA61" i="3"/>
  <c r="AB60" i="3"/>
  <c r="AA60" i="3"/>
  <c r="AB59" i="3"/>
  <c r="AA59" i="3"/>
  <c r="AB58" i="3"/>
  <c r="AA58" i="3"/>
  <c r="AB57" i="3"/>
  <c r="AA57" i="3"/>
  <c r="AB56" i="3"/>
  <c r="AA56" i="3"/>
  <c r="AB55" i="3"/>
  <c r="AA55" i="3"/>
  <c r="AB54" i="3"/>
  <c r="AA54" i="3"/>
  <c r="AB53" i="3"/>
  <c r="AA53" i="3"/>
  <c r="AB52" i="3"/>
  <c r="AA52" i="3"/>
  <c r="AB51" i="3"/>
  <c r="AA51" i="3"/>
  <c r="AB50" i="3"/>
  <c r="AA50" i="3"/>
  <c r="AB49" i="3"/>
  <c r="AA49" i="3"/>
  <c r="AB48" i="3"/>
  <c r="AA48" i="3"/>
  <c r="AB47" i="3"/>
  <c r="AA47" i="3"/>
  <c r="AB46" i="3"/>
  <c r="AA46" i="3"/>
  <c r="AB45" i="3"/>
  <c r="AA45" i="3"/>
  <c r="AB44" i="3"/>
  <c r="AA44" i="3"/>
  <c r="AB43" i="3"/>
  <c r="AA43" i="3"/>
  <c r="AB42" i="3"/>
  <c r="AA42" i="3"/>
  <c r="AB41" i="3"/>
  <c r="AA41" i="3"/>
  <c r="AB40" i="3"/>
  <c r="AA40" i="3"/>
  <c r="AB39" i="3"/>
  <c r="AA39" i="3"/>
  <c r="AB38" i="3"/>
  <c r="AA38" i="3"/>
  <c r="AB37" i="3"/>
  <c r="AA37" i="3"/>
  <c r="AB36" i="3"/>
  <c r="AA36" i="3"/>
  <c r="AB35" i="3"/>
  <c r="AA35" i="3"/>
  <c r="AB34" i="3"/>
  <c r="AA34" i="3"/>
  <c r="AB33" i="3"/>
  <c r="AA33" i="3"/>
  <c r="AB32" i="3"/>
  <c r="AA32" i="3"/>
  <c r="AB31" i="3"/>
  <c r="AA31" i="3"/>
  <c r="AB30" i="3"/>
  <c r="AA30" i="3"/>
  <c r="AB29" i="3"/>
  <c r="AA29" i="3"/>
  <c r="AB28" i="3"/>
  <c r="AA28" i="3"/>
  <c r="AB27" i="3"/>
  <c r="AA27" i="3"/>
  <c r="AB26" i="3"/>
  <c r="AA26" i="3"/>
  <c r="AB25" i="3"/>
  <c r="AA25" i="3"/>
  <c r="AB24" i="3"/>
  <c r="AA24" i="3"/>
  <c r="AB23" i="3"/>
  <c r="AA23" i="3"/>
  <c r="AB22" i="3"/>
  <c r="AA22" i="3"/>
  <c r="AB21" i="3"/>
  <c r="AA21" i="3"/>
  <c r="AB20" i="3"/>
  <c r="AA20" i="3"/>
  <c r="AB19" i="3"/>
  <c r="AA19" i="3"/>
  <c r="AB18" i="3"/>
  <c r="AA18" i="3"/>
  <c r="AB17" i="3"/>
  <c r="AA17" i="3"/>
  <c r="AB16" i="3"/>
  <c r="AA16" i="3"/>
  <c r="AB15" i="3"/>
  <c r="AA15" i="3"/>
  <c r="AB14" i="3"/>
  <c r="AA14" i="3"/>
  <c r="AB13" i="3"/>
  <c r="AA13" i="3"/>
  <c r="AB12" i="3"/>
  <c r="AA12" i="3"/>
  <c r="AB11" i="3"/>
  <c r="AA11" i="3"/>
  <c r="AB10" i="3"/>
  <c r="AA10" i="3"/>
  <c r="AB9" i="3"/>
  <c r="AA9" i="3"/>
  <c r="AB8" i="3"/>
  <c r="AA8" i="3"/>
  <c r="AB7" i="3"/>
  <c r="AA7" i="3"/>
  <c r="AB6" i="3"/>
  <c r="AA6" i="3"/>
  <c r="AB5" i="3"/>
  <c r="AA5" i="3"/>
  <c r="AB4" i="3"/>
  <c r="AA4" i="3"/>
  <c r="AB3" i="3"/>
  <c r="AA3" i="3"/>
  <c r="L3" i="3"/>
  <c r="L4" i="3"/>
  <c r="L5" i="3"/>
  <c r="L6" i="3"/>
  <c r="L7" i="3"/>
  <c r="L8" i="3"/>
  <c r="L9" i="3"/>
  <c r="L10" i="3"/>
  <c r="L11" i="3"/>
  <c r="L12" i="3"/>
  <c r="L13" i="3"/>
  <c r="M3" i="3"/>
  <c r="M4" i="3"/>
  <c r="M5" i="3"/>
  <c r="M6" i="3"/>
  <c r="M7" i="3"/>
  <c r="M8" i="3"/>
  <c r="M9" i="3"/>
  <c r="M10" i="3"/>
  <c r="M11" i="3"/>
  <c r="M12" i="3"/>
  <c r="M13" i="3"/>
  <c r="N3" i="3"/>
  <c r="N4" i="3"/>
  <c r="N5" i="3"/>
  <c r="N6" i="3"/>
  <c r="N7" i="3"/>
  <c r="N8" i="3"/>
  <c r="N9" i="3"/>
  <c r="N10" i="3"/>
  <c r="N11" i="3"/>
  <c r="N12" i="3"/>
  <c r="N13" i="3"/>
  <c r="G24" i="3"/>
  <c r="G31" i="3"/>
  <c r="G27" i="3"/>
  <c r="G30" i="3"/>
  <c r="G12" i="3"/>
  <c r="G34" i="3"/>
  <c r="G4" i="3"/>
  <c r="G25" i="3"/>
  <c r="G5" i="3"/>
  <c r="G19" i="3"/>
  <c r="G20" i="3"/>
  <c r="H24" i="3"/>
  <c r="H31" i="3"/>
  <c r="H27" i="3"/>
  <c r="H30" i="3"/>
  <c r="H12" i="3"/>
  <c r="H34" i="3"/>
  <c r="H4" i="3"/>
  <c r="H25" i="3"/>
  <c r="H5" i="3"/>
  <c r="H19" i="3"/>
  <c r="H20" i="3"/>
  <c r="I24" i="3"/>
  <c r="I31" i="3"/>
  <c r="I27" i="3"/>
  <c r="I30" i="3"/>
  <c r="I12" i="3"/>
  <c r="I34" i="3"/>
  <c r="I4" i="3"/>
  <c r="I25" i="3"/>
  <c r="I5" i="3"/>
  <c r="I19" i="3"/>
  <c r="I20" i="3"/>
  <c r="M137" i="17"/>
  <c r="M140" i="17"/>
  <c r="M141" i="17"/>
  <c r="M139" i="17"/>
  <c r="M17" i="17"/>
  <c r="M16" i="17"/>
  <c r="M20" i="17"/>
  <c r="M70" i="17"/>
  <c r="M27" i="17"/>
  <c r="M30" i="17"/>
  <c r="M31" i="17"/>
  <c r="M32" i="17"/>
  <c r="M33" i="17"/>
  <c r="M36" i="17"/>
  <c r="M37" i="17"/>
  <c r="M40" i="17"/>
  <c r="M43" i="17"/>
  <c r="M44" i="17"/>
  <c r="M4" i="17"/>
  <c r="M5" i="17"/>
  <c r="M6" i="17"/>
  <c r="M7" i="17"/>
  <c r="K2" i="17"/>
  <c r="M10" i="17"/>
  <c r="M11" i="17"/>
  <c r="M58" i="17"/>
  <c r="M14" i="17"/>
  <c r="M23" i="17"/>
  <c r="M61" i="17"/>
  <c r="M64" i="17"/>
  <c r="M75" i="17"/>
  <c r="M76" i="17"/>
  <c r="M77" i="17"/>
  <c r="M78" i="17"/>
  <c r="M79" i="17"/>
  <c r="M192" i="17"/>
  <c r="M191" i="17"/>
  <c r="M210" i="17"/>
  <c r="M201" i="17"/>
  <c r="M204" i="17"/>
  <c r="M208" i="17"/>
  <c r="M198" i="17"/>
  <c r="M211" i="17"/>
  <c r="M212" i="17"/>
  <c r="M196" i="17"/>
  <c r="M200" i="17"/>
  <c r="M193" i="17"/>
  <c r="M283" i="17"/>
  <c r="M144" i="17"/>
  <c r="M145" i="17"/>
  <c r="M146" i="17"/>
  <c r="M147" i="17"/>
  <c r="M148" i="17"/>
  <c r="M182" i="17"/>
  <c r="M183" i="17"/>
  <c r="M184" i="17"/>
  <c r="M171" i="17"/>
  <c r="M172" i="17"/>
  <c r="M173" i="17"/>
  <c r="M174" i="17"/>
  <c r="M175" i="17"/>
  <c r="M176" i="17"/>
  <c r="M177" i="17"/>
  <c r="M179" i="17"/>
  <c r="M180" i="17"/>
  <c r="M231" i="17"/>
  <c r="M232" i="17"/>
  <c r="M227" i="17"/>
  <c r="M228" i="17"/>
  <c r="M253" i="17"/>
  <c r="M234" i="17"/>
  <c r="M256" i="17"/>
  <c r="M257" i="17"/>
  <c r="M258" i="17"/>
  <c r="M259" i="17"/>
  <c r="M260" i="17"/>
  <c r="M236" i="17"/>
  <c r="M237" i="17"/>
  <c r="M238" i="17"/>
  <c r="M239" i="17"/>
  <c r="M240" i="17"/>
  <c r="M241" i="17"/>
  <c r="M243" i="17"/>
  <c r="M245" i="17"/>
  <c r="M269" i="17"/>
  <c r="M53" i="17"/>
  <c r="M54" i="17"/>
  <c r="M83" i="17"/>
  <c r="M84" i="17"/>
  <c r="M85" i="17"/>
  <c r="M87" i="17"/>
  <c r="M88" i="17"/>
  <c r="M89" i="17"/>
  <c r="M90" i="17"/>
  <c r="M92" i="17"/>
  <c r="M93" i="17"/>
  <c r="M94" i="17"/>
  <c r="M138" i="17"/>
  <c r="M264" i="17"/>
  <c r="M265" i="17"/>
  <c r="M267" i="17"/>
  <c r="M263" i="17"/>
  <c r="M266" i="17"/>
  <c r="M97" i="17"/>
  <c r="M98" i="17"/>
  <c r="M100" i="17"/>
  <c r="M99" i="17"/>
  <c r="M107" i="17"/>
  <c r="M111" i="17"/>
  <c r="M112" i="17"/>
  <c r="M113" i="17"/>
  <c r="M115" i="17"/>
  <c r="M117" i="17"/>
  <c r="M118" i="17"/>
  <c r="M119" i="17"/>
  <c r="M122" i="17"/>
  <c r="M123" i="17"/>
  <c r="M124" i="17"/>
  <c r="M125" i="17"/>
  <c r="M128" i="17"/>
  <c r="M129" i="17"/>
  <c r="M130" i="17"/>
  <c r="M163" i="17"/>
  <c r="M164" i="17"/>
  <c r="M166" i="17"/>
  <c r="M167" i="17"/>
  <c r="M168" i="17"/>
  <c r="M152" i="17"/>
  <c r="M153" i="17"/>
  <c r="M151" i="17"/>
  <c r="M154" i="17"/>
  <c r="M215" i="17"/>
  <c r="M216" i="17"/>
  <c r="M218" i="17"/>
  <c r="M219" i="17"/>
  <c r="M220" i="17"/>
  <c r="M221" i="17"/>
  <c r="M222" i="17"/>
  <c r="M67" i="17"/>
  <c r="M105" i="17"/>
  <c r="M133" i="17"/>
  <c r="M103" i="17"/>
  <c r="M104" i="17"/>
  <c r="M106" i="17"/>
  <c r="M134" i="17"/>
  <c r="M136" i="17"/>
  <c r="M205" i="17"/>
  <c r="M217" i="17"/>
  <c r="M95" i="17"/>
  <c r="M255" i="17"/>
  <c r="M230" i="17"/>
  <c r="M226" i="17"/>
  <c r="M225" i="17"/>
  <c r="M285" i="17"/>
  <c r="M282" i="17"/>
  <c r="M289" i="17"/>
  <c r="M287" i="17"/>
  <c r="M280" i="17"/>
  <c r="M278" i="17"/>
  <c r="M277" i="17"/>
  <c r="M275" i="17"/>
  <c r="M274" i="17"/>
  <c r="M273" i="17"/>
  <c r="M272" i="17"/>
  <c r="M55" i="17"/>
  <c r="M80" i="17"/>
  <c r="M207" i="17"/>
  <c r="M206" i="17"/>
  <c r="M203" i="17"/>
  <c r="M190" i="17"/>
  <c r="M74" i="17"/>
  <c r="M73" i="17"/>
  <c r="M108" i="17"/>
  <c r="M24" i="17"/>
  <c r="M50" i="17"/>
  <c r="M47" i="17"/>
  <c r="M15" i="17"/>
  <c r="M135" i="17"/>
  <c r="M161" i="17"/>
  <c r="M160" i="17"/>
  <c r="M159" i="17"/>
  <c r="M158" i="17"/>
  <c r="M157" i="17"/>
  <c r="M187" i="17"/>
  <c r="M186" i="17"/>
  <c r="M251" i="17"/>
  <c r="M250" i="17"/>
  <c r="M249" i="17"/>
  <c r="M248" i="17"/>
  <c r="M247" i="17"/>
  <c r="M195" i="17"/>
  <c r="M262" i="17"/>
  <c r="G1" i="5"/>
  <c r="H1" i="5"/>
  <c r="I1" i="5"/>
  <c r="C1" i="5"/>
  <c r="U7" i="3" l="1"/>
  <c r="U6" i="3"/>
  <c r="V3" i="3"/>
  <c r="U3" i="3" s="1"/>
  <c r="K3" i="17"/>
  <c r="F6" i="17"/>
  <c r="P6" i="17" s="1"/>
  <c r="Q6" i="17" s="1"/>
  <c r="F10" i="17"/>
  <c r="P10" i="17" s="1"/>
  <c r="Q10" i="17" s="1"/>
  <c r="F14" i="17"/>
  <c r="P14" i="17" s="1"/>
  <c r="Q14" i="17" s="1"/>
  <c r="F30" i="17"/>
  <c r="P30" i="17" s="1"/>
  <c r="Q30" i="17" s="1"/>
  <c r="F50" i="17"/>
  <c r="P50" i="17" s="1"/>
  <c r="Q50" i="17" s="1"/>
  <c r="F54" i="17"/>
  <c r="P54" i="17" s="1"/>
  <c r="Q54" i="17" s="1"/>
  <c r="F58" i="17"/>
  <c r="P58" i="17" s="1"/>
  <c r="Q58" i="17" s="1"/>
  <c r="F70" i="17"/>
  <c r="P70" i="17" s="1"/>
  <c r="Q70" i="17" s="1"/>
  <c r="F74" i="17"/>
  <c r="P74" i="17" s="1"/>
  <c r="Q74" i="17" s="1"/>
  <c r="F78" i="17"/>
  <c r="P78" i="17" s="1"/>
  <c r="Q78" i="17" s="1"/>
  <c r="F90" i="17"/>
  <c r="P90" i="17" s="1"/>
  <c r="Q90" i="17" s="1"/>
  <c r="F94" i="17"/>
  <c r="P94" i="17" s="1"/>
  <c r="Q94" i="17" s="1"/>
  <c r="F98" i="17"/>
  <c r="P98" i="17" s="1"/>
  <c r="Q98" i="17" s="1"/>
  <c r="F106" i="17"/>
  <c r="P106" i="17" s="1"/>
  <c r="Q106" i="17" s="1"/>
  <c r="F118" i="17"/>
  <c r="P118" i="17" s="1"/>
  <c r="Q118" i="17" s="1"/>
  <c r="F122" i="17"/>
  <c r="P122" i="17" s="1"/>
  <c r="Q122" i="17" s="1"/>
  <c r="F130" i="17"/>
  <c r="P130" i="17" s="1"/>
  <c r="Q130" i="17" s="1"/>
  <c r="F134" i="17"/>
  <c r="P134" i="17" s="1"/>
  <c r="Q134" i="17" s="1"/>
  <c r="F138" i="17"/>
  <c r="P138" i="17" s="1"/>
  <c r="Q138" i="17" s="1"/>
  <c r="F146" i="17"/>
  <c r="P146" i="17" s="1"/>
  <c r="Q146" i="17" s="1"/>
  <c r="F154" i="17"/>
  <c r="P154" i="17" s="1"/>
  <c r="Q154" i="17" s="1"/>
  <c r="F158" i="17"/>
  <c r="P158" i="17" s="1"/>
  <c r="Q158" i="17" s="1"/>
  <c r="F166" i="17"/>
  <c r="P166" i="17" s="1"/>
  <c r="Q166" i="17" s="1"/>
  <c r="F174" i="17"/>
  <c r="P174" i="17" s="1"/>
  <c r="Q174" i="17" s="1"/>
  <c r="F182" i="17"/>
  <c r="P182" i="17" s="1"/>
  <c r="Q182" i="17" s="1"/>
  <c r="F186" i="17"/>
  <c r="P186" i="17" s="1"/>
  <c r="Q186" i="17" s="1"/>
  <c r="F190" i="17"/>
  <c r="P190" i="17" s="1"/>
  <c r="Q190" i="17" s="1"/>
  <c r="F198" i="17"/>
  <c r="P198" i="17" s="1"/>
  <c r="Q198" i="17" s="1"/>
  <c r="F206" i="17"/>
  <c r="P206" i="17" s="1"/>
  <c r="Q206" i="17" s="1"/>
  <c r="F210" i="17"/>
  <c r="P210" i="17" s="1"/>
  <c r="Q210" i="17" s="1"/>
  <c r="F218" i="17"/>
  <c r="P218" i="17" s="1"/>
  <c r="Q218" i="17" s="1"/>
  <c r="F222" i="17"/>
  <c r="P222" i="17" s="1"/>
  <c r="Q222" i="17" s="1"/>
  <c r="F226" i="17"/>
  <c r="P226" i="17" s="1"/>
  <c r="Q226" i="17" s="1"/>
  <c r="F230" i="17"/>
  <c r="P230" i="17" s="1"/>
  <c r="Q230" i="17" s="1"/>
  <c r="F234" i="17"/>
  <c r="P234" i="17" s="1"/>
  <c r="Q234" i="17" s="1"/>
  <c r="F238" i="17"/>
  <c r="P238" i="17" s="1"/>
  <c r="Q238" i="17" s="1"/>
  <c r="F250" i="17"/>
  <c r="P250" i="17" s="1"/>
  <c r="Q250" i="17" s="1"/>
  <c r="F258" i="17"/>
  <c r="P258" i="17" s="1"/>
  <c r="Q258" i="17" s="1"/>
  <c r="F262" i="17"/>
  <c r="P262" i="17" s="1"/>
  <c r="Q262" i="17" s="1"/>
  <c r="F266" i="17"/>
  <c r="P266" i="17" s="1"/>
  <c r="Q266" i="17" s="1"/>
  <c r="F274" i="17"/>
  <c r="P274" i="17" s="1"/>
  <c r="Q274" i="17" s="1"/>
  <c r="F278" i="17"/>
  <c r="P278" i="17" s="1"/>
  <c r="Q278" i="17" s="1"/>
  <c r="F282" i="17"/>
  <c r="P282" i="17" s="1"/>
  <c r="Q282" i="17" s="1"/>
  <c r="F7" i="17"/>
  <c r="P7" i="17" s="1"/>
  <c r="Q7" i="17" s="1"/>
  <c r="F11" i="17"/>
  <c r="P11" i="17" s="1"/>
  <c r="Q11" i="17" s="1"/>
  <c r="F15" i="17"/>
  <c r="P15" i="17" s="1"/>
  <c r="Q15" i="17" s="1"/>
  <c r="F23" i="17"/>
  <c r="P23" i="17" s="1"/>
  <c r="Q23" i="17" s="1"/>
  <c r="F27" i="17"/>
  <c r="P27" i="17" s="1"/>
  <c r="Q27" i="17" s="1"/>
  <c r="F31" i="17"/>
  <c r="P31" i="17" s="1"/>
  <c r="Q31" i="17" s="1"/>
  <c r="F43" i="17"/>
  <c r="P43" i="17" s="1"/>
  <c r="Q43" i="17" s="1"/>
  <c r="F47" i="17"/>
  <c r="P47" i="17" s="1"/>
  <c r="Q47" i="17" s="1"/>
  <c r="F55" i="17"/>
  <c r="P55" i="17" s="1"/>
  <c r="Q55" i="17" s="1"/>
  <c r="F67" i="17"/>
  <c r="P67" i="17" s="1"/>
  <c r="Q67" i="17" s="1"/>
  <c r="F75" i="17"/>
  <c r="P75" i="17" s="1"/>
  <c r="Q75" i="17" s="1"/>
  <c r="F79" i="17"/>
  <c r="P79" i="17" s="1"/>
  <c r="Q79" i="17" s="1"/>
  <c r="F83" i="17"/>
  <c r="P83" i="17" s="1"/>
  <c r="Q83" i="17" s="1"/>
  <c r="F87" i="17"/>
  <c r="P87" i="17" s="1"/>
  <c r="Q87" i="17" s="1"/>
  <c r="F95" i="17"/>
  <c r="P95" i="17" s="1"/>
  <c r="Q95" i="17" s="1"/>
  <c r="F99" i="17"/>
  <c r="P99" i="17" s="1"/>
  <c r="Q99" i="17" s="1"/>
  <c r="F103" i="17"/>
  <c r="P103" i="17" s="1"/>
  <c r="Q103" i="17" s="1"/>
  <c r="F107" i="17"/>
  <c r="P107" i="17" s="1"/>
  <c r="Q107" i="17" s="1"/>
  <c r="F111" i="17"/>
  <c r="P111" i="17" s="1"/>
  <c r="Q111" i="17" s="1"/>
  <c r="F115" i="17"/>
  <c r="P115" i="17" s="1"/>
  <c r="Q115" i="17" s="1"/>
  <c r="F119" i="17"/>
  <c r="P119" i="17" s="1"/>
  <c r="Q119" i="17" s="1"/>
  <c r="F123" i="17"/>
  <c r="P123" i="17" s="1"/>
  <c r="Q123" i="17" s="1"/>
  <c r="F135" i="17"/>
  <c r="P135" i="17" s="1"/>
  <c r="Q135" i="17" s="1"/>
  <c r="F139" i="17"/>
  <c r="P139" i="17" s="1"/>
  <c r="Q139" i="17" s="1"/>
  <c r="F147" i="17"/>
  <c r="P147" i="17" s="1"/>
  <c r="Q147" i="17" s="1"/>
  <c r="F151" i="17"/>
  <c r="P151" i="17" s="1"/>
  <c r="Q151" i="17" s="1"/>
  <c r="F159" i="17"/>
  <c r="P159" i="17" s="1"/>
  <c r="Q159" i="17" s="1"/>
  <c r="F163" i="17"/>
  <c r="P163" i="17" s="1"/>
  <c r="Q163" i="17" s="1"/>
  <c r="F167" i="17"/>
  <c r="P167" i="17" s="1"/>
  <c r="Q167" i="17" s="1"/>
  <c r="F171" i="17"/>
  <c r="P171" i="17" s="1"/>
  <c r="Q171" i="17" s="1"/>
  <c r="F175" i="17"/>
  <c r="P175" i="17" s="1"/>
  <c r="Q175" i="17" s="1"/>
  <c r="F179" i="17"/>
  <c r="P179" i="17" s="1"/>
  <c r="Q179" i="17" s="1"/>
  <c r="F183" i="17"/>
  <c r="P183" i="17" s="1"/>
  <c r="Q183" i="17" s="1"/>
  <c r="F187" i="17"/>
  <c r="P187" i="17" s="1"/>
  <c r="Q187" i="17" s="1"/>
  <c r="F191" i="17"/>
  <c r="P191" i="17" s="1"/>
  <c r="Q191" i="17" s="1"/>
  <c r="F195" i="17"/>
  <c r="P195" i="17" s="1"/>
  <c r="Q195" i="17" s="1"/>
  <c r="F203" i="17"/>
  <c r="P203" i="17" s="1"/>
  <c r="Q203" i="17" s="1"/>
  <c r="F207" i="17"/>
  <c r="P207" i="17" s="1"/>
  <c r="Q207" i="17" s="1"/>
  <c r="F211" i="17"/>
  <c r="P211" i="17" s="1"/>
  <c r="Q211" i="17" s="1"/>
  <c r="F215" i="17"/>
  <c r="P215" i="17" s="1"/>
  <c r="Q215" i="17" s="1"/>
  <c r="F219" i="17"/>
  <c r="P219" i="17" s="1"/>
  <c r="Q219" i="17" s="1"/>
  <c r="F227" i="17"/>
  <c r="P227" i="17" s="1"/>
  <c r="Q227" i="17" s="1"/>
  <c r="F231" i="17"/>
  <c r="P231" i="17" s="1"/>
  <c r="Q231" i="17" s="1"/>
  <c r="F239" i="17"/>
  <c r="P239" i="17" s="1"/>
  <c r="Q239" i="17" s="1"/>
  <c r="F243" i="17"/>
  <c r="P243" i="17" s="1"/>
  <c r="Q243" i="17" s="1"/>
  <c r="F247" i="17"/>
  <c r="P247" i="17" s="1"/>
  <c r="Q247" i="17" s="1"/>
  <c r="F251" i="17"/>
  <c r="P251" i="17" s="1"/>
  <c r="Q251" i="17" s="1"/>
  <c r="F255" i="17"/>
  <c r="P255" i="17" s="1"/>
  <c r="Q255" i="17" s="1"/>
  <c r="F259" i="17"/>
  <c r="P259" i="17" s="1"/>
  <c r="Q259" i="17" s="1"/>
  <c r="F263" i="17"/>
  <c r="P263" i="17" s="1"/>
  <c r="Q263" i="17" s="1"/>
  <c r="F267" i="17"/>
  <c r="P267" i="17" s="1"/>
  <c r="Q267" i="17" s="1"/>
  <c r="F275" i="17"/>
  <c r="P275" i="17" s="1"/>
  <c r="Q275" i="17" s="1"/>
  <c r="F283" i="17"/>
  <c r="P283" i="17" s="1"/>
  <c r="Q283" i="17" s="1"/>
  <c r="F287" i="17"/>
  <c r="P287" i="17" s="1"/>
  <c r="Q287" i="17" s="1"/>
  <c r="F16" i="17"/>
  <c r="P16" i="17" s="1"/>
  <c r="Q16" i="17" s="1"/>
  <c r="F20" i="17"/>
  <c r="P20" i="17" s="1"/>
  <c r="Q20" i="17" s="1"/>
  <c r="F32" i="17"/>
  <c r="P32" i="17" s="1"/>
  <c r="Q32" i="17" s="1"/>
  <c r="F36" i="17"/>
  <c r="P36" i="17" s="1"/>
  <c r="Q36" i="17" s="1"/>
  <c r="F40" i="17"/>
  <c r="P40" i="17" s="1"/>
  <c r="Q40" i="17" s="1"/>
  <c r="F80" i="17"/>
  <c r="P80" i="17" s="1"/>
  <c r="Q80" i="17" s="1"/>
  <c r="F85" i="17"/>
  <c r="P85" i="17" s="1"/>
  <c r="Q85" i="17" s="1"/>
  <c r="F97" i="17"/>
  <c r="P97" i="17" s="1"/>
  <c r="Q97" i="17" s="1"/>
  <c r="F104" i="17"/>
  <c r="P104" i="17" s="1"/>
  <c r="Q104" i="17" s="1"/>
  <c r="F124" i="17"/>
  <c r="P124" i="17" s="1"/>
  <c r="Q124" i="17" s="1"/>
  <c r="F128" i="17"/>
  <c r="P128" i="17" s="1"/>
  <c r="Q128" i="17" s="1"/>
  <c r="F133" i="17"/>
  <c r="P133" i="17" s="1"/>
  <c r="Q133" i="17" s="1"/>
  <c r="F141" i="17"/>
  <c r="P141" i="17" s="1"/>
  <c r="Q141" i="17" s="1"/>
  <c r="F145" i="17"/>
  <c r="P145" i="17" s="1"/>
  <c r="Q145" i="17" s="1"/>
  <c r="F152" i="17"/>
  <c r="P152" i="17" s="1"/>
  <c r="Q152" i="17" s="1"/>
  <c r="F157" i="17"/>
  <c r="P157" i="17" s="1"/>
  <c r="Q157" i="17" s="1"/>
  <c r="F164" i="17"/>
  <c r="P164" i="17" s="1"/>
  <c r="Q164" i="17" s="1"/>
  <c r="F177" i="17"/>
  <c r="P177" i="17" s="1"/>
  <c r="Q177" i="17" s="1"/>
  <c r="F184" i="17"/>
  <c r="P184" i="17" s="1"/>
  <c r="Q184" i="17" s="1"/>
  <c r="F192" i="17"/>
  <c r="P192" i="17" s="1"/>
  <c r="Q192" i="17" s="1"/>
  <c r="F216" i="17"/>
  <c r="P216" i="17" s="1"/>
  <c r="Q216" i="17" s="1"/>
  <c r="F236" i="17"/>
  <c r="P236" i="17" s="1"/>
  <c r="Q236" i="17" s="1"/>
  <c r="F248" i="17"/>
  <c r="P248" i="17" s="1"/>
  <c r="Q248" i="17" s="1"/>
  <c r="F269" i="17"/>
  <c r="P269" i="17" s="1"/>
  <c r="Q269" i="17" s="1"/>
  <c r="F273" i="17"/>
  <c r="P273" i="17" s="1"/>
  <c r="Q273" i="17" s="1"/>
  <c r="F280" i="17"/>
  <c r="P280" i="17" s="1"/>
  <c r="Q280" i="17" s="1"/>
  <c r="F76" i="17"/>
  <c r="P76" i="17" s="1"/>
  <c r="Q76" i="17" s="1"/>
  <c r="F113" i="17"/>
  <c r="P113" i="17" s="1"/>
  <c r="Q113" i="17" s="1"/>
  <c r="F161" i="17"/>
  <c r="P161" i="17" s="1"/>
  <c r="Q161" i="17" s="1"/>
  <c r="F245" i="17"/>
  <c r="P245" i="17" s="1"/>
  <c r="Q245" i="17" s="1"/>
  <c r="F277" i="17"/>
  <c r="P277" i="17" s="1"/>
  <c r="Q277" i="17" s="1"/>
  <c r="F24" i="17"/>
  <c r="P24" i="17" s="1"/>
  <c r="Q24" i="17" s="1"/>
  <c r="F77" i="17"/>
  <c r="P77" i="17" s="1"/>
  <c r="Q77" i="17" s="1"/>
  <c r="F140" i="17"/>
  <c r="P140" i="17" s="1"/>
  <c r="Q140" i="17" s="1"/>
  <c r="F208" i="17"/>
  <c r="P208" i="17" s="1"/>
  <c r="Q208" i="17" s="1"/>
  <c r="F260" i="17"/>
  <c r="P260" i="17" s="1"/>
  <c r="Q260" i="17" s="1"/>
  <c r="F285" i="17"/>
  <c r="P285" i="17" s="1"/>
  <c r="Q285" i="17" s="1"/>
  <c r="F17" i="17"/>
  <c r="P17" i="17" s="1"/>
  <c r="Q17" i="17" s="1"/>
  <c r="F33" i="17"/>
  <c r="P33" i="17" s="1"/>
  <c r="Q33" i="17" s="1"/>
  <c r="F37" i="17"/>
  <c r="P37" i="17" s="1"/>
  <c r="Q37" i="17" s="1"/>
  <c r="F73" i="17"/>
  <c r="P73" i="17" s="1"/>
  <c r="Q73" i="17" s="1"/>
  <c r="F92" i="17"/>
  <c r="P92" i="17" s="1"/>
  <c r="Q92" i="17" s="1"/>
  <c r="F100" i="17"/>
  <c r="P100" i="17" s="1"/>
  <c r="Q100" i="17" s="1"/>
  <c r="F105" i="17"/>
  <c r="P105" i="17" s="1"/>
  <c r="Q105" i="17" s="1"/>
  <c r="F112" i="17"/>
  <c r="P112" i="17" s="1"/>
  <c r="Q112" i="17" s="1"/>
  <c r="F117" i="17"/>
  <c r="P117" i="17" s="1"/>
  <c r="Q117" i="17" s="1"/>
  <c r="F125" i="17"/>
  <c r="P125" i="17" s="1"/>
  <c r="Q125" i="17" s="1"/>
  <c r="F129" i="17"/>
  <c r="P129" i="17" s="1"/>
  <c r="Q129" i="17" s="1"/>
  <c r="F136" i="17"/>
  <c r="P136" i="17" s="1"/>
  <c r="Q136" i="17" s="1"/>
  <c r="F148" i="17"/>
  <c r="P148" i="17" s="1"/>
  <c r="Q148" i="17" s="1"/>
  <c r="F153" i="17"/>
  <c r="P153" i="17" s="1"/>
  <c r="Q153" i="17" s="1"/>
  <c r="F160" i="17"/>
  <c r="P160" i="17" s="1"/>
  <c r="Q160" i="17" s="1"/>
  <c r="F172" i="17"/>
  <c r="P172" i="17" s="1"/>
  <c r="Q172" i="17" s="1"/>
  <c r="F193" i="17"/>
  <c r="P193" i="17" s="1"/>
  <c r="Q193" i="17" s="1"/>
  <c r="F204" i="17"/>
  <c r="P204" i="17" s="1"/>
  <c r="Q204" i="17" s="1"/>
  <c r="F212" i="17"/>
  <c r="P212" i="17" s="1"/>
  <c r="Q212" i="17" s="1"/>
  <c r="F217" i="17"/>
  <c r="P217" i="17" s="1"/>
  <c r="Q217" i="17" s="1"/>
  <c r="F232" i="17"/>
  <c r="P232" i="17" s="1"/>
  <c r="Q232" i="17" s="1"/>
  <c r="F237" i="17"/>
  <c r="P237" i="17" s="1"/>
  <c r="Q237" i="17" s="1"/>
  <c r="F249" i="17"/>
  <c r="P249" i="17" s="1"/>
  <c r="Q249" i="17" s="1"/>
  <c r="F256" i="17"/>
  <c r="P256" i="17" s="1"/>
  <c r="Q256" i="17" s="1"/>
  <c r="F264" i="17"/>
  <c r="P264" i="17" s="1"/>
  <c r="Q264" i="17" s="1"/>
  <c r="F173" i="17"/>
  <c r="P173" i="17" s="1"/>
  <c r="Q173" i="17" s="1"/>
  <c r="F200" i="17"/>
  <c r="P200" i="17" s="1"/>
  <c r="Q200" i="17" s="1"/>
  <c r="F225" i="17"/>
  <c r="P225" i="17" s="1"/>
  <c r="Q225" i="17" s="1"/>
  <c r="F265" i="17"/>
  <c r="P265" i="17" s="1"/>
  <c r="Q265" i="17" s="1"/>
  <c r="F289" i="17"/>
  <c r="P289" i="17" s="1"/>
  <c r="F5" i="17"/>
  <c r="P5" i="17" s="1"/>
  <c r="Q5" i="17" s="1"/>
  <c r="F44" i="17"/>
  <c r="P44" i="17" s="1"/>
  <c r="Q44" i="17" s="1"/>
  <c r="F84" i="17"/>
  <c r="P84" i="17" s="1"/>
  <c r="Q84" i="17" s="1"/>
  <c r="F144" i="17"/>
  <c r="P144" i="17" s="1"/>
  <c r="Q144" i="17" s="1"/>
  <c r="F176" i="17"/>
  <c r="P176" i="17" s="1"/>
  <c r="Q176" i="17" s="1"/>
  <c r="F201" i="17"/>
  <c r="P201" i="17" s="1"/>
  <c r="Q201" i="17" s="1"/>
  <c r="F241" i="17"/>
  <c r="P241" i="17" s="1"/>
  <c r="Q241" i="17" s="1"/>
  <c r="F4" i="17"/>
  <c r="P4" i="17" s="1"/>
  <c r="Q4" i="17" s="1"/>
  <c r="F53" i="17"/>
  <c r="P53" i="17" s="1"/>
  <c r="Q53" i="17" s="1"/>
  <c r="F64" i="17"/>
  <c r="P64" i="17" s="1"/>
  <c r="Q64" i="17" s="1"/>
  <c r="F88" i="17"/>
  <c r="P88" i="17" s="1"/>
  <c r="Q88" i="17" s="1"/>
  <c r="F93" i="17"/>
  <c r="P93" i="17" s="1"/>
  <c r="Q93" i="17" s="1"/>
  <c r="F108" i="17"/>
  <c r="P108" i="17" s="1"/>
  <c r="Q108" i="17" s="1"/>
  <c r="F137" i="17"/>
  <c r="P137" i="17" s="1"/>
  <c r="Q137" i="17" s="1"/>
  <c r="F168" i="17"/>
  <c r="P168" i="17" s="1"/>
  <c r="Q168" i="17" s="1"/>
  <c r="F180" i="17"/>
  <c r="P180" i="17" s="1"/>
  <c r="Q180" i="17" s="1"/>
  <c r="F205" i="17"/>
  <c r="P205" i="17" s="1"/>
  <c r="Q205" i="17" s="1"/>
  <c r="F220" i="17"/>
  <c r="P220" i="17" s="1"/>
  <c r="Q220" i="17" s="1"/>
  <c r="F240" i="17"/>
  <c r="P240" i="17" s="1"/>
  <c r="Q240" i="17" s="1"/>
  <c r="F257" i="17"/>
  <c r="P257" i="17" s="1"/>
  <c r="Q257" i="17" s="1"/>
  <c r="F221" i="17"/>
  <c r="P221" i="17" s="1"/>
  <c r="Q221" i="17" s="1"/>
  <c r="F253" i="17"/>
  <c r="P253" i="17" s="1"/>
  <c r="Q253" i="17" s="1"/>
  <c r="F61" i="17"/>
  <c r="P61" i="17" s="1"/>
  <c r="Q61" i="17" s="1"/>
  <c r="F89" i="17"/>
  <c r="P89" i="17" s="1"/>
  <c r="Q89" i="17" s="1"/>
  <c r="F196" i="17"/>
  <c r="P196" i="17" s="1"/>
  <c r="Q196" i="17" s="1"/>
  <c r="F228" i="17"/>
  <c r="P228" i="17" s="1"/>
  <c r="Q228" i="17" s="1"/>
  <c r="F272" i="17"/>
  <c r="P272" i="17" s="1"/>
  <c r="Q272" i="17" s="1"/>
  <c r="G3" i="15"/>
  <c r="G4" i="15"/>
  <c r="G5" i="15"/>
  <c r="G6" i="15"/>
  <c r="G7" i="15"/>
  <c r="G8" i="15"/>
  <c r="G9" i="15"/>
  <c r="G10" i="15"/>
  <c r="G11" i="15"/>
  <c r="G12" i="15"/>
</calcChain>
</file>

<file path=xl/sharedStrings.xml><?xml version="1.0" encoding="utf-8"?>
<sst xmlns="http://schemas.openxmlformats.org/spreadsheetml/2006/main" count="4333" uniqueCount="2597">
  <si>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</si>
  <si>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</si>
  <si>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</si>
  <si>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</si>
  <si>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</si>
  <si>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</si>
  <si>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</si>
  <si>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</si>
  <si>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</si>
  <si>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</si>
  <si>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</si>
  <si>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</si>
  <si>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</si>
  <si>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</si>
  <si>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</si>
  <si>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</si>
  <si>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</si>
  <si>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</si>
  <si>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</si>
  <si>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</si>
  <si>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</si>
  <si>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</si>
  <si>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</si>
  <si>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</si>
  <si>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</si>
  <si>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</si>
  <si>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</si>
  <si>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</si>
  <si>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</si>
  <si>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</si>
  <si>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</si>
  <si>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</si>
  <si>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</si>
  <si>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</si>
  <si>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</si>
  <si>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</si>
  <si>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</si>
  <si>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</si>
  <si>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</si>
  <si>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</si>
  <si>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</si>
  <si>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</si>
  <si>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1LpSSOqKyUtAeqlkp7dv5a</t>
  </si>
  <si>
    <t>FV-GFS 10.01</t>
  </si>
  <si>
    <t>6rKq4mmlkyQjV4tsQtOu07</t>
  </si>
  <si>
    <t>A complaint procedure relating to both internal and external issues covered by the standard is available and implemented.</t>
  </si>
  <si>
    <t>2DgWgbVe8XXCRAZLauw9am</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</si>
  <si>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</si>
  <si>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5nISxpmIvwZJyExTIGOvlS</t>
  </si>
  <si>
    <t>36VGW0OgI5dbYuNy8pN1X4</t>
  </si>
  <si>
    <t>5TvyR0UgB0EOmnMkFaZftX</t>
  </si>
  <si>
    <t>57hXNPoG2zDYQ0vC5lAqm1</t>
  </si>
  <si>
    <t>FV-GFS 28.01.04</t>
  </si>
  <si>
    <t>39xZjmLqFSsQLcx4jxucfr</t>
  </si>
  <si>
    <t>Techniques have been used to improve or maintain soil structure and avoid soil compaction.</t>
  </si>
  <si>
    <t>4AQrfhuw1XUq5syMhe9slM</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</si>
  <si>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</si>
  <si>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oOfpsr1EZQ6CxCOIvBlFe</t>
  </si>
  <si>
    <t>19FqK7ekLK0m3iLHchTn8h</t>
  </si>
  <si>
    <t>7mjSidGuWy0Ls8TvSUsTPI</t>
  </si>
  <si>
    <t>2eh6Qqq5bGGBXswJfsbwcb</t>
  </si>
  <si>
    <t>FV-GFS 22.03.02</t>
  </si>
  <si>
    <t>4JAGl0NZnFgIWkhmRDg2wj</t>
  </si>
  <si>
    <t>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t>
  </si>
  <si>
    <t>1UXhkrmigkMT0g7jWbEBXb</t>
  </si>
  <si>
    <t>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</si>
  <si>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6vDiuqvJNOSRl5wyT01Pym</t>
  </si>
  <si>
    <t>egxrRxt1wvmpDaKwSbu23</t>
  </si>
  <si>
    <t>1DE3YPrPgMHLSsJMIScwWZ</t>
  </si>
  <si>
    <t>FV-GFS 18.01</t>
  </si>
  <si>
    <t>7oBdmWvOyn4XGWulMPeIw2</t>
  </si>
  <si>
    <t>Transaction documentation includes reference to the GLOBALG.A.P. status and the GLOBALG.A.P. Number (GGN).</t>
  </si>
  <si>
    <t>6zQWEmzGwuWY0e8ywxB8H5</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</si>
  <si>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</si>
  <si>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5OZ3Oy0MVM5jXao9ZvAlrA</t>
  </si>
  <si>
    <t>4PkwFYzthNzAWnQiGp9Tu</t>
  </si>
  <si>
    <t>FV-GFS 10.02</t>
  </si>
  <si>
    <t>4FNjciZm5VAopAfvMemNHD</t>
  </si>
  <si>
    <t>Workers are informed of their rights related to the standard, and there is a grievance mechanism available and implemented through which workers can file complaints confidentially and without fear of retaliation.</t>
  </si>
  <si>
    <t>6OCdsE01Yckjb14eStag7f</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</si>
  <si>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</si>
  <si>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5Qhg3OiIkHk2a2SqadM1VV</t>
  </si>
  <si>
    <t>FV-GFS 17.01</t>
  </si>
  <si>
    <t>4tpjuwuFFKp70mzeaXNL3g</t>
  </si>
  <si>
    <t>The GLOBALG.A.P. word, trademark, and QR code or logo, as well as the GLOBALG.A.P. Number (GGN) are used according to “GLOBALG.A.P. trademarks use: Policy and guidelines.”</t>
  </si>
  <si>
    <t>5zDrsTPJwqH6KdeEsU514a</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</si>
  <si>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</si>
  <si>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56UycwhshuG3OMlSB7ahAa</t>
  </si>
  <si>
    <t>3rkRXgECUMd5QSQpoHGuU5</t>
  </si>
  <si>
    <t>FV-GFS 03.01</t>
  </si>
  <si>
    <t>2DSSeLz1mn6P4xkcrTMdPd</t>
  </si>
  <si>
    <t>The roles and responsibilities of workers whose jobs have an impact on the implementation of the standard are defined.</t>
  </si>
  <si>
    <t>3diGlebC2cRI8MlwnC1vET</t>
  </si>
  <si>
    <t>Workers with assigned duties that affect food safety and the implementation of activities covered by the standard shall be identified, including:
- Job function, responsibilities, and title
- Position within organizational structure
- Contact information
- Alternate in case of absences
One worker shall be clearly identifiable as responsible for workers’ health, safety, and welfare.</t>
  </si>
  <si>
    <t>2RFsPSHa2XlX0JHYiJO2Wc</t>
  </si>
  <si>
    <t>63p6350bmHHqM6m6CEafSu</t>
  </si>
  <si>
    <t>FV-GFS 23.02</t>
  </si>
  <si>
    <t>724J7qC3cZvLDK75pEhuKu</t>
  </si>
  <si>
    <t>Based on the results of the monitoring, there is a plan to improve energy efficiency on the farm.</t>
  </si>
  <si>
    <t>5HvSZEfD8P6f7ZzBF9UstU</t>
  </si>
  <si>
    <t>A documented plan identifying opportunities to improve energy efficiency shall be available.
The plan can be a multiyear plan if the specific reality of the producer requires it.</t>
  </si>
  <si>
    <t>2lCsmz9pLx7NagHecV9mpX</t>
  </si>
  <si>
    <t>3LBx1CyMhIac9tazKQSN3f</t>
  </si>
  <si>
    <t>FV-GFS 02.02</t>
  </si>
  <si>
    <t>3OZLsO9DAYxKGcvrOxyVOP</t>
  </si>
  <si>
    <t>There is evidence that a continuous improvement plan is implemented.</t>
  </si>
  <si>
    <t>3sW7JKgwjNIzBs35KbvLiP</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</si>
  <si>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</si>
  <si>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6l21qjBupUIUO8XLCiUEef</t>
  </si>
  <si>
    <t>3NImmxaPT7SDOWf4wiv7q3</t>
  </si>
  <si>
    <t>FV-GFS 32.04.03</t>
  </si>
  <si>
    <t>5lRWgG7KkhszBVxkVUZJ2p</t>
  </si>
  <si>
    <t>Empty containers are kept secure until disposal is possible.</t>
  </si>
  <si>
    <t>17Pz8FThpvTT6hnihbotXx</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</si>
  <si>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</si>
  <si>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6mrYpZ2GcLZ7AP1RVVry5G</t>
  </si>
  <si>
    <t>2sC7LUqXHhrGUVy4ZkqKu8</t>
  </si>
  <si>
    <t>5qy6ErPkjecVj6HpGH0qCQ</t>
  </si>
  <si>
    <t>FV-GFS 29.02.02</t>
  </si>
  <si>
    <t>5FgeUo6lbxWEXyLXK0k6iY</t>
  </si>
  <si>
    <t>Fertilizers and biostimulants are stored in an appropriate manner that reduces the risk of environmental contamination.</t>
  </si>
  <si>
    <t>PTxw7LJJTBnibWZqYEZmw</t>
  </si>
  <si>
    <t>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</si>
  <si>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5nPf6FvRIaYhUohxiK6Z4C</t>
  </si>
  <si>
    <t>7tkt1sKqqlLnUrh71qam9K</t>
  </si>
  <si>
    <t>1T9PzZDfujzZ6oVJjH8ckO</t>
  </si>
  <si>
    <t>FV-GFS 29.02.01</t>
  </si>
  <si>
    <t>1rafYWFyQE8h5mjHl2FX0G</t>
  </si>
  <si>
    <t>Fertilizers and biostimulants are stored in an appropriate manner that does not compromise food safety.</t>
  </si>
  <si>
    <t>7aXxQwlv6K6KxcO6gZJQWm</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</si>
  <si>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</si>
  <si>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5QEoztxVvhvYCCESUZIfBY</t>
  </si>
  <si>
    <t>FV-GFS 25.09</t>
  </si>
  <si>
    <t>6CVR7HsiTfjxXY3GTDLl8M</t>
  </si>
  <si>
    <t>Food waste* is prevented and managed.
*Food waste: food that is not channeled for human consumption, animal feed, or bio-based materials.</t>
  </si>
  <si>
    <t>1317ZW7rW0gXXbwq01OO3A</t>
  </si>
  <si>
    <t>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</si>
  <si>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3h3x9CFhwi5CfLaTiL0cuk</t>
  </si>
  <si>
    <t>4UI39RIn6YI8gQZpGRKexG</t>
  </si>
  <si>
    <t>136iAseonQm4cHdQWvtBED</t>
  </si>
  <si>
    <t>FV-GFS 03.04</t>
  </si>
  <si>
    <t>6artiq6umsab9a5DNLfUrl</t>
  </si>
  <si>
    <t>Records of all training activities are kept.</t>
  </si>
  <si>
    <t>5XukcKjKSWlXq2XTtkepcn</t>
  </si>
  <si>
    <t>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</si>
  <si>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1pKykTCeSrkEE4AWwugwUB</t>
  </si>
  <si>
    <t>FV-GFS 32.01.02</t>
  </si>
  <si>
    <t>6Q0oKkKz3wEDuwkZHa89rf</t>
  </si>
  <si>
    <t>Plant protection products (PPPs) and other treatments are applied appropriately and as recommended on the product label.</t>
  </si>
  <si>
    <t>13inpJKgpRd5JcGMCkrDgu</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</si>
  <si>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</si>
  <si>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aeLabNl3CjngCaQDiZCnP</t>
  </si>
  <si>
    <t>ZYU3P2HISVaXuEvVwpr52</t>
  </si>
  <si>
    <t>FV-GFS 32.02.01</t>
  </si>
  <si>
    <t>6mcPz7oiGiYrYac6mw0PKv</t>
  </si>
  <si>
    <t>Records of plant protection product (PPP) applications are kept.</t>
  </si>
  <si>
    <t>6pJffTH1eFI1DiieOpjOtM</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</si>
  <si>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</si>
  <si>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7te0V5sEO4j2gdaCHhqwRe</t>
  </si>
  <si>
    <t>5XMLpcjxwMVd0swERj19FI</t>
  </si>
  <si>
    <t>FV-GFS 32.01.01</t>
  </si>
  <si>
    <t>3cNVqY9fb0lXdnwXoSOKCZ</t>
  </si>
  <si>
    <t>Only treatments with plant protection products (PPPs) authorized for the country of production are used.</t>
  </si>
  <si>
    <t>2CRFo2pFtfz17d7lw5Bt1d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</si>
  <si>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</si>
  <si>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6IaRWWLLwEjiebgODuBcQ9</t>
  </si>
  <si>
    <t>FV-GFS 32.04.05</t>
  </si>
  <si>
    <t>55I6tOkcT1Y4mxJKto8VQR</t>
  </si>
  <si>
    <t>Official collection and disposal systems are used, when available, and the empty containers are then adequately stored, labeled, and handled according to the rules of that collection system.</t>
  </si>
  <si>
    <t>K2Xt0dGxhn2EH1PIf1kLn</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</si>
  <si>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</si>
  <si>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5cwiVd7HtVG08xWOCrcEoD</t>
  </si>
  <si>
    <t>FV-GFS 32.04.04</t>
  </si>
  <si>
    <t>3aVyz322Y7flQVshYm72hn</t>
  </si>
  <si>
    <t>Empty plant protection product (PPP) containers are disposed of in such a way as to mitigate the risk to humans and the environment.</t>
  </si>
  <si>
    <t>50zFAyXuxmpe9Cup8pqmMS</t>
  </si>
  <si>
    <t>The producer shall dispose of empty PPP containers using a safe handling system prior to the disposal, and a disposal method that avoids exposing people to the contents and avoids contamination of the environment (watercourses, flora, and fauna).</t>
  </si>
  <si>
    <t>7DyKpxWGj5goGwyBPim7pI</t>
  </si>
  <si>
    <t>FV-GFS 32.04.01</t>
  </si>
  <si>
    <t>nEqOpm2AIf8QElQWdkqM8</t>
  </si>
  <si>
    <t>Empty plant protection product (PPP) containers are triple rinsed with water before storage and disposal, and the rinsate is disposed of in such a way as to mitigate the risk to the environment.</t>
  </si>
  <si>
    <t>2ZJUItTvhYl3qoR9QBgwKg</t>
  </si>
  <si>
    <t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</si>
  <si>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6cUv8oCVNH4sv4JR44JZ6b</t>
  </si>
  <si>
    <t>FV-GFS 32.09.06</t>
  </si>
  <si>
    <t>5iOjWWmKebvWXCNY1lb7Pn</t>
  </si>
  <si>
    <t>The plant protection product (PPP) storage is able to retain and manage spillage.</t>
  </si>
  <si>
    <t>1xCz9IP9qVNTbJCBLQSOTW</t>
  </si>
  <si>
    <t>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</si>
  <si>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7FzFPUI62I8icT9zFiqYBn</t>
  </si>
  <si>
    <t>4u5vwwF27FEVa6jfBV8HJA</t>
  </si>
  <si>
    <t>FV-GFS 32.09.05</t>
  </si>
  <si>
    <t>5crGAMurW9LztWwSz5BWcT</t>
  </si>
  <si>
    <t>Plant protection product (PPP) storage is illuminated.</t>
  </si>
  <si>
    <t>4Eak4bqMEpPm96eAUPSpCh</t>
  </si>
  <si>
    <t>The storage shall be sufficiently illuminated by natural or artificial lighting to ensure that all product labels can be easily read.</t>
  </si>
  <si>
    <t>CxoVhQbDEeBla327lo6Xi</t>
  </si>
  <si>
    <t>FV-GFS 32.04.02</t>
  </si>
  <si>
    <t>4vLz4NZcWSGs71wJQnqitL</t>
  </si>
  <si>
    <t>The reuse of empty plant protection product (PPP) containers for purposes other than containing and transporting identical products is avoided.</t>
  </si>
  <si>
    <t>4EmyWAplyJW8kpoK68i9Cx</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</si>
  <si>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</si>
  <si>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18t4NX55Jpw11353WNweZA</t>
  </si>
  <si>
    <t>FV-GFS 32.09.04</t>
  </si>
  <si>
    <t>2mlgC1evw7U9iygKDsD3Wu</t>
  </si>
  <si>
    <t>Plant protection products (PPPs) are stored at appropriate temperatures.</t>
  </si>
  <si>
    <t>2ivC15p8nlFNrqpur0SLug</t>
  </si>
  <si>
    <t>Storage temperatures shall be in accordance with label requirements.</t>
  </si>
  <si>
    <t>1aGuGlyREYFQBIe7s0g0Mi</t>
  </si>
  <si>
    <t>FV-GFS 32.09.03</t>
  </si>
  <si>
    <t>708NPwgnD0jWBOOPvZhuFr</t>
  </si>
  <si>
    <t>Plant protection product (PPP) storage does not pose a risk to workers or create opportunities for cross contamination.</t>
  </si>
  <si>
    <t>5K1766dX1IYp55fGdjN1lK</t>
  </si>
  <si>
    <t>The PPPs and postharvest treatment product storage shall mitigate health and safety risks to workers and the risk of cross contamination.
Liquids shall never be stored above powders or granular formulations.</t>
  </si>
  <si>
    <t>6B9xhtFhisW8O4ZBiiKz7V</t>
  </si>
  <si>
    <t>FV-GFS 32.09.02</t>
  </si>
  <si>
    <t>5guVjIEHKfGiQci4B9i1so</t>
  </si>
  <si>
    <t>The plant protection product (PPP) storage is structurally sound and robust.</t>
  </si>
  <si>
    <t>75K9VvvomhEwynjhDskQFT</t>
  </si>
  <si>
    <t>Storage capacity shall be sufficient to contain all PPPs during the peak application season. The storage space shall be sturdy.</t>
  </si>
  <si>
    <t>4YSAEbzKXUQeyg4M4d6vrL</t>
  </si>
  <si>
    <t>FV-GFS 32.09.01</t>
  </si>
  <si>
    <t>qgnV3kt6KQdFA5hyyPj3b</t>
  </si>
  <si>
    <t>Plant protection products (PPPs), biocontrol agents, and any other treatment products are stored in a manner that ensures the associated risks are managed.</t>
  </si>
  <si>
    <t>4YNdft4Gs9FpvCNYyRDUtI</t>
  </si>
  <si>
    <t>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</si>
  <si>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3L0LSU3fpPKpOXDdBXnVA6</t>
  </si>
  <si>
    <t>FV-GFS 32.08.01</t>
  </si>
  <si>
    <t>4V8968gotwCyqeEwW5U7os</t>
  </si>
  <si>
    <t>Up-to-date application records are kept of all other substances not covered under any of the sections.</t>
  </si>
  <si>
    <t>3ZKoG2jP6BFYXht86lcAV8</t>
  </si>
  <si>
    <t>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</si>
  <si>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6ZlIRqNokp14rd0OrJYpUs</t>
  </si>
  <si>
    <t>4NcBX18zjORXVM0NcwzExT</t>
  </si>
  <si>
    <t>FV-GFS 25.07</t>
  </si>
  <si>
    <t>7qnZgcAkagspbD4bFhqIWg</t>
  </si>
  <si>
    <t>Fragments and small pieces of packaging material and other nonproduct waste are removed from the field.</t>
  </si>
  <si>
    <t>1Cyp50gIqLsOslYKVLCNFq</t>
  </si>
  <si>
    <t>Fragments and small pieces of packaging material and nonproduct waste shall be removed from the production site after the specific in-field process is completed.</t>
  </si>
  <si>
    <t>6PPb4EImP8JrD9iouBcWhQ</t>
  </si>
  <si>
    <t>FV-GFS 32.01.04</t>
  </si>
  <si>
    <t>3XMyMaIDlzmH4u5i3DAIwf</t>
  </si>
  <si>
    <t>The producer takes active measures to prevent plant protection product (PPP) drift from neighboring plots.</t>
  </si>
  <si>
    <t>18FIk3fnJA9jGr4KsXBohr</t>
  </si>
  <si>
    <t>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</si>
  <si>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2xWtkK3f4uPpBQwoJOwYtN</t>
  </si>
  <si>
    <t>FV-GFS 32.01.03</t>
  </si>
  <si>
    <t>4yNkHoRkNQ2KWeVtaZU9Pf</t>
  </si>
  <si>
    <t>The producer takes active measures to prevent plant protection product (PPP) drift to neighboring plots.</t>
  </si>
  <si>
    <t>2zNHONKzxETi3BbIX6s645</t>
  </si>
  <si>
    <t>The producer shall take active measures to avoid the risk of PPP drift from own plots to neighboring production areas. This may include, but is not limited to, knowledge of what neighbors are growing, planting living fences, maintenance of spray equipment, etc.</t>
  </si>
  <si>
    <t>7sa1pBLjSG8Pp5qg7WPDWz</t>
  </si>
  <si>
    <t>FV-GFS 32.02.03</t>
  </si>
  <si>
    <t>1R7EwVRah5G1jhskea8SV2</t>
  </si>
  <si>
    <t>Management of plant protection products (PPPs) is supported with metrics.</t>
  </si>
  <si>
    <t>1XuPy4pX6JwI843JyXjCpm</t>
  </si>
  <si>
    <t>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producer group and farm level should be available to indicate compliance.</t>
  </si>
  <si>
    <t>5Wj2aUBoqbLeFTleXHhFBM</t>
  </si>
  <si>
    <t>FV-GFS 32.03.01</t>
  </si>
  <si>
    <t>1k39zQpQT9T1gnbCLD3Bvk</t>
  </si>
  <si>
    <t>There is evidence that the registered preharvest intervals have been complied with.</t>
  </si>
  <si>
    <t>7qS3J2J9GMDTzqi4ayBwt5</t>
  </si>
  <si>
    <t>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</si>
  <si>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6Rr7lWkdEx4UFV3lspdV2c</t>
  </si>
  <si>
    <t>2YSirzbeAjyTWH1ctHRk1C</t>
  </si>
  <si>
    <t>FV-GFS 32.02.02</t>
  </si>
  <si>
    <t>6WKRnXBMPeAgsm2qmisOK2</t>
  </si>
  <si>
    <t>Weather conditions at time of application are recorded.</t>
  </si>
  <si>
    <t>2wW4WJZ0PYnzH5hsulQpuT</t>
  </si>
  <si>
    <t>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</si>
  <si>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6IODKW02w76gK2O8cbpyT6</t>
  </si>
  <si>
    <t>FV-GFS 25.02</t>
  </si>
  <si>
    <t>3kDaxX0MiR53pKqsg1Php4</t>
  </si>
  <si>
    <t>Waste products and sources of pollution are identified in all areas of the farm.</t>
  </si>
  <si>
    <t>2KMB2hQTZpK9e384VBfmJG</t>
  </si>
  <si>
    <t>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</si>
  <si>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1ANu4OsRpNkXnTcOZUPocQ</t>
  </si>
  <si>
    <t>FV-GFS 21.02</t>
  </si>
  <si>
    <t>tGsPSeIGV20SJkLCbzAGz</t>
  </si>
  <si>
    <t>A management plan that establishes strategies for minimizing the risks identified in the risk assessment for operation suitability has been developed and implemented and is reviewed regularly.</t>
  </si>
  <si>
    <t>5cLKRnlAghDKX8RaVOMYhS</t>
  </si>
  <si>
    <t>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</si>
  <si>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3BmiRfV14Y9UArHysfO3zs</t>
  </si>
  <si>
    <t>2RVD4jmBzY48B89pTUEpry</t>
  </si>
  <si>
    <t>FV-GFS 21.01</t>
  </si>
  <si>
    <t>2Bl1TzRTE8ysKduIONx2gL</t>
  </si>
  <si>
    <t>A documented risk assessment is completed for all registered sites.</t>
  </si>
  <si>
    <t>21TJYTaADj1PnoBHOLDQzm</t>
  </si>
  <si>
    <t>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</si>
  <si>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4xBQrWDpd076Yq4t0M7efH</t>
  </si>
  <si>
    <t>FV-GFS 21.03</t>
  </si>
  <si>
    <t>3SLVc6uhoH8cxv2hXUrIXn</t>
  </si>
  <si>
    <t>The producer has a system for identifying sites and facilities used for production.</t>
  </si>
  <si>
    <t>gwo9MYRG5stdlkuxnXwg4</t>
  </si>
  <si>
    <t>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</si>
  <si>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6VR2DVb8Pqi2hm95RPKTw9</t>
  </si>
  <si>
    <t>FV-GFS 29.01.01</t>
  </si>
  <si>
    <t>2Davy1tIJGEmHWnOvxBUzI</t>
  </si>
  <si>
    <t>Up-to-date records of all fertilizer and biostimulant applications are kept.</t>
  </si>
  <si>
    <t>3XoLGgbffcRfIiJXXe7CGM</t>
  </si>
  <si>
    <t>Records shall be kept of each fertilizer (organic and inorganic) and biostimulant application, including in hydroponic and fertigation systems.</t>
  </si>
  <si>
    <t>5wu9vqrUGRlCKkbHt3ECf0</t>
  </si>
  <si>
    <t>5XoScmXcY5V64vNeDyZMQ1</t>
  </si>
  <si>
    <t>FV-GFS 21.04</t>
  </si>
  <si>
    <t>3wH0YB0VFcy9b6e1T8GiUt</t>
  </si>
  <si>
    <t>The site is kept in a tidy and orderly condition.</t>
  </si>
  <si>
    <t>5gw5bsGaOEMJ7262J87z8m</t>
  </si>
  <si>
    <t>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</si>
  <si>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7p22Ww28jPsnBkNT03CCY3</t>
  </si>
  <si>
    <t>FV-GFS 25.04</t>
  </si>
  <si>
    <t>7InTBgaYjVicQ9fsUsPn9</t>
  </si>
  <si>
    <t>Holding areas for diesel and other fuel oil tanks are environmentally safe.</t>
  </si>
  <si>
    <t>3nLOyuDllDQnZ0c2skv0dZ</t>
  </si>
  <si>
    <t>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</si>
  <si>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66fUmX3asAlVe39HGzHBkD</t>
  </si>
  <si>
    <t>FV-GFS 25.08</t>
  </si>
  <si>
    <t>UvimuFLLegJ4GphIVa7Ce</t>
  </si>
  <si>
    <t>Plastics are managed in a responsible way.</t>
  </si>
  <si>
    <t>42jGFPgx9KggUcIJqfnF31</t>
  </si>
  <si>
    <t>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</si>
  <si>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67BKIOKgAhZQyfB8Y9Yakt</t>
  </si>
  <si>
    <t>FV-GFS 29.01.03</t>
  </si>
  <si>
    <t>5yDue6bnj4ZjEO50zFkDK0</t>
  </si>
  <si>
    <t>The records of all fertilizer applications shall include:</t>
  </si>
  <si>
    <t>6eS6enCeTGPBbEoAFPEJyy</t>
  </si>
  <si>
    <t>Date(s)</t>
  </si>
  <si>
    <t>6XwzvhU9DNcL6FqzzORcof</t>
  </si>
  <si>
    <t>FV-GFS 25.01</t>
  </si>
  <si>
    <t>ily1MiOK7DV4fkP2TtcVo</t>
  </si>
  <si>
    <t>A waste management system is implemented.</t>
  </si>
  <si>
    <t>4wK4eLG8CaFgSTvuTHddoK</t>
  </si>
  <si>
    <t>A waste management system addressing potential contamination of product or the environment (air, soil, substrate, and water) shall:
- Be documented and current
- Address collection, storage, and disposal of waste material, including plant protection products, fertilizers, wastewater, drainage, and packaging material, where applicable
- Addresses potential for contamination of nearby water sources, roadways, and adjacent land</t>
  </si>
  <si>
    <t>5s34fLcDnLxaqa2NMOjHld</t>
  </si>
  <si>
    <t>FV-GFS 29.01.07</t>
  </si>
  <si>
    <t>587smrh9ckYOVC2Ik4U72x</t>
  </si>
  <si>
    <t>Management of fertilizers is supported with metrics.</t>
  </si>
  <si>
    <t>7J7yVm43GWXaqqWBUiK2Ro</t>
  </si>
  <si>
    <t>Acceptable metrics allow calculating the following:
The total amounts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</si>
  <si>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7tJ13xzCrTIAVouoFzibA0</t>
  </si>
  <si>
    <t>FV-GFS 29.01.06</t>
  </si>
  <si>
    <t>3mWl3CCSduxOH9lAbN37Oy</t>
  </si>
  <si>
    <t>Name of the applicator to clearly identify the individual or team of workers performing the fertilization</t>
  </si>
  <si>
    <t>1GkA7nO3Bdpb0KZ9qjXnWB</t>
  </si>
  <si>
    <t>FV-GFS 29.01.05</t>
  </si>
  <si>
    <t>3XIoV0ZboFm3Hj8FgnDX7V</t>
  </si>
  <si>
    <t>Amount (rate or concentration as applicable)</t>
  </si>
  <si>
    <t>6EyAjeLSJeHawTrf5fiNo8</t>
  </si>
  <si>
    <t>FV-GFS 29.01.02</t>
  </si>
  <si>
    <t>4xUdBrg4lKADITqpA19ibM</t>
  </si>
  <si>
    <t>Geographical area and the name or reference of the field, orchard, or greenhouse</t>
  </si>
  <si>
    <t>4Cg1rmj527ComKD2MmzJj</t>
  </si>
  <si>
    <t>FV-GFS 29.01.04</t>
  </si>
  <si>
    <t>4x5W4WjoTpDzKz61hW1ZL4</t>
  </si>
  <si>
    <t>Name and type</t>
  </si>
  <si>
    <t>6Gy6Y8Nefg60IFXEE9l7L2</t>
  </si>
  <si>
    <t>FV-GFS 29.03.03</t>
  </si>
  <si>
    <t>2KTMgQcCqZhtUkGASryB8m</t>
  </si>
  <si>
    <t>The use of human sewage sludge is prohibited on the farm.</t>
  </si>
  <si>
    <t>2zFLwe1nGYErNd1lixBwcM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</si>
  <si>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</si>
  <si>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4e9U8QqFWhkb5syMftPkjz</t>
  </si>
  <si>
    <t>4AmQfVdCOPJUYrkfqlFji5</t>
  </si>
  <si>
    <t>FV-GFS 29.03.02</t>
  </si>
  <si>
    <t>5lF9jhAL4W7dLgZ5rgnnH5</t>
  </si>
  <si>
    <t>The interval between the application of organic fertilizer and harvest does not compromise food safety.</t>
  </si>
  <si>
    <t>7CcmIjC7e316VCrmQRaV7m</t>
  </si>
  <si>
    <t>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t>
  </si>
  <si>
    <t>76Wltk0ROGg1SlYBZ2qfPJ</t>
  </si>
  <si>
    <t>FV-GFS 29.03.01</t>
  </si>
  <si>
    <t>5prhapjRdOGrMLZiOeUTBs</t>
  </si>
  <si>
    <t>A risk assessment for organic fertilizer is conducted as per intended use.</t>
  </si>
  <si>
    <t>2iOq91jrBYLWJyiEMIhMfB</t>
  </si>
  <si>
    <t>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</si>
  <si>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XDFv5q0VH0HfGWcld4uN8</t>
  </si>
  <si>
    <t>FV-GFS 26.04</t>
  </si>
  <si>
    <t>1p0Cq2A27CySkwm1RrB4CI</t>
  </si>
  <si>
    <t>Up-to-date records on all chemical treatments applied on in-house propagation materials are available.</t>
  </si>
  <si>
    <t>dX5xuIC6kLtqYyXad0yZv</t>
  </si>
  <si>
    <t>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</si>
  <si>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3Xuqd2nxrHRHWBMMAl2PDV</t>
  </si>
  <si>
    <t>WA2Cee0wv6iSj0RZwY6PB</t>
  </si>
  <si>
    <t>FV-GFS 26.05</t>
  </si>
  <si>
    <t>5JICZ11hYtcuntJVXL8dZq</t>
  </si>
  <si>
    <t>Information on chemical treatments is available for purchased propagation materials.</t>
  </si>
  <si>
    <t>1S9d8dJkFbTycsuJ9rGRVT</t>
  </si>
  <si>
    <t>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</si>
  <si>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SFbJoEozwpL1iSjyguVOd</t>
  </si>
  <si>
    <t>FV-GFS 26.03</t>
  </si>
  <si>
    <t>1vfR7mPzpgsEuOzxYQSVpX</t>
  </si>
  <si>
    <t>Plant health quality control systems are implemented and recorded for in-house propagation materials.</t>
  </si>
  <si>
    <t>1ZM8ezuRzhI0wZlFFX22LM</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</si>
  <si>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</si>
  <si>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2BVcVyH9riMIXgApUULvU</t>
  </si>
  <si>
    <t>FV-GFS 25.05</t>
  </si>
  <si>
    <t>ALXlQhjTkaKjluQ4DiAGg</t>
  </si>
  <si>
    <t>Organic waste is managed in an appropriate manner to reduce the risk of contamination of the environment.</t>
  </si>
  <si>
    <t>5kLCc67h56pXTrUAzxIZk8</t>
  </si>
  <si>
    <t>Organic waste material should be composted and used for soil conditioning. The composting method should mitigate the risk of pest, disease, or weed carryover.</t>
  </si>
  <si>
    <t>rtHJoqKB09hPMd2ZUsTgo</t>
  </si>
  <si>
    <t>FV-GFS 26.02</t>
  </si>
  <si>
    <t>7eeTsAvbjZiwKsadKbm4h9</t>
  </si>
  <si>
    <t>Propagation materials are obtained in compliance with intellectual property laws.</t>
  </si>
  <si>
    <t>7x2vmH9vjrZUXmgBj8UR3k</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</si>
  <si>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</si>
  <si>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7MJgVrmyQLpuoZwU2kBo5T</t>
  </si>
  <si>
    <t>FV-GFS 26.01</t>
  </si>
  <si>
    <t>5yg7CLRLmojtiH6r81Tcsj</t>
  </si>
  <si>
    <t>Propagation materials are obtained in compliance with variety registration laws, where applicable.</t>
  </si>
  <si>
    <t>3s5scI9ih6B1KjZ2hwxsQF</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</si>
  <si>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</si>
  <si>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4Jb2xHztv4wCf1ku5L2lC7</t>
  </si>
  <si>
    <t>FV-GFS 32.04.06</t>
  </si>
  <si>
    <t>5WLEtX7QiNW6SDwBEimFVJ</t>
  </si>
  <si>
    <t>All local regulations regarding disposal or destruction of plant protection product (PPP) containers are complied with.</t>
  </si>
  <si>
    <t>5kzyuOo9LdXNKPlN6rxghy</t>
  </si>
  <si>
    <t>All the relevant national, regional, and local regulations and legislation, if such exist, shall have been complied with regarding the disposal of empty PPP containers.</t>
  </si>
  <si>
    <t>3yD2eXWicQtUTBS1nmtdmy</t>
  </si>
  <si>
    <t>FV-GFS 32.05.01</t>
  </si>
  <si>
    <t>4fWTkwYNixkmwSzb4mDCxq</t>
  </si>
  <si>
    <t>Obsolete plant protection products (PPPs) are securely maintained, identified, and disposed of via authorized or approved channels.</t>
  </si>
  <si>
    <t>1zu7ZVRyunpmaIOqxGroCS</t>
  </si>
  <si>
    <t>There shall be records indicating that obsolete PPPs have been disposed of via officially authorized channels. If this is not possible, obsolete PPPs shall be securely maintained and identifiable.</t>
  </si>
  <si>
    <t>3ZsSeRvZNIo9inIvGSDPi7</t>
  </si>
  <si>
    <t>F0JgdnPzgyET8cEUcFcOD</t>
  </si>
  <si>
    <t>FV-GFS 32.06.01</t>
  </si>
  <si>
    <t>72RYOVVMi8cr4hQRCzJ9w</t>
  </si>
  <si>
    <t>Surplus application mixes or tank washings are disposed of responsibly.</t>
  </si>
  <si>
    <t>4lkCBGdbyfikd92iaVQv9e</t>
  </si>
  <si>
    <t>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</si>
  <si>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wRT3XcKfUaVoLQYa4XeJC</t>
  </si>
  <si>
    <t>1CTQnPIFDxiVkbhjZ5kzFl</t>
  </si>
  <si>
    <t>FV-GFS 03.03</t>
  </si>
  <si>
    <t>y6Vvbx1qmee1JrFXeLIUb</t>
  </si>
  <si>
    <t>Worker training includes the necessary skills and competencies and is supported by records.</t>
  </si>
  <si>
    <t>vU3n5Gq6uvsHZmkzRDOLm</t>
  </si>
  <si>
    <t>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</si>
  <si>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2DVcFtrO0rIYVKA7tnvXTO</t>
  </si>
  <si>
    <t>FV-GFS 32.11.01</t>
  </si>
  <si>
    <t>1Gss5ZOBiu46jYcuAYaHk5</t>
  </si>
  <si>
    <t>Invoices and/or procurement documentation of all plant protection products (PPPs) and postharvest treatments are kept.</t>
  </si>
  <si>
    <t>5xBGoKWWDIW4UQEp7CnzhZ</t>
  </si>
  <si>
    <t>Efforts shall be made to avoid illegal and counterfeit PPPs.
Invoices, procurement documentation, or packing slips of all PPPs used and/or stored shall be retained.</t>
  </si>
  <si>
    <t>5OPZTbS8UKCdo5sAfvtHwp</t>
  </si>
  <si>
    <t>48eSc6ufL32LYTn170VfMD</t>
  </si>
  <si>
    <t>FV-GFS 32.10.04</t>
  </si>
  <si>
    <t>68dZW8PH8n3jPs4tSQzJC4</t>
  </si>
  <si>
    <t>Facilities are available to deal with operator contamination.</t>
  </si>
  <si>
    <t>4723TdTgSW0LxFKL6kXQLf</t>
  </si>
  <si>
    <t>All plant protection product (PPP)/chemical storage and filling/mixing areas present on the farm shall have eyewash amenities, a source of clean water near the work area, and a first aid kit containing the relevant first aid material.</t>
  </si>
  <si>
    <t>3WBrxkh802qoM6WUHlCwcx</t>
  </si>
  <si>
    <t>5nZeq0tphwqV9TNSojqkHw</t>
  </si>
  <si>
    <t>FV-GFS 13.01</t>
  </si>
  <si>
    <t>7cV2OU4CTleRSpdlVRd15P</t>
  </si>
  <si>
    <t>Equipment, tools, and devices are fit for purpose and maintained.</t>
  </si>
  <si>
    <t>6EQE4zhVeMTL1LQBZJqrky</t>
  </si>
  <si>
    <t>Equipment, tools, and devices coming into contact with products shall be made of materials that are safe for contact with products (nontoxic)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identified, maintained, routinely verified, and, where applicable, calibrated at least annually. Calibration shall be traceable to a national or international standard or method.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</si>
  <si>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64cWD91pr0geaTi2ASvLb</t>
  </si>
  <si>
    <t>1ms1NuJdZOHABl8zQTvHb0</t>
  </si>
  <si>
    <t>FV-GFS 32.10.01</t>
  </si>
  <si>
    <t>4VsmQP4659lNGyD6CqhATp</t>
  </si>
  <si>
    <t>Access to health checks is available to workers with exposure to applicable plant protection products (PPPs) according to the risk assessment or exposure and toxicity of products.</t>
  </si>
  <si>
    <t>2y57Vlf9a1KjeA7SIjREBl</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</si>
  <si>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</si>
  <si>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7G3feqcNJrmgHttkJ7kotu</t>
  </si>
  <si>
    <t>FV-GFS 32.10.03</t>
  </si>
  <si>
    <t>60UjZeYLQXJxEyn2rOe3OD</t>
  </si>
  <si>
    <t>An accident procedure is available near the plant protection product (PPP)/chemical storage.</t>
  </si>
  <si>
    <t>6Um5NBEDmwV61JRdlD8QYS</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</si>
  <si>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</si>
  <si>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5OuN0FhPL5u4LX2CCgo9sq</t>
  </si>
  <si>
    <t>FV-GFS 04.01</t>
  </si>
  <si>
    <t>2CXoqgzXxXEo4QUTkMgLk9</t>
  </si>
  <si>
    <t>The producer ensures that outsourced activities comply with the principles and criteria of the standard which are relevant to the services provided.</t>
  </si>
  <si>
    <t>68G9rirxVzbQkzb3m0aFpk</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</si>
  <si>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</si>
  <si>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1kzI7hCCMY4wQOFQmIPOPD</t>
  </si>
  <si>
    <t>3K9rYiP5mD8XNhPY0cQfhS</t>
  </si>
  <si>
    <t>FV-GFS 25.06</t>
  </si>
  <si>
    <t>pmUWKUNT3mmn7O4Um78vJ</t>
  </si>
  <si>
    <t>The water used for washing and cleaning purposes is disposed of in a manner that minimizes the environmental, health, and safety impact.</t>
  </si>
  <si>
    <t>tfglOAWTgJlJ1LNdyilgN</t>
  </si>
  <si>
    <t>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</si>
  <si>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5IHncQIqIbNONbkP6INoEh</t>
  </si>
  <si>
    <t>FV-GFS 20.03.04</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</si>
  <si>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</si>
  <si>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</si>
  <si>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</si>
  <si>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</si>
  <si>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2apQYV4sVGueZxb722p882</t>
  </si>
  <si>
    <t>22v7nnkQpO82gWNsHA3e6i</t>
  </si>
  <si>
    <t>5A3AgkIuKzbdM7O9Zi4QqY</t>
  </si>
  <si>
    <t>FV-GFS 20.03.02</t>
  </si>
  <si>
    <t>2RBqtZ705kpQos923KoSYy</t>
  </si>
  <si>
    <t>Personal protective equipment (PPE) is maintained in clean conditions and stored appropriately so as not to pose any contamination risk to personal items.</t>
  </si>
  <si>
    <t>4DUUMqXNw1la2N4LpXMyJ3</t>
  </si>
  <si>
    <t>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</si>
  <si>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3MzWIFcUmpRiKuCwBRRXgr</t>
  </si>
  <si>
    <t>FV-GFS 20.03.03</t>
  </si>
  <si>
    <t>3jXnoQ1CCGqZSGuDxTBc0Z</t>
  </si>
  <si>
    <t>There is evidence that the provided personal protective equipment (PPE) is used by the workers.</t>
  </si>
  <si>
    <t>6peKjoqX3UYATwf93NQyPG</t>
  </si>
  <si>
    <t>There shall be evidence that the provided PPE is being used.
If single-use PPE is used, the supply maintained on hand shall correspond to the needs of the workers, or records demonstrating that new PPE is promptly sourced and restocked shall be available.</t>
  </si>
  <si>
    <t>1B8FAO4axeLk6EO88AgWCP</t>
  </si>
  <si>
    <t>FV-GFS 20.03.01</t>
  </si>
  <si>
    <t>1hCiBxbv7TS8mDBwXInkZi</t>
  </si>
  <si>
    <t>Workers, visitors, and subcontractors are equipped with suitable personal protective equipment (PPE).</t>
  </si>
  <si>
    <t>5cvqlEtiZ7MMQfIPylVa7d</t>
  </si>
  <si>
    <t>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</si>
  <si>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50z9fFQ35NLK7mW7rTWD56</t>
  </si>
  <si>
    <t>FV-GFS 20.02.03</t>
  </si>
  <si>
    <t>6htXYEkCczgewsvtZRA7Fm</t>
  </si>
  <si>
    <t>First aid kits are accessible at all permanent sites and fields near the work.</t>
  </si>
  <si>
    <t>1gK3e4bqxWdl1o0pLJtu9b</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</si>
  <si>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</si>
  <si>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6rCsdcQbJnfwmnsw2F9C4z</t>
  </si>
  <si>
    <t>76ZQHbK2OnNp2UcgfMlZL2</t>
  </si>
  <si>
    <t>FV-GFS 20.02.04</t>
  </si>
  <si>
    <t>6ycGeAfKp88jZEz3mZijm2</t>
  </si>
  <si>
    <t>There is always at least one person trained in first aid present on the farm whenever on-farm activities are being carried out.</t>
  </si>
  <si>
    <t>3HHaw84KXerHx1uGT19zbl</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</si>
  <si>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</si>
  <si>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7Lj5addiPwaMfeWQgNcLqJ</t>
  </si>
  <si>
    <t>FV-GFS 20.02.02</t>
  </si>
  <si>
    <t>6DXTjvpu6L0M4N3rZYH7rp</t>
  </si>
  <si>
    <t>Safety advice for substances hazardous to workers’ health and safety is immediately available and accessible.</t>
  </si>
  <si>
    <t>3iQxnrmcrEXq5P1Oepxabm</t>
  </si>
  <si>
    <t>Information related to safe handling of each hazardous substance shall be accessible (websites, telephone numbers, safety data sheets (SDSs), etc.).</t>
  </si>
  <si>
    <t>3ViYI88ZwjsrAi0n0PfXX</t>
  </si>
  <si>
    <t>FV-GFS 03.02</t>
  </si>
  <si>
    <t>3eUC55MeR7j4tJb4uAMWfa</t>
  </si>
  <si>
    <t>Individuals responsible for technical decision-making on inputs can demonstrate competence.</t>
  </si>
  <si>
    <t>Dgsq9MS5IT57xOFjF94vh</t>
  </si>
  <si>
    <t>3pkZAH3FWIWyz7yBQSzQAw</t>
  </si>
  <si>
    <t>FV-GFS 20.01.03</t>
  </si>
  <si>
    <t>s8kTetx6ljCGPmRufBYbw</t>
  </si>
  <si>
    <t>All staff have received health and safety training according to the risk assessment.</t>
  </si>
  <si>
    <t>5MLqFcqpPEPwG1vVRYR5of</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</si>
  <si>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</si>
  <si>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2IPCUnYuMhRLMitDdZuBV6</t>
  </si>
  <si>
    <t>4GkqgbrIN7kTn826N6Qe7p</t>
  </si>
  <si>
    <t>FV-GFS 20.02.01</t>
  </si>
  <si>
    <t>JSULzDRw35fo2HnkfN2m3</t>
  </si>
  <si>
    <t>Accident and emergency procedures are displayed and communicated.</t>
  </si>
  <si>
    <t>5G9tjwfIx2VDmtMOalyQq5</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</si>
  <si>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</si>
  <si>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5jnEeSVaTiNtrfrrsRuDYA</t>
  </si>
  <si>
    <t>FV-GFS 20.01.02</t>
  </si>
  <si>
    <t>27vur6cdy1u2hxPpsrVkb1</t>
  </si>
  <si>
    <t>The farm has health and safety procedures.</t>
  </si>
  <si>
    <t>4bG5GPwMGKpuALm7hFSMSv</t>
  </si>
  <si>
    <t>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</si>
  <si>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1EIw1OYNHCDuK1DkcYYcFI</t>
  </si>
  <si>
    <t>FV-GFS 20.01.01</t>
  </si>
  <si>
    <t>15OCmlUeCg0DEG1iJX3h5T</t>
  </si>
  <si>
    <t>There is a documented risk assessment for workers’ health and safety.</t>
  </si>
  <si>
    <t>4FFLyO9Z2F3lfwERKhexrP</t>
  </si>
  <si>
    <t>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</si>
  <si>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6hzMhSrqa9YQF4ncycFdha</t>
  </si>
  <si>
    <t>FV-GFS 25.03</t>
  </si>
  <si>
    <t>5zbacuFfA2753L3oc4d47N</t>
  </si>
  <si>
    <t>All forklifts and other driven transport trolleys are clean and well maintained and of a suitable type to avoid contamination through emissions.</t>
  </si>
  <si>
    <t>7wdZHoPX7DNLzu19Ux4AHl</t>
  </si>
  <si>
    <t>Internal transport should be maintained so as to avoid product contamination, with special attention to fume emissions. Forklifts and other driven transport trolleys should be electric or gas-driven.</t>
  </si>
  <si>
    <t>3Ot7qbCJAWTCVSX25btHMi</t>
  </si>
  <si>
    <t>FV-GFS 13.02</t>
  </si>
  <si>
    <t>4EmDKpC09CI7Lftjf9hwLz</t>
  </si>
  <si>
    <t>Equipment is stored in such a way as to prevent product contamination.</t>
  </si>
  <si>
    <t>2fkJ6Yy1fMSESXV2xJUTqP</t>
  </si>
  <si>
    <t>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</si>
  <si>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qcO5NtTmObhid6DnfpGp3</t>
  </si>
  <si>
    <t>FV-GFS 32.10.05</t>
  </si>
  <si>
    <t>5jwcp7mjNZR8wqejTriBlx</t>
  </si>
  <si>
    <t>Plant protection products (PPPs) are transported between production sites in a safe and secure manner.</t>
  </si>
  <si>
    <t>63MRitrXldyKXpVLDKU0De</t>
  </si>
  <si>
    <t>The producer shall ensure that the PPPs are transported in a way that mitigates risk to the environment or the health of the worker(s) and shall follow best industry practices.</t>
  </si>
  <si>
    <t>a1O6I8NAxFcdYJHOBaLwA</t>
  </si>
  <si>
    <t>FV-GFS 32.10.06</t>
  </si>
  <si>
    <t>32eWjxBlvuUA6A7EX9RDxO</t>
  </si>
  <si>
    <t>The farm has documented procedures addressing re-entry times after plant protection product (PPP) application.</t>
  </si>
  <si>
    <t>20cCZ9fvCzVKu9ZfL6wEjb</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</si>
  <si>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</si>
  <si>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7kuMRXkFdkVvKiAjgVItGk</t>
  </si>
  <si>
    <t>FV-GFS 32.10.02</t>
  </si>
  <si>
    <t>68Kz3r20XN1IzMsUTlyc2Z</t>
  </si>
  <si>
    <t>Plant protection products (PPPs) are mixed and handled according to label requirements.</t>
  </si>
  <si>
    <t>5NikloFJ1TZId66Cn7ypPP</t>
  </si>
  <si>
    <t>Appropriate measuring equipment shall be adequate for mixing PPPs, and the correct handling and filling procedures shall be followed.</t>
  </si>
  <si>
    <t>1fIeqqcVpp9Ue3h48wbKD7</t>
  </si>
  <si>
    <t>FV-GFS 20.04.01</t>
  </si>
  <si>
    <t>5waTewdpfcqJTLdLGOY1bD</t>
  </si>
  <si>
    <t>There is communication between management and workers on issues related to their health, safety, and welfare.</t>
  </si>
  <si>
    <t>6mTrcneFX63gwTOxVNGSUS</t>
  </si>
  <si>
    <t>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</si>
  <si>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5az4vdaXEuQgs5B9UaOjzb</t>
  </si>
  <si>
    <t>j5Lw7fanLsXFFdvyHt2jF</t>
  </si>
  <si>
    <t>FV-GFS 23.03</t>
  </si>
  <si>
    <t>7totwDd9gWGmkequsaXWYR</t>
  </si>
  <si>
    <t>The plan to improve energy efficiency considers minimizing the use of nonrenewable energy.</t>
  </si>
  <si>
    <t>7HPDKu3XzsHkpZDttFZQ7</t>
  </si>
  <si>
    <t>The producer shall consider reducing the use of nonrenewable energy to the lowest possible and using renewable energy instead.</t>
  </si>
  <si>
    <t>5hzm0rXFVvFugtoJTUYxqE</t>
  </si>
  <si>
    <t>FV-GFS 24.01</t>
  </si>
  <si>
    <t>56MlIoiVhpqDAX4I6SzR3S</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</si>
  <si>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</si>
  <si>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6dz9vS7lxEuI0bogfzIYLn</t>
  </si>
  <si>
    <t>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</si>
  <si>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2qQW5LAimcgbwLksFTh6tg</t>
  </si>
  <si>
    <t>63KDYXRKCdV2kebfaECXNX</t>
  </si>
  <si>
    <t>FV-GFS 24.02</t>
  </si>
  <si>
    <t>1HoRDlq8f7iSiKqOUoMw8V</t>
  </si>
  <si>
    <t>The farm enables the formation of organic carbon in soils and in biomass.</t>
  </si>
  <si>
    <t>64lDBRXX0f7Dn4eOPJd9EE</t>
  </si>
  <si>
    <t>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</si>
  <si>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2oVTAk5JS9RshHfasEM56a</t>
  </si>
  <si>
    <t>FV-GFS 23.04</t>
  </si>
  <si>
    <t>1iYEqpJpOFHcRV1HbTZKV6</t>
  </si>
  <si>
    <t>Management of energy is supported with metrics.</t>
  </si>
  <si>
    <t>1RXJcyQBGTBKL0NkJtvyS1</t>
  </si>
  <si>
    <t>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</si>
  <si>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2XmkLggsnNbrcIKyDTwhTU</t>
  </si>
  <si>
    <t>FV-GFS 20.04.02</t>
  </si>
  <si>
    <t>1fvrjXW7NkM9fCbou9zUi1</t>
  </si>
  <si>
    <t>Workers have access to clean drinking water, food storage, and areas to eat and rest.</t>
  </si>
  <si>
    <t>3RlaQUxGP0PePUE6hcY6vK</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</si>
  <si>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</si>
  <si>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6tU0hakqJQq1ehpONbxHJY</t>
  </si>
  <si>
    <t>FV-GFS 28.01.01</t>
  </si>
  <si>
    <t>2JX91xJzsuwxc4or54FEzc</t>
  </si>
  <si>
    <t>To improve and optimize soil health, the producer has a soil management plan.</t>
  </si>
  <si>
    <t>3Afz8xqnjz75hnO40wmFR2</t>
  </si>
  <si>
    <t>The producer shall demonstrate that consideration has been given to the nutritional needs of the crop and to maintaining soil fertility. Records of soil analyses and crop-specific information shall be available as evidence.</t>
  </si>
  <si>
    <t>3B7iGB1Enblm2zlqDnxp49</t>
  </si>
  <si>
    <t>FV-GFS 23.01</t>
  </si>
  <si>
    <t>ZpMtnUrfTULrcW8ukgaKU</t>
  </si>
  <si>
    <t>On-farm energy use is monitored.</t>
  </si>
  <si>
    <t>4zBMfF6bl8meiQxQE9FyZi</t>
  </si>
  <si>
    <t>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</si>
  <si>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sJ7MAHZPsTLbCVr8nKlrT</t>
  </si>
  <si>
    <t>FV-GFS 24.03</t>
  </si>
  <si>
    <t>7FECbFkouoGnLr90AKoLlb</t>
  </si>
  <si>
    <t>The farm’s contribution to reducing and removing greenhouse gases (GHGs) from the atmosphere is supported with metrics.</t>
  </si>
  <si>
    <t>3yCoGtLvFPiTKWxoJOLhCU</t>
  </si>
  <si>
    <t>Acceptable metrics include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</si>
  <si>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3CkOiK0gUh6IbEGOqgtQ2n</t>
  </si>
  <si>
    <t>FV-GFS 22.03.03</t>
  </si>
  <si>
    <t>2mHMSIzPDE8QxaI7mNh3QU</t>
  </si>
  <si>
    <t>Management of biodiversity is supported with metrics.</t>
  </si>
  <si>
    <t>2GMcH7EZYfnnhC8fDg8Lfq</t>
  </si>
  <si>
    <t>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</si>
  <si>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2oRXXd6hvwLzRPkYQxN700</t>
  </si>
  <si>
    <t>FV-GFS 06.01</t>
  </si>
  <si>
    <t>2RGt3WXChRG9iwAqcBYvLg</t>
  </si>
  <si>
    <t>All registered products are traceable back to and from the registered farm where they were produced and handled (where applicable).</t>
  </si>
  <si>
    <t>2BJjz9AJ8Xpgk0loAorE2t</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</si>
  <si>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</si>
  <si>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4ZGW9ZWBwWewpL1DYzfgyb</t>
  </si>
  <si>
    <t>2uKR7bm5HKRGICID7DAFnH</t>
  </si>
  <si>
    <t>FV-GFS 22.03.01</t>
  </si>
  <si>
    <t>v5tsdS5534288ngqZ58Wl</t>
  </si>
  <si>
    <t>On the farm (within the farm boundaries), no areas with legally recognized conservation value (or effectively protected by other means) have been converted into agricultural areas or into other uses since 1 January 2014.</t>
  </si>
  <si>
    <t>2EFug76TYcSalp7kov5geN</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</si>
  <si>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</si>
  <si>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koFmohSeBbgbbc9ts0O2B</t>
  </si>
  <si>
    <t>FV-GFS 22.02.01</t>
  </si>
  <si>
    <t>1d6Vr8TQDjfly4xH7qvw8Z</t>
  </si>
  <si>
    <t>Unproductive sites are used as ecological focus area to protect and enhance biodiversity.</t>
  </si>
  <si>
    <t>7j5eOXKLLS0n1BcFCdHtpl</t>
  </si>
  <si>
    <t>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</si>
  <si>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glN2WuTeRW3b5FgXbh8Ta</t>
  </si>
  <si>
    <t>57iavCDEMnUVFdPggjwue</t>
  </si>
  <si>
    <t>FV-GFS 22.01.02</t>
  </si>
  <si>
    <t>neNILlGoONw6f2nAsNTVi</t>
  </si>
  <si>
    <t>Biodiversity is protected.</t>
  </si>
  <si>
    <t>6basjXmiZIywLQnqzB9Gwi</t>
  </si>
  <si>
    <t>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</si>
  <si>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7zXnm2lgE6Oh3K9yFP7Gdf</t>
  </si>
  <si>
    <t>2KVMKpK9IgN5iI61SlnuMa</t>
  </si>
  <si>
    <t>FV-GFS 22.01.01</t>
  </si>
  <si>
    <t>3LbO4Qip7Oh159KFJ6idJm</t>
  </si>
  <si>
    <t>Biodiversity is managed to enable its protection and enhancement.</t>
  </si>
  <si>
    <t>3dBmsd45vYHEmVoSvuospE</t>
  </si>
  <si>
    <t>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</si>
  <si>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9WpwtPG0gpSRm9aqJfDjE</t>
  </si>
  <si>
    <t>FV-GFS 21.05</t>
  </si>
  <si>
    <t>4fnqIMWfGwkynwIHdmWyjG</t>
  </si>
  <si>
    <t>The producer recognizes the farm as an agricultural ecosystem that interacts with neighboring landscapes (while the legal scope of the producer is on the farm).</t>
  </si>
  <si>
    <t>2buHmdWdneNskSMji9yuOp</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</si>
  <si>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</si>
  <si>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28W4jOCAqcB1vgBfEiA2uR</t>
  </si>
  <si>
    <t>FV-GFS 22.01.03</t>
  </si>
  <si>
    <t>3iN52WePP8dReUjITioiMF</t>
  </si>
  <si>
    <t>Biodiversity is enhanced.</t>
  </si>
  <si>
    <t>7tQtQvrLBSWQhAuHMfnDdz</t>
  </si>
  <si>
    <t>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</si>
  <si>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45MRr2cn1wSMgvFlMKSopB</t>
  </si>
  <si>
    <t>FV-GFS 20.04.03</t>
  </si>
  <si>
    <t>5G82ymFkJiE369GF5aEALy</t>
  </si>
  <si>
    <t>On-site living quarters are compliant with applicable local regulations, habitable, and equipped with basic services and facilities.</t>
  </si>
  <si>
    <t>2rqINyuXgHbgkGaPVCCghc</t>
  </si>
  <si>
    <t>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</si>
  <si>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0ozDiuSdBQVAa2KF0zp34</t>
  </si>
  <si>
    <t>FV-GFS 20.04.04</t>
  </si>
  <si>
    <t>mfDswSe0HnMqqquTT6GNV</t>
  </si>
  <si>
    <t>Transportation provided to workers is safe.</t>
  </si>
  <si>
    <t>qg446muQ2WkBNfz3EHvwi</t>
  </si>
  <si>
    <t>Transportation shall be safe for workers and take into account applicable safety requirements and regulations.</t>
  </si>
  <si>
    <t>3MIkKYtgsIS7kwfpvWvzT6</t>
  </si>
  <si>
    <t>FV-GFS 28.01.02</t>
  </si>
  <si>
    <t>46xOGHQ7KrPoVTIaAIuWRT</t>
  </si>
  <si>
    <t>Soil maps have been prepared for the farm.</t>
  </si>
  <si>
    <t>4vxcyYhrN1PkOe0F1AePek</t>
  </si>
  <si>
    <t>The types of soil should be identified for each site, based on a soil profile, soil analysis, or local (regional) cartographic soil type map.</t>
  </si>
  <si>
    <t>6RXQHB23txaggRY89AYurP</t>
  </si>
  <si>
    <t>FV-GFS 28.01.03</t>
  </si>
  <si>
    <t>8q0QyJe8VQ0q31RTbRIoF</t>
  </si>
  <si>
    <t>Crop rotation for annual crops is implemented, where feasible.</t>
  </si>
  <si>
    <t>5ocaGhFpWaQE1P0WOi3I3R</t>
  </si>
  <si>
    <t>When rotations of annual crops to improve soil structure and minimize soil-borne pests and diseases are carried out, this shall be verifiable from planting dates or crop or field records. Records shall exist for the previous two-year rotation.</t>
  </si>
  <si>
    <t>3KmeDVnJvdkxDplVOgfM3C</t>
  </si>
  <si>
    <t>FV-GFS 28.01.05</t>
  </si>
  <si>
    <t>52qPpkstBpYpRFeBckj96R</t>
  </si>
  <si>
    <t>The producer uses techniques to reduce the possibility of soil erosion.</t>
  </si>
  <si>
    <t>5IJBYr8bZODD3BxhUSqqyO</t>
  </si>
  <si>
    <t>There shall be evidence of control practices and remedial measures (mulching, crossline techniques on slopes, drains, sowing grass or green fertilizers, trees and shrubs on the borders of sites, etc.) to minimize soil erosion (from water, wind, etc.).</t>
  </si>
  <si>
    <t>nQjzNhaGXnaBgjQP2Qtr2</t>
  </si>
  <si>
    <t>FV-GFS 29.04.01</t>
  </si>
  <si>
    <t>5hk2Xwp40fHNApJclVmm6S</t>
  </si>
  <si>
    <t>The content of major nutrients (nitrogen, phosphorus, potassium) in applied fertilizers is known.</t>
  </si>
  <si>
    <t>7jZ51A5jPnNDlJJgnUwM8s</t>
  </si>
  <si>
    <t>Documented evidence/labels detailing major nutrient content (or recognized standard values) shall be available for all fertilizers (organic and inorganic) used on registered crops within the last 24 months.</t>
  </si>
  <si>
    <t>1DSOMfBwEJ7NMTIzs3yO1i</t>
  </si>
  <si>
    <t>5I8PhwW24MW2VjBUFwRSHa</t>
  </si>
  <si>
    <t>FV-GFS 07.01</t>
  </si>
  <si>
    <t>3Yat03GoAbPwA2OY4OQIae</t>
  </si>
  <si>
    <t>An effective system is in place to identify all products originating from GLOBALG.A.P. certified processes and segregate them from products originating from noncertified processes.</t>
  </si>
  <si>
    <t>7HpRGU2C5UYrKq7iYxFAgT</t>
  </si>
  <si>
    <t>It shall be possible to identify all products originating from GLOBALG.A.P. certified production processes and to keep them separate from products originating from noncertified production processes.</t>
  </si>
  <si>
    <t>4gUkP5eS8EnUG0fKZ0tMiZ</t>
  </si>
  <si>
    <t>5DyIfj5SzNIxU35nVp2k4Y</t>
  </si>
  <si>
    <t>FV-GFS 31.04</t>
  </si>
  <si>
    <t>2PrXiN7fZ5I7opWv0zss7f</t>
  </si>
  <si>
    <t>The producer implements prevention measures.</t>
  </si>
  <si>
    <t>2vErMPlSoosPEpTY2QJ2Ky</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</si>
  <si>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</si>
  <si>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5QTGwGTKitdKuEwjmkCJSy</t>
  </si>
  <si>
    <t>4o7AdogyhlEY6F6WSnUEwd</t>
  </si>
  <si>
    <t>FV-GFS 31.03</t>
  </si>
  <si>
    <t>6eO74zWQ2FYPyrQ303cy00</t>
  </si>
  <si>
    <t>There is an integrated pest management (IPM) plan describing the measures used at farm level to manage the relevant pests, diseases, and weeds that affect the registered crop(s).</t>
  </si>
  <si>
    <t>3WbHfe5YcrU2XThq0FX1UA</t>
  </si>
  <si>
    <t>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</si>
  <si>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74rWhrngZ93L1knuxjoL6M</t>
  </si>
  <si>
    <t>FV-GFS 31.07</t>
  </si>
  <si>
    <t>5FOpXHkABjb11jkm8LA8kN</t>
  </si>
  <si>
    <t>Anti-resistance recommendations have been followed to maintain the effectiveness of available plant protection products (PPPs).</t>
  </si>
  <si>
    <t>3ZiaSCGwkf9HLpywlYQwnY</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</si>
  <si>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</si>
  <si>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fn3Ib8Gr3hxmqYRhAEkDI</t>
  </si>
  <si>
    <t>FV-GFS 31.06</t>
  </si>
  <si>
    <t>44u8SvW6a3oynh8PYg1iN1</t>
  </si>
  <si>
    <t>The producer makes interventions to manage pests.</t>
  </si>
  <si>
    <t>2dOjRErM2DPPotahURREIY</t>
  </si>
  <si>
    <t>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</si>
  <si>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6o4Wt1W1y2p6YUAwdtmLPs</t>
  </si>
  <si>
    <t>FV-GFS 07.03</t>
  </si>
  <si>
    <t>7o9ZGXrI3LsaCRnWQLVWDw</t>
  </si>
  <si>
    <t>A final verification step is in place to ensure correct dispatch of products originating from certified and noncertified production processes.</t>
  </si>
  <si>
    <t>4lo5OjbDMC61taHdX0VNE3</t>
  </si>
  <si>
    <t>The check shall be documented to show that the products are correctly dispatched according to the certification status.</t>
  </si>
  <si>
    <t>2wQ9IQYf3XfsjO0wFC8rcu</t>
  </si>
  <si>
    <t>FV-GFS 31.01</t>
  </si>
  <si>
    <t>3HJPS5zhCKy3JND4Rwupk</t>
  </si>
  <si>
    <t>Implementation of integrated pest management (IPM) is assisted through training or advice.</t>
  </si>
  <si>
    <t>2BsRYoLuuy2ubdLwaB0zfe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</si>
  <si>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</si>
  <si>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2Zm8EsCtX7S3L1geR531da</t>
  </si>
  <si>
    <t>FV-GFS 31.05</t>
  </si>
  <si>
    <t>2vnCdi2zcv4QNvNXyj7mCW</t>
  </si>
  <si>
    <t>The producer practices monitoring of their registered crops to plan pest and disease management.</t>
  </si>
  <si>
    <t>HUlzJgHydL0Un78DxU3My</t>
  </si>
  <si>
    <t>The producer shall show evidence of implementing at least two activities for the registered crops that will determine when and to what extent pests and their natural enemies are present, and using this information to plan what pest management techniques are required.</t>
  </si>
  <si>
    <t>6jzijhg2MqRQBXkXYAkbBD</t>
  </si>
  <si>
    <t>FV-GFS 31.02</t>
  </si>
  <si>
    <t>3h0V2xqmL2Gd1AkpAVnTrz</t>
  </si>
  <si>
    <t>The producer is informed about the relevant pests, diseases, and weeds that affect their registered crops.</t>
  </si>
  <si>
    <t>5b9wp7AhdO6WNyATwkGF1h</t>
  </si>
  <si>
    <t>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</si>
  <si>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6Xf5RYOzcRHc49oChgifE6</t>
  </si>
  <si>
    <t>FV-GFS 27.04</t>
  </si>
  <si>
    <t>7eKuzn718FIsCH831X5WcJ</t>
  </si>
  <si>
    <t>Adventitious mixing of genetically modified (GM) crops with conventional crops is avoided.</t>
  </si>
  <si>
    <t>2fQuFHHuLs7deDSaA1yzbx</t>
  </si>
  <si>
    <t>A visual assessment of the identification of GM crops and the integrity of the storage shall be made.</t>
  </si>
  <si>
    <t>30jEVEr91nZpdd9cxyULwz</t>
  </si>
  <si>
    <t>7HVAuE1WtgOYxqvXtYDYEi</t>
  </si>
  <si>
    <t>FV-GFS 27.03</t>
  </si>
  <si>
    <t>0OopPz2jv1147kWYgriqY</t>
  </si>
  <si>
    <t>The producer’s direct clients have been informed of the genetically modified organism (GMO) status of the product.</t>
  </si>
  <si>
    <t>3dtG1JaPk0eOFqThXqFva4</t>
  </si>
  <si>
    <t>Documented evidence of communication shall be kept and shall allow verification that all products supplied to direct clients meet the agreed requirements.</t>
  </si>
  <si>
    <t>3HgTtH04kKNZShQKTUOFCF</t>
  </si>
  <si>
    <t>FV-GFS 27.02</t>
  </si>
  <si>
    <t>Uu8eoF6jDDN2s7k3idkoh</t>
  </si>
  <si>
    <t>Growing of genetically modified crops and/or trials is subject to the prevailing regulations in the country of production.</t>
  </si>
  <si>
    <t>76id2KckbnYFJrFZ17aIJ0</t>
  </si>
  <si>
    <t>The producer shall have a copy of the prevailing regulations in the country of production and comply accordingly. Records shall be kept of the specific modification and/or the unique identifier. Specific husbandry and management advice shall be obtained.</t>
  </si>
  <si>
    <t>41Lyff8nU4anNG64Bnt2Od</t>
  </si>
  <si>
    <t>FV-GFS 27.01</t>
  </si>
  <si>
    <t>10cXZcg7pFtEoKBuOII1x2</t>
  </si>
  <si>
    <t>A procedure for use and handling of genetically modified (GM) materials is available.</t>
  </si>
  <si>
    <t>3zDGFiT9YJO1AYhhQN3xPL</t>
  </si>
  <si>
    <t>An implemented documented procedure that explains how GM materials (crops and trials) are grown and handled shall be available.</t>
  </si>
  <si>
    <t>7M2d0sovzUZK4s8L8uKKol</t>
  </si>
  <si>
    <t>FV-GFS 28.03.03</t>
  </si>
  <si>
    <t>5aJFxPO4wNkGJz6CfsP3iK</t>
  </si>
  <si>
    <t>Substrates of natural origins do not come from designated conservation areas.</t>
  </si>
  <si>
    <t>6GdmnaZTKKXRLDbJspXYQH</t>
  </si>
  <si>
    <t>There shall be records that attest to the source of the substrate of natural origin being used. These records shall demonstrate that the substrate does not come from designated conservation areas.
Opportunities to decrease the use of peat shall be considered.</t>
  </si>
  <si>
    <t>14lJpH5qVsP8C976yuQrDU</t>
  </si>
  <si>
    <t>3JfotZ9o0QOqW84K66TBu6</t>
  </si>
  <si>
    <t>FV-GFS 28.03.02</t>
  </si>
  <si>
    <t>3D6t6aTnyx9Bkz2oGGC3oN</t>
  </si>
  <si>
    <t>Records are kept of any chemicals used to sterilize substrates for reuse.</t>
  </si>
  <si>
    <t>2Y5W2kurTf7ckIaBFgZBCa</t>
  </si>
  <si>
    <t>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t>
  </si>
  <si>
    <t>5Z10dCA0zIVv781B4q5SqF</t>
  </si>
  <si>
    <t>FV-GFS 28.03.01</t>
  </si>
  <si>
    <t>3CcxEIPwrtT98nsT1h5uDy</t>
  </si>
  <si>
    <t>The producer participates in substrate recycling.</t>
  </si>
  <si>
    <t>5B8scFM1s3Q4OGpeJi07so</t>
  </si>
  <si>
    <t>The producer should keep records documenting dates and quantities of recycled substrate. Invoices/Loading dockets are acceptable. If there is no participation in an available recycling program, it should be justified. Participation in an off-farm recycling program is acceptable.</t>
  </si>
  <si>
    <t>QkSPB2n7lSil626qYF5NN</t>
  </si>
  <si>
    <t>FV-GFS 07.02</t>
  </si>
  <si>
    <t>4LzYsLBQazKkqf77OFmfJJ</t>
  </si>
  <si>
    <t>The GLOBALG.A.P. Number (GGN) is indicated on all final products originating from certified production processes when registered for parallel ownership.</t>
  </si>
  <si>
    <t>1oRrR9Z2l2EcPUw8YfW9yA</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</si>
  <si>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</si>
  <si>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1KnHDrklOCIpQoDfRFQa4i</t>
  </si>
  <si>
    <t>FV-GFS 28.02.01</t>
  </si>
  <si>
    <t>5sBJEU9Yh11QkBMjDGO69O</t>
  </si>
  <si>
    <t>There is documented justification for the use of soil fumigants.</t>
  </si>
  <si>
    <t>C7Uz3TEgicauHjm7AYPcf</t>
  </si>
  <si>
    <t>There shall be documented evidence and justification for the use of soil fumigants, including targeted problem, location, date, active ingredient, doses, method of application, and operator. Methyl bromide shall never be used as a soil fumigant.</t>
  </si>
  <si>
    <t>2g5JReDfSpzAHl16771ew5</t>
  </si>
  <si>
    <t>RW2T2hYy08KuJrj6dFxsN</t>
  </si>
  <si>
    <t>FV-GFS 28.02.02</t>
  </si>
  <si>
    <t>9zddHxyV5qLkUOtGH4ZtI</t>
  </si>
  <si>
    <t>The preplanting interval is complied with.</t>
  </si>
  <si>
    <t>6X3pEdt0jibWwOqrZPpLMd</t>
  </si>
  <si>
    <t>The preplanting interval shall be recorded.</t>
  </si>
  <si>
    <t>5Nl14BASNLaLWZJPmvOcLQ</t>
  </si>
  <si>
    <t>FV-GFS 29.04.02</t>
  </si>
  <si>
    <t>6hUpiuLftZxqDRQjTjAzAt</t>
  </si>
  <si>
    <t>Purchased inorganic fertilizers are accompanied by documented evidence of chemical content, including heavy metals.</t>
  </si>
  <si>
    <t>5gHQKL0Sd4ywMwv9WkH6Oi</t>
  </si>
  <si>
    <t>Documented evidence detailing chemical content, including heavy metals, should be available for all inorganic fertilizers used on registered crops within the last 12 months.</t>
  </si>
  <si>
    <t>4GqxsZoNDOR1W87uRzBY3Z</t>
  </si>
  <si>
    <t>FV-GFS 31.08</t>
  </si>
  <si>
    <t>6jDygy36pSblRpr7oJbCAS</t>
  </si>
  <si>
    <t>The producer uses the results of integrated pest management (IPM) to learn and to improve the IPM plan.</t>
  </si>
  <si>
    <t>5VavZcnGq2nukyvRoE9gUs</t>
  </si>
  <si>
    <t>There shall be evidence that the producer evaluates the IPM plan on a yearly basis and introduces improvements if these were identified as necessary.
In Option 2 producer groups, evidence at quality management system (QMS) level is acceptable.</t>
  </si>
  <si>
    <t>4JhjWNjynCROncB6v8xYkX</t>
  </si>
  <si>
    <t>FV-GFS 08.01</t>
  </si>
  <si>
    <t>4T3D3LTJ5Jbv9tNQLyJfV6</t>
  </si>
  <si>
    <t>Sales records are available for all quantities sold for all registered products.</t>
  </si>
  <si>
    <t>2zbGcvycvq02g4LDfloB9w</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</si>
  <si>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</si>
  <si>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7HDQtIsDtzns0bD1ntR0eP</t>
  </si>
  <si>
    <t>5EFASqWGpjLzGVX144vmns</t>
  </si>
  <si>
    <t>FV-GFS 07.04</t>
  </si>
  <si>
    <t>36t4dNPfjkIXJY8DSMYmUo</t>
  </si>
  <si>
    <t>Products that are purchased from different sources are identified.</t>
  </si>
  <si>
    <t>4Ph7l1XldnHtIFj8jiugfX</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</si>
  <si>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</si>
  <si>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5X6Iw8RVHklQNMaTjFt2Oa</t>
  </si>
  <si>
    <t>FV-GFS 09.01</t>
  </si>
  <si>
    <t>2fMHX6cB0iBPjBkli59lFS</t>
  </si>
  <si>
    <t>Documented procedures are in place to manage the recall and withdrawal of products from the marketplace, and such procedures are tested annually.</t>
  </si>
  <si>
    <t>66OoF4aEY3OJqMNDQccH4c</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</si>
  <si>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</si>
  <si>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5ZEbtYAwaiK1X4qvVH0ye8</t>
  </si>
  <si>
    <t>2qmuGbFJ7bozwNAIzG26wf</t>
  </si>
  <si>
    <t>FV-GFS 08.02</t>
  </si>
  <si>
    <t>wyeCJ54KTzkeOgl0DgFbJ</t>
  </si>
  <si>
    <t>Quantities (produced, stored, and/or purchased) are recorded and summarized for all products.</t>
  </si>
  <si>
    <t>4gADD8eNFnRmubGy6iuu9r</t>
  </si>
  <si>
    <t>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</si>
  <si>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1BJLRQdnuJDEVmUFrZ4Fg5</t>
  </si>
  <si>
    <t>FV-GFS 16.01</t>
  </si>
  <si>
    <t>6eCT7oszLRfJ5SeZbLMepw</t>
  </si>
  <si>
    <t>A system is in place to address risks associated with food fraud.</t>
  </si>
  <si>
    <t>6VIe8Ew2DO0BZOAwAt4ir</t>
  </si>
  <si>
    <t>The system shall include:
- A risk assessment to identify potential threats to the safety of the product, taking into account risks from fraudulent or adulterated materials
- A documented food fraud plan to specify the measures to control any risks identified in the risk assessment
- Consideration shall be given to potential impacts of intentional inaccurate information associated with a product for economical gain
- Where applicable, risks associated with counterfeit PPP, unauthorized propagation material, origin of packaging, use of approved suppliers, control over access to packaging shall be considered</t>
  </si>
  <si>
    <t>2o0PHrjwVpc8TxdOBpkPzy</t>
  </si>
  <si>
    <t>2hrMVYDEmxxVkLDwykpmln</t>
  </si>
  <si>
    <t>FV-GFS 15.01</t>
  </si>
  <si>
    <t>1zoBxRKcFgkb2sxAmabzbx</t>
  </si>
  <si>
    <t>A food defense system is in place to address risks associated with malicious attack or contamination.</t>
  </si>
  <si>
    <t>6u1FZP2lCoqNqU2lxtCLQQ</t>
  </si>
  <si>
    <t>The system shall include:
- A risk assessment to identify potential threats to the safety of products, taking into account risks from deliberate attempts to inflict contamination or damage
- A documented food defense plan to specify the measures to control any risks identified in the risk assessment
- Consideration of identification of tampering to the premises and products, monitoring of external storage and intake points, controlled access where relevant, receiving inputs from safe sources, and having available information for all employees and subcontractors
- Worker, visitor, and subcontractor awareness of the need to support food defense measures, ensured through training, signs, pictograms, etc.</t>
  </si>
  <si>
    <t>48EClxc2uJIvBOW8IlSEPt</t>
  </si>
  <si>
    <t>MpuHbgv7XDz6kjPMhHbzq</t>
  </si>
  <si>
    <t>FV-GFS 05.02</t>
  </si>
  <si>
    <t>5i9Cq01YzyjncTy29p2Nc</t>
  </si>
  <si>
    <t>An inventory is in place to manage stock on site.</t>
  </si>
  <si>
    <t>0fWzCJamQgsDCyhdfULx1</t>
  </si>
  <si>
    <t>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</si>
  <si>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6PzSKiJw1bRFye5uX49taK</t>
  </si>
  <si>
    <t>6iHAtWKxEwTapRPqshxtcf</t>
  </si>
  <si>
    <t>FV-GFS 05.01</t>
  </si>
  <si>
    <t>vKxo0S5J77dfW1uU1GH0E</t>
  </si>
  <si>
    <t>Specifications and procedures for materials and services that are relevant to food safety are available.</t>
  </si>
  <si>
    <t>1MMhNmyWB8e2VyeJuDgJJr</t>
  </si>
  <si>
    <t>A procedure shall be implemented and maintained for the control of suppliers of inputs and services that may introduce a food safety risk. The procedure shall include:
- Evaluation, approval, and continued monitoring of suppliers
- Procurement in emergency situations to ensure materials and services still conform to specifications
- Availability of records of evaluations, investigations, and follow-up actions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</si>
  <si>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2rbEZLZlwVmgwRVBUdXz7T</t>
  </si>
  <si>
    <t>FV-GFS 14.01</t>
  </si>
  <si>
    <t>1JMudvDzRJyj3k5Lqd1SNL</t>
  </si>
  <si>
    <t>The producer has completed and signed the food safety policy declaration.</t>
  </si>
  <si>
    <t>43nz9KJ9fUXcqaLE31sIkx</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</si>
  <si>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Serve as documented evidence of review by management of all elements of the food safety system, on an annual basis or whenever changes occur that impact food safety
- Substantiate the self-assessment checklist (for Option 1 individual producers)
- Be completed either by central management or on quality management system (QMS) level on behalf of Option 2 producer group members and Option 1 multisite producers with QMS</t>
  </si>
  <si>
    <t>7bt3lOtOqh5dlKm5Rqrjx4</t>
  </si>
  <si>
    <t>3DwgtS9i0t9XVIPvcEx0uo</t>
  </si>
  <si>
    <t>FV-GFS 12.01</t>
  </si>
  <si>
    <t>7tR9K7VXLAtQWQqUAfQX41</t>
  </si>
  <si>
    <t>Laboratory testing occurs in a manner consistent with industry requirements and prevailing regulations.</t>
  </si>
  <si>
    <t>56B86tHhGxkzu5x64wOtpu</t>
  </si>
  <si>
    <t>There shall be documented evidence that laboratories used to analyze parameters impacting food safety are operating in accordance with the requirements of ISO/IEC 17025.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</si>
  <si>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31r3O7m6YdmvyCuOWIOMh6</t>
  </si>
  <si>
    <t>1j1C4sNUZFM6F26NDs5fnI</t>
  </si>
  <si>
    <t>FV-GFS 02.01</t>
  </si>
  <si>
    <t>1FM5VpOQt13eRbCUpAUyuD</t>
  </si>
  <si>
    <t>A continuous improvement plan is documented.</t>
  </si>
  <si>
    <t>3DOe60VwvHCofivpsEOcd3</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</si>
  <si>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</si>
  <si>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1JAuUUOWZVfFz4uBMhgOmH</t>
  </si>
  <si>
    <t>FV-GFS 01.04</t>
  </si>
  <si>
    <t>20kofxmNsdnDzAoAJXjvuw</t>
  </si>
  <si>
    <t>Effective corrective actions are taken to address non-conformances detected during the self-assessments/internal audits.</t>
  </si>
  <si>
    <t>4gvb1PFxKRgI9T3AUfA1x5</t>
  </si>
  <si>
    <t>Corrective actions shall be documented. Any necessary changes shall be implemented. Compliance with all applicable Major Musts and at least 95% of applicable Minor Musts is required.</t>
  </si>
  <si>
    <t>76Up1Jlz2ogKdKXUH1J3L</t>
  </si>
  <si>
    <t>6Jd2onNX33RG4UydHVfy2u</t>
  </si>
  <si>
    <t>FV-GFS 01.03</t>
  </si>
  <si>
    <t>7uLCD1w7xxo7pAa1DrKAro</t>
  </si>
  <si>
    <t>The producer completes a minimum of one self-assessment/internal audit annually to the standard.</t>
  </si>
  <si>
    <t>3MYrlLeTOnEOyvt5u6ibsJ</t>
  </si>
  <si>
    <t xml:space="preserve">The self-assessment/internal audit shall evaluate compliance, review implementation, and support identification of improvement opportunities. A program of site inspections ensures the site and equipment are maintained, in support of food safety. The frequency of inspections is based on assessed risk and type of activities.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activities)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</si>
  <si>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1NnrqYpmsTO9Eq5yKIfiqN</t>
  </si>
  <si>
    <t>FV-GFS 01.02</t>
  </si>
  <si>
    <t>4yzthwpPcwRcENQbbfkkNR</t>
  </si>
  <si>
    <t>Records for auditing purposes are up-to-date. Records are kept for a minimum period of two years, unless a longer period is required.</t>
  </si>
  <si>
    <t>3arocb2CYShkjBadY3DVCU</t>
  </si>
  <si>
    <t>All records generated or kept by the producer for auditing purposes shall:
- Be stored securely, readily accessible and kept up to date
- Be retained for a minimum of two years, or longer if required by customers or prevailing regulations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</si>
  <si>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6RWudrK1OYKRKkjuYKTmeJ</t>
  </si>
  <si>
    <t>FV-GFS 01.01</t>
  </si>
  <si>
    <t>2jPbsdRFITM5EdNZ3q6QbJ</t>
  </si>
  <si>
    <t>A procedure is in place to manage and control documents and records.</t>
  </si>
  <si>
    <t>2zWLqMqCVLpEfrHdyeIlGi</t>
  </si>
  <si>
    <t>Documents and records affecting implementation of the requirements shall be managed and controlled.
A documented procedure shall describe: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</si>
  <si>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2adJZ3Sfn04R9H7RqvEryb</t>
  </si>
  <si>
    <t>FV-GFS 11.01</t>
  </si>
  <si>
    <t>3cgQG49eXFAirl8sZLCd8z</t>
  </si>
  <si>
    <t>Procedures are in place to manage and handle non-conforming products.</t>
  </si>
  <si>
    <t>4fDAF2s1G1yIgDckGq1lj0</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</si>
  <si>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The non-conforming product procedures shall also address the treatment of dropped product, as per the risk assessment.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</si>
  <si>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1LqxqbMnYmX3O47nTDkHLF</t>
  </si>
  <si>
    <t>5PrSpSyjjykg4ZatTFFqlw</t>
  </si>
  <si>
    <t>FV-GFS 21.06</t>
  </si>
  <si>
    <t>6gmqamU34WBQf537wUGjY0</t>
  </si>
  <si>
    <t>Where the operation handles or stores allergens, the operation has a documented allergen management program.</t>
  </si>
  <si>
    <t>56y2pS0iosNrQjtngqUnqC</t>
  </si>
  <si>
    <t>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</si>
  <si>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42ifyJREXOWqdCpWvki5vc</t>
  </si>
  <si>
    <t>FV-GFS 19.01</t>
  </si>
  <si>
    <t>5KY6hi3SNEv3HVdZvmSusd</t>
  </si>
  <si>
    <t>The farm has a documented hygiene risk assessment.</t>
  </si>
  <si>
    <t>1MK8YGFMkOJsqMH6NUbkV3</t>
  </si>
  <si>
    <t>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
- Measurement and monitoring of cleaning and hygiene activities</t>
  </si>
  <si>
    <t>1gpvHRL3jcuK0YTVBxeDJK</t>
  </si>
  <si>
    <t>1rFCD3m2xZpARcLGYqcngz</t>
  </si>
  <si>
    <t>FV-GFS 19.04</t>
  </si>
  <si>
    <t>1hA4cT7jWi9wlsxVCH1kzb</t>
  </si>
  <si>
    <t>Smoking, eating, chewing, and drinking are confined to designated areas.</t>
  </si>
  <si>
    <t>01vw38LWVr5LiJx72w8gXp</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</si>
  <si>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</si>
  <si>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2AFeKeIo7qzqU11QnYBkJV</t>
  </si>
  <si>
    <t>FV-GFS 19.02</t>
  </si>
  <si>
    <t>4KCLpfkmg2Jhr6PCpGqBpu</t>
  </si>
  <si>
    <t>Documented hygiene procedures are in place to minimize food safety risks.</t>
  </si>
  <si>
    <t>1bjDAQAO0tSL87F1oYzG0Z</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</si>
  <si>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</si>
  <si>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2DD5hnVEVnsPs9yW4slt0H</t>
  </si>
  <si>
    <t>FV-GFS 19.03</t>
  </si>
  <si>
    <t>1i4DsVfRz9VZgNHn7EiEPy</t>
  </si>
  <si>
    <t>All persons working on the farm have received hygiene training.</t>
  </si>
  <si>
    <t>3sC8JSEvwNadGTAhUT5JIf</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</si>
  <si>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</si>
  <si>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5BzRYHEIatDV9nbjuR71nv</t>
  </si>
  <si>
    <t>FV-GFS 19.06</t>
  </si>
  <si>
    <t>7K3MRY44lnOFUL5cGdaJO4</t>
  </si>
  <si>
    <t>Handwashing facilities are available for all workers, visitors, and subcontractors who come into direct contact with products.</t>
  </si>
  <si>
    <t>2RP7Y435eAH6UnT2ZJ8wRP</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</si>
  <si>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</si>
  <si>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5AO6sTDuFTzZc4nxaxLr6U</t>
  </si>
  <si>
    <t>FV-GFS 19.05</t>
  </si>
  <si>
    <t>1ZyfgOmwxaRiR7S4R7fDx4</t>
  </si>
  <si>
    <t>Clean toilets are provided for workers, visitors, and subcontractors in the vicinity of their work.</t>
  </si>
  <si>
    <t>3V8S3Zp473TpC8t9KgGKxq</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</si>
  <si>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</si>
  <si>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5aTPabGVA1c9cFUsdMWrw0</t>
  </si>
  <si>
    <t>FV-GFS 19.07</t>
  </si>
  <si>
    <t>jB6TMTAcLsyjtQDv5smuU</t>
  </si>
  <si>
    <t>Animal activity that may result in product contamination is managed.</t>
  </si>
  <si>
    <t>i3lLFePtxbkCjVQo9AwkA</t>
  </si>
  <si>
    <t>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</si>
  <si>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2rs7emlkTZPjsg71faiAd9</t>
  </si>
  <si>
    <t>FV-GFS 32.07.01</t>
  </si>
  <si>
    <t>1GZwkXNfHhqTTJeL3DQWFf</t>
  </si>
  <si>
    <t>Information regarding maximum residue levels (MRLs) is available for the destination markets in which products will be traded.</t>
  </si>
  <si>
    <t>7ekE63U2MkKBQ7FBdQ5wLI</t>
  </si>
  <si>
    <t>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</si>
  <si>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78fF8J8n8uDPsOxFl12Alc</t>
  </si>
  <si>
    <t>4dLhdu5ncpzXM6bVq21fZg</t>
  </si>
  <si>
    <t>FV-GFS 32.07.03</t>
  </si>
  <si>
    <t>7fjEL7Oz8SgZ7Y25dwKOXo</t>
  </si>
  <si>
    <t>The correct maximum residue level (MRL) sampling and testing procedures are followed.</t>
  </si>
  <si>
    <t>5xUdcWFlaPPtkKg6Qac9dN</t>
  </si>
  <si>
    <t>Documented evidence shall be available demonstrating compliance with applicable sampling procedures.</t>
  </si>
  <si>
    <t>2IDQsAx2EXaefk5yiXFxEY</t>
  </si>
  <si>
    <t>FV-GFS 32.07.02</t>
  </si>
  <si>
    <t>7seSPwiK53xgDNaPcMXgAb</t>
  </si>
  <si>
    <t>A risk assessment for all registered products has been completed and the maximum residue level (MRL) requirements of the applicable market(s) are met.</t>
  </si>
  <si>
    <t>4npJCTAyBqvU0CjeJOQYiI</t>
  </si>
  <si>
    <t>The risk assessment shall cover all registered crops and the potential risk of MRL exceedance based on plant protection product (PPP) usage.
Residues of agricultural chemicals shall not exceed levels established by applicable and prevailing legislation (in both countries of production and intended sale), or by the Codex Alimentarius Commission.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</si>
  <si>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73VD9GspDVUmgPNihgM0be</t>
  </si>
  <si>
    <t>FV-GFS 32.07.04</t>
  </si>
  <si>
    <t>XjwuRoAtGIL72wtmA9EUv</t>
  </si>
  <si>
    <t>A documented action plan is available that describes the steps to be taken if an unauthorized plant protection product (PPP) is detected in the maximum residue level (MRL) sampling.</t>
  </si>
  <si>
    <t>31pLZsiMwGuroBvJnU7qCb</t>
  </si>
  <si>
    <t>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</si>
  <si>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1OS3Bsgj20I3yoL69WfYNv</t>
  </si>
  <si>
    <t>FV-GFS 30.01.01</t>
  </si>
  <si>
    <t>1bMKRvzn7wLm5L9Gv64Ds9</t>
  </si>
  <si>
    <t>There is a risk assessment to assess food safety risks for pre- and postharvest water used.</t>
  </si>
  <si>
    <t>3xkumQPP4Kt7UUpLoqBX8A</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</si>
  <si>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Control of water not intended for use in food production (stored water for grounds maintenance, etc.)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</si>
  <si>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696jSQYmLVDJoD3UnofwTY</t>
  </si>
  <si>
    <t>4YYEAFlKQL7dZttPmpxB2F</t>
  </si>
  <si>
    <t>2hpse8sizXbJhkuBL9OBfW</t>
  </si>
  <si>
    <t>FV-GFS 32.07.05</t>
  </si>
  <si>
    <t>158ByoFlXlkyxmOt0mUZTl</t>
  </si>
  <si>
    <t>A documented action plan is available that describes the steps to be taken if a maximum residue level (MRL) is exceeded.</t>
  </si>
  <si>
    <t>3vU0IoOvm164HfRXlcuF2R</t>
  </si>
  <si>
    <t>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</si>
  <si>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7I1l427ms7JjgQDr2iJYro</t>
  </si>
  <si>
    <t>FV-GFS 30.01.03</t>
  </si>
  <si>
    <t>7dCNAHVbPwKX3m1zE5cLtQ</t>
  </si>
  <si>
    <t>A water management plan is available.</t>
  </si>
  <si>
    <t>uusrZdKqtIRIcvl1eb9TZ</t>
  </si>
  <si>
    <t>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</si>
  <si>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3U68JVx8Ax4XyDSoFKHbL</t>
  </si>
  <si>
    <t>FV-GFS 30.01.02</t>
  </si>
  <si>
    <t>31ox0uYhiouy4oXsgUj3EI</t>
  </si>
  <si>
    <t>A risk assessment has been undertaken to evaluate environmental issues for water management on the farm (pre- and postharvest).</t>
  </si>
  <si>
    <t>YVUSAablMuZlwulG6Hs70</t>
  </si>
  <si>
    <t>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</si>
  <si>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1xFHArepy1OParxXI8mFBU</t>
  </si>
  <si>
    <t>FV-GFS 30.04.02</t>
  </si>
  <si>
    <t>3vm4XxQCITAue3oouT1WMS</t>
  </si>
  <si>
    <t>Storage of water does not pose any food safety risks.</t>
  </si>
  <si>
    <t>7DzuydPdVdkr54s2v2X0zQ</t>
  </si>
  <si>
    <t>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</si>
  <si>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7GSUGbBCg0zqqdO3nIYknt</t>
  </si>
  <si>
    <t>2PJlZjNP2CxZBTHI3Yo72l</t>
  </si>
  <si>
    <t>FV-GFS 30.06.01</t>
  </si>
  <si>
    <t>379j8FnSaVTshzJmjUJXZl</t>
  </si>
  <si>
    <t>Tools are routinely used to calculate and optimize crop irrigation.</t>
  </si>
  <si>
    <t>kEfRTrUItuzVdC8l0fNIR</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</si>
  <si>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</si>
  <si>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6aZY7458MgGAXucrp2rDfj</t>
  </si>
  <si>
    <t>2uvyi4xXezIfuSwNUADFHG</t>
  </si>
  <si>
    <t>FV-GFS 30.05.02</t>
  </si>
  <si>
    <t>7xESRDocoDQgntibGVYSYr</t>
  </si>
  <si>
    <t>Corrective actions are taken based on results from the risk assessment and results of the water analysis.</t>
  </si>
  <si>
    <t>3p6hPSsBcSrzSyiAbOXS3q</t>
  </si>
  <si>
    <t>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</si>
  <si>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253gbk0kdnSSFyQX6iFKWy</t>
  </si>
  <si>
    <t>2gtRPHX41pHO6QFDWfcerW</t>
  </si>
  <si>
    <t>FV-GFS 30.05.01</t>
  </si>
  <si>
    <t>5WqQhUGztSt9fSCF4ivakw</t>
  </si>
  <si>
    <t>Water is analyzed for food safety, in accordance with the risk assessment.</t>
  </si>
  <si>
    <t>4GF0uukDRzdbUF4t2dMJ46</t>
  </si>
  <si>
    <t>Water shall be analyzed for food safety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</si>
  <si>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5sGMWlAcHjLcu4fVkhfDRW</t>
  </si>
  <si>
    <t>FV-GFS 30.05.03</t>
  </si>
  <si>
    <t>6o7UlzNxkDUtPzLqRRJSbM</t>
  </si>
  <si>
    <t>The use of treated sewage water does not pose a food safety risk.</t>
  </si>
  <si>
    <t>m4ZoxqgjizFlos755oNVY</t>
  </si>
  <si>
    <t>6rtHWgLr1wRNeI1oCBqzPo</t>
  </si>
  <si>
    <t>FV-GFS 30.05.04</t>
  </si>
  <si>
    <t>5iCSiRpigC3p5XlFXEKtfk</t>
  </si>
  <si>
    <t>Water that comes into contact with products during harvest and postharvest meets the microbial standard for drinking water.</t>
  </si>
  <si>
    <t>7LfXHI3r8icjTIA0RFiYU</t>
  </si>
  <si>
    <t>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</si>
  <si>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6VDJXyqyq366fxaTRQIzMr</t>
  </si>
  <si>
    <t>FV-GFS 30.05.06</t>
  </si>
  <si>
    <t>V6DQSG0vNZC9zhUldHRRm</t>
  </si>
  <si>
    <t>Treated water used during harvest or postharvest is monitored appropriately.</t>
  </si>
  <si>
    <t>6FbOIZoJBh9ybNzdV6seU4</t>
  </si>
  <si>
    <t>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</si>
  <si>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5ILg7oug7iTClvMlMZjhAQ</t>
  </si>
  <si>
    <t>FV-GFS 30.05.05</t>
  </si>
  <si>
    <t>6JdhXvhxlsekyA6Do1Hz1F</t>
  </si>
  <si>
    <t>Recirculated water used during production, harvest, and postharvest is changed or replenished at an appropriate frequency.</t>
  </si>
  <si>
    <t>4RMNo3lMTQsd80RDmR6B1L</t>
  </si>
  <si>
    <t>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</si>
  <si>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5VEolD3pXTKXiCv8kF7BD8</t>
  </si>
  <si>
    <t>FV-GFS 30.03.01</t>
  </si>
  <si>
    <t>2wacWFwRd5rmnFsKwSBRNZ</t>
  </si>
  <si>
    <t>Where feasible, measures have been implemented to collect water and, where appropriate, to recycle.</t>
  </si>
  <si>
    <t>5DLcMuu02yEZKOX3tY5xns</t>
  </si>
  <si>
    <t>Water collection and/or recycling shall be implemented where economically and practically feasible (from building roofs, greenhouses, etc.).
Water collection or recycling does not refer only to rainwater. Collection from watercourses is not encouraged.</t>
  </si>
  <si>
    <t>uzn8UMxTkF1w7M3FTD0sW</t>
  </si>
  <si>
    <t>4e0hFYl6HltQu7DHCHbcoJ</t>
  </si>
  <si>
    <t>FV-GFS 33.04.01</t>
  </si>
  <si>
    <t>2KjDdMXpsNwRyljUsmaAEH</t>
  </si>
  <si>
    <t>A pest management plan is in place and implemented.</t>
  </si>
  <si>
    <t>B98GYguSgyevesBZ4KQZ3</t>
  </si>
  <si>
    <t>A pest management plan for monitoring and control of pests in the packing and storage areas shall be in place.
There shall be visual evidence that the pest monitoring and correcting processes are effective.</t>
  </si>
  <si>
    <t>6SSbkfthK0LYaxbv5b14GB</t>
  </si>
  <si>
    <t>1OZTzJWvKeCm4lQLj2de5o</t>
  </si>
  <si>
    <t>51KdjNCjOC8inVjuDumWQp</t>
  </si>
  <si>
    <t>FV-GFS 33.06.01</t>
  </si>
  <si>
    <t>74eqP00a18kcAP9vY1Gjwf</t>
  </si>
  <si>
    <t>A risk-based microbial environmental monitoring program is in place for product handling areas.</t>
  </si>
  <si>
    <t>4zuYWkgkVzGevVEeISHa3C</t>
  </si>
  <si>
    <t>Where postharvest activities are included in an operation, there shall be a risk-based microbial environmental monitoring program in place for the product handling areas. The program shall allow for assessment of effectiveness of cleaning procedures in reducing food safety risks and identify sources of potential contamination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</si>
  <si>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1vk62VlZg3Zq6bcgLfSxGJ</t>
  </si>
  <si>
    <t>U3pe4S0WIg9qB7vTtaWat</t>
  </si>
  <si>
    <t>FV-GFS 33.04.02</t>
  </si>
  <si>
    <t>6eCCw2F6MukvEGrRMih6L9</t>
  </si>
  <si>
    <t>Records are kept of pest control inspections and corrective actions taken.</t>
  </si>
  <si>
    <t>7CGLG5MMs7igIDIR1hSwkH</t>
  </si>
  <si>
    <t>Monitoring shall take place and records of pest control inspections and follow-up action plan(s) shall be kept.</t>
  </si>
  <si>
    <t>OWyjnNy5jO1pN3SxN3tRS</t>
  </si>
  <si>
    <t>FV-GFS 33.07.01</t>
  </si>
  <si>
    <t>4frDF8t5lgLD3gaFRUYvYi</t>
  </si>
  <si>
    <t>Air and compressed gases are monitored, stored, and handled so as to minimize food safety risks.</t>
  </si>
  <si>
    <t>6aeoxLUShgkCMESiJpAogk</t>
  </si>
  <si>
    <t>Air and compressed gases used in product handling (e.g., for drying) and which could affect food safety shall be regularly monitored, appropriately stored, and handled so as to minimize the risk of product contamination. Based on a risk assessment, the degree of monitoring appropriate for compressed air that comes into contact with the product shall be defined. Risk mitigation activities may include monitoring of filters and do not necessarily require laboratory analysis of air samples.</t>
  </si>
  <si>
    <t>5TLexd3GI3AjZkCglPj3h5</t>
  </si>
  <si>
    <t>6yPrLv8HOkMQl4FUElnt8s</t>
  </si>
  <si>
    <t>FV-GFS 33.05.01</t>
  </si>
  <si>
    <t>53XFoKAPf6LCkQ9DPX66v6</t>
  </si>
  <si>
    <t>Final product labeling is appropriate.</t>
  </si>
  <si>
    <t>3xrC7t4K7I8q0dU2b7Kr53</t>
  </si>
  <si>
    <t>Where final product packing is included in the scope of certification, product labeling shall be done according to applicable prevailing regulations in the country of intended sale and any customer specifications.
Packaging may be provided by the customer, indicating compliance with customer specifications.</t>
  </si>
  <si>
    <t>6v0SS1OCIEL11DaUsdV8qY</t>
  </si>
  <si>
    <t>7IfmeAiwt7IyOyilrdfU56</t>
  </si>
  <si>
    <t>FV-GFS 33.03.01</t>
  </si>
  <si>
    <t>4mzBZ5lZnQkyoWFs8krabw</t>
  </si>
  <si>
    <t>Controlled storage conditions are maintained.</t>
  </si>
  <si>
    <t>2TCR1TFBF0dQvqA3IB05MJ</t>
  </si>
  <si>
    <t>Temperature-, humidity- (where relevant), and atmosphere-controlled storage areas shall be monitored and maintained. Records of monitoring shall be kept.</t>
  </si>
  <si>
    <t>5RnRCz8ee4Zl9QUgeRKTHd</t>
  </si>
  <si>
    <t>1Uqyo2Vwo2oCQgKT32PB54</t>
  </si>
  <si>
    <t>FV-GFS 33.02.01</t>
  </si>
  <si>
    <t>3GYD5AfACoMcapCqIJaEbW</t>
  </si>
  <si>
    <t>Systems are in place to ensure that foreign materials do not contaminate products.</t>
  </si>
  <si>
    <t>6SpnTZNadoabwbpdAWXjAb</t>
  </si>
  <si>
    <t>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</si>
  <si>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7h4leQtnNFBbHHWbgN8lXM</t>
  </si>
  <si>
    <t>HpwhZNE1Jujf4ntm70XUJ</t>
  </si>
  <si>
    <t>FV-GFS 33.02.02</t>
  </si>
  <si>
    <t>2TeuBwrohebS7AFDqJ4XY0</t>
  </si>
  <si>
    <t>A procedure is in place for handling foreign material contamination.</t>
  </si>
  <si>
    <t>6QfCdFrHQZ6nqappXIhaDl</t>
  </si>
  <si>
    <t>A documented procedure for handling foreign material contamination, including glass and hard plastic breakages (in greenhouses, product handling, preparation and storage areas, etc.) shall be in place.</t>
  </si>
  <si>
    <t>vTUZ6KQlrq7dspNUGk5KB</t>
  </si>
  <si>
    <t>FV-GFS 33.01.04</t>
  </si>
  <si>
    <t>4TaEOi13PA5NzzHObNPjhP</t>
  </si>
  <si>
    <t>Cleaning equipment, agents, lubricants, etc. are stored and used to prevent chemical contamination of products and are approved for application in the food industry.</t>
  </si>
  <si>
    <t>ybDGysCwmYN7QyvShDKT2</t>
  </si>
  <si>
    <t>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 Chemicals shall be applied according to the product label instructions.</t>
  </si>
  <si>
    <t>Cewd3FqcwBMtVtTDK4h9s</t>
  </si>
  <si>
    <t>22l3UtO73ZM5X3unimZhNH</t>
  </si>
  <si>
    <t>FV-GFS 33.01.03</t>
  </si>
  <si>
    <t>6K2AKsZdfsOdekTRF5nsQD</t>
  </si>
  <si>
    <t>Packaging materials are appropriate for their intended use and stored under conditions that protect the materials from contamination.</t>
  </si>
  <si>
    <t>1uRinBSosYFCTWv4uBg2j3</t>
  </si>
  <si>
    <t>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</si>
  <si>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4jmMeYGPtKdXO8Ibg2kVnK</t>
  </si>
  <si>
    <t>FV-GFS 33.01.02</t>
  </si>
  <si>
    <t>5ujhCbOnghq8O4QcehPUHh</t>
  </si>
  <si>
    <t>All locations for collection, storage, and distribution of packed products are cleaned and maintained.</t>
  </si>
  <si>
    <t>52ZcfQxMgl5GPa9Vh1JFiL</t>
  </si>
  <si>
    <t>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</si>
  <si>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4WYx7HFMmvtmz47Y7M3HG3</t>
  </si>
  <si>
    <t>FV-GFS 33.01.01</t>
  </si>
  <si>
    <t>d9rCS3tguaEvdlnIdpz5T</t>
  </si>
  <si>
    <t>Harvested and packed products are stored to minimize food safety risks.</t>
  </si>
  <si>
    <t>1IcWxLUB26GNPphYlZYNnW</t>
  </si>
  <si>
    <t>All harvested products (packed products, bulk) are stored appropriately and protected from contamination in accordance with the hygiene risk assessment.</t>
  </si>
  <si>
    <t>7vCuleYKjHamUvKLHgZ8Y</t>
  </si>
  <si>
    <t>FV-GFS 19.08</t>
  </si>
  <si>
    <t>63U2FqCsGPStS3cqPeuBYl</t>
  </si>
  <si>
    <t>Containers used for production and harvesting are cleaned, maintained, and appropriate for use.</t>
  </si>
  <si>
    <t>6VDAPLq0hrubOIGISKznPw</t>
  </si>
  <si>
    <t>Production and harvesting containers shall be made of nontoxic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</si>
  <si>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G6pnCCbJwdzCHFllZlnYt</t>
  </si>
  <si>
    <t>FV-GFS 30.01.04</t>
  </si>
  <si>
    <t>6feqDUA00CIR112ELALNyl</t>
  </si>
  <si>
    <t>Actions are taken to complement on-farm water management with off-farm activities (while recognizing that the legal scope of the producer is on the farm).</t>
  </si>
  <si>
    <t>5T2dEkEZu7w23ks8utOsHA</t>
  </si>
  <si>
    <t>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</si>
  <si>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3gpM7wAcugibINOIws1vMT</t>
  </si>
  <si>
    <t>FV-GFS 13.03</t>
  </si>
  <si>
    <t>68fmjo3gU1AMf7WJNKw3bp</t>
  </si>
  <si>
    <t>Vehicles and equipment used for loading, transport, or storage of harvested products are cleaned, maintained, and appropriate for use.</t>
  </si>
  <si>
    <t>5YBwxoyoYwp5GIbRkEDkAf</t>
  </si>
  <si>
    <t>Vehicles and equipment used for loading, transport, or storage of harvested products shall be cleaned and maintained and stored to prevent product contamination (animal manure, fuel spills, etc.).
Vehicles and equipment shall be suitable for the intended purpose and stored to minimize food safety risk.</t>
  </si>
  <si>
    <t>6Ax16N8PtorGrxHH3hlDVA</t>
  </si>
  <si>
    <t>FV-GFS 30.04.01</t>
  </si>
  <si>
    <t>2raD0wMGmr2mrvAoJwm9ao</t>
  </si>
  <si>
    <t>Water storage facilities are present and well maintained to take advantage of periods of maximum water availability.</t>
  </si>
  <si>
    <t>5JQP5gZkgc1JTMPALlzLl0</t>
  </si>
  <si>
    <t>Where the farm is located in areas of seasonal water availability, there should be water storage facilities for water use during periods when water availability is low. These should be in a good state of repair and appropriately fenced/secured to prevent accidents.</t>
  </si>
  <si>
    <t>4fNRywx2WxuNR6BIWgR80o</t>
  </si>
  <si>
    <t>FV-GFS 30.02.02</t>
  </si>
  <si>
    <t>1uRKJDxlLQmjDmhNoVTLob</t>
  </si>
  <si>
    <t>Restrictions indicated in water permits/licenses are complied with.</t>
  </si>
  <si>
    <t>5ZtEwvCz2CqqKhZu43BToz</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</si>
  <si>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</si>
  <si>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5U9xxekFJ28sU2NwdkP9u8</t>
  </si>
  <si>
    <t>6iUFFK6Mb6jElcvXPhYqc4</t>
  </si>
  <si>
    <t>FV-GFS 30.02.01</t>
  </si>
  <si>
    <t>otjpwee7gFLMM5JcF5PML</t>
  </si>
  <si>
    <t>Water use at farm level has valid permits/licenses where legally required.</t>
  </si>
  <si>
    <t>1W0gsx2AdY7viOtP4wJ9dH</t>
  </si>
  <si>
    <t>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</si>
  <si>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4YbENZo3egueuxDEDlR76y</t>
  </si>
  <si>
    <t>FV-GFS 30.06.03</t>
  </si>
  <si>
    <t>61BkvwmRRlRROsOO6FMpB8</t>
  </si>
  <si>
    <t>Management of water is supported with metrics.</t>
  </si>
  <si>
    <t>6DpPxgG2725oMSk0Yp2tij</t>
  </si>
  <si>
    <t>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</si>
  <si>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iB5PMMMmXldy6uUryrwf2</t>
  </si>
  <si>
    <t>FV-GFS 30.06.02</t>
  </si>
  <si>
    <t>JviXTsYIcUfNNHPBNIsYN</t>
  </si>
  <si>
    <t>Measures are taken to understand the amount of water used and actions identified for how to increase water use efficiency.</t>
  </si>
  <si>
    <t>4NhhAV43nit5rWKQG7csgf</t>
  </si>
  <si>
    <t>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</si>
  <si>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All Sections</t>
  </si>
  <si>
    <t>Unique Sections</t>
  </si>
  <si>
    <t>Unique Subsections</t>
  </si>
  <si>
    <t>Section:Subsection Main</t>
  </si>
  <si>
    <t>Section:Subsection Download</t>
  </si>
  <si>
    <t>Section:Subsection New</t>
  </si>
  <si>
    <t>Section GUID</t>
  </si>
  <si>
    <t>Subsection GUID</t>
  </si>
  <si>
    <t>Title</t>
  </si>
  <si>
    <t>S Order</t>
  </si>
  <si>
    <t>SS Order</t>
  </si>
  <si>
    <t>Schon da?</t>
  </si>
  <si>
    <t>FV 04 OUTSOURCED ACTIVITIES (SUBCONTRACTORS)</t>
  </si>
  <si>
    <t>-</t>
  </si>
  <si>
    <t>5mUWYvmAcBFoyUbNbMwBFm1DSOMfBwEJ7NMTIzs3yO1i</t>
  </si>
  <si>
    <t>Gje6Vs9erIFxkUciUvJH4</t>
  </si>
  <si>
    <t>2TfKDuTMsKF5HLrx4ZV67W</t>
  </si>
  <si>
    <t>55PwbCfLEsH487m0LGfq8G</t>
  </si>
  <si>
    <t>HOP 22.03 Natural ecosystems and habitats are not converted into agricultural areas</t>
  </si>
  <si>
    <t>6Rm0QwTMNW6kK0eTQrJkhZ78fF8J8n8uDPsOxFl12Alc</t>
  </si>
  <si>
    <t>6FdWPU4oDWbSzvdyOZoYoB</t>
  </si>
  <si>
    <t>3mN9LJ6V8o5Ft5nePpLgvo</t>
  </si>
  <si>
    <t>FV 22.03 Natural ecosystems and habitats are not converted into agricultural areas</t>
  </si>
  <si>
    <t>7rjim934yL9ogfLKGg1C6w7mjSidGuWy0Ls8TvSUsTPI</t>
  </si>
  <si>
    <t>5UQeS9ZpTZ73bWl747qvBc</t>
  </si>
  <si>
    <t>4Trg9Ks2xdqdCKsYEmUg8D</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</si>
  <si>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</si>
  <si>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</si>
  <si>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</si>
  <si>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1bKgax0qDr1kdS45vRoOYL5TvyR0UgB0EOmnMkFaZftX</t>
  </si>
  <si>
    <t>58YIZdoFmkYixB4J9NtgtD</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</si>
  <si>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</si>
  <si>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</si>
  <si>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</si>
  <si>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4wZVGrd3Y6MNXGOUDdx8aE5TvyR0UgB0EOmnMkFaZftX</t>
  </si>
  <si>
    <t>1yWMo0Q80qUQDJqsf2LkXE</t>
  </si>
  <si>
    <t xml:space="preserve">FV 33.07 Air and compressed gases </t>
  </si>
  <si>
    <t>3jlC57moeRajaaQIIaDd205TvyR0UgB0EOmnMkFaZftX</t>
  </si>
  <si>
    <t>4qbSjlziUqnQJwKT4sdkb1</t>
  </si>
  <si>
    <t>FV 33.06 Environmental monitoring program</t>
  </si>
  <si>
    <t>1Lf9FHKch0eiLXJIpNhkap5TvyR0UgB0EOmnMkFaZftX</t>
  </si>
  <si>
    <t>7Im0gZuPu0LHTMAIaQXrVq</t>
  </si>
  <si>
    <t>ppb9y4rPwbUUBCj5QAkxS</t>
  </si>
  <si>
    <t xml:space="preserve">QMS 01.01.02  Legality - Production sites of multisite producers with QMS  </t>
  </si>
  <si>
    <t>2bWjTJm7YGHjn0xzK8lmrx5TvyR0UgB0EOmnMkFaZftX</t>
  </si>
  <si>
    <t>2rxdA3gpl0PXbrvpZ0BtCg</t>
  </si>
  <si>
    <t>67jQXmb714JA7JO68yT9WJ</t>
  </si>
  <si>
    <t xml:space="preserve">QMS 01.02  Internal register </t>
  </si>
  <si>
    <t>6Wkw4wWRDCURPfRLe7FPfh5TvyR0UgB0EOmnMkFaZftX</t>
  </si>
  <si>
    <t>6RbDnySZpbgffC9ju2q32c</t>
  </si>
  <si>
    <t>6vMdfJ8gSRxB94Qur9PIUJ</t>
  </si>
  <si>
    <t>QMS 01.02.01 Internal register - Multisite producers with QMS</t>
  </si>
  <si>
    <t>3hFRwOPd6tyF3XqgDpiUsI5TvyR0UgB0EOmnMkFaZftX</t>
  </si>
  <si>
    <t>1eFqhUYZUruUIaNxgz39cm</t>
  </si>
  <si>
    <t>65YhqSh0effwCLgSU5PKWi</t>
  </si>
  <si>
    <t>QMS 01.02.02 Internal register - Producer Groups</t>
  </si>
  <si>
    <t>2kuhirjgnGOVNDcaDpOkYM5TvyR0UgB0EOmnMkFaZftX</t>
  </si>
  <si>
    <t>DJzqg2fWJNX8DV2KctvYg</t>
  </si>
  <si>
    <t>6gNXFot9bj2qIYf6UMlESC</t>
  </si>
  <si>
    <t>QMS 02.01 Structure</t>
  </si>
  <si>
    <t>6jdV20fj5kQdZCYqV2HAZj5TvyR0UgB0EOmnMkFaZftX</t>
  </si>
  <si>
    <t>70ruHYc2MpTvg0jD7QMezL</t>
  </si>
  <si>
    <t>1BZRMD4dae6RuHe1e220IE</t>
  </si>
  <si>
    <t>QMS 02.02 Competency and training of staff</t>
  </si>
  <si>
    <t>1JbTSVCXvD1rsi9FQI4BLX5TvyR0UgB0EOmnMkFaZftX</t>
  </si>
  <si>
    <t>7szhAVwZa7A9bpfSi2pieJ</t>
  </si>
  <si>
    <t>4cLbnSmkp5Cb5himLWnflc</t>
  </si>
  <si>
    <t>QMS 03.01 Document control requirements</t>
  </si>
  <si>
    <t>VDK37xlSNcEUrQRExLE3o5TvyR0UgB0EOmnMkFaZftX</t>
  </si>
  <si>
    <t>1QZN9MgOjsyqVA68ggNrjJ</t>
  </si>
  <si>
    <t>6cqHYchodcu4mfags7nEfI</t>
  </si>
  <si>
    <t>QMS 03.02 Records</t>
  </si>
  <si>
    <t>5jzyQhmb27D4nmyslaqw295TvyR0UgB0EOmnMkFaZftX</t>
  </si>
  <si>
    <t>5MIp8lIIRxiecaRlBx45ZA</t>
  </si>
  <si>
    <t>3DacSTY4JYjnci5zdyhJco</t>
  </si>
  <si>
    <t>QMS 05.01 Internal QMS audits</t>
  </si>
  <si>
    <t>1EgtVf0gt9faAZ208UKbhp5TvyR0UgB0EOmnMkFaZftX</t>
  </si>
  <si>
    <t>6xn2hlRu4XuFNY4EvmmhGh</t>
  </si>
  <si>
    <t>5H57GE3E0oeJiTQUwzLR4e</t>
  </si>
  <si>
    <t>QMS 05.02 Internal audits of members/sites</t>
  </si>
  <si>
    <t>17ftYiGJQGfvC82XpjU1HE5TvyR0UgB0EOmnMkFaZftX</t>
  </si>
  <si>
    <t>4FpGNTsK7qObG6w0IK8lJ9</t>
  </si>
  <si>
    <t>TNECOkMrplT0VST5e7LlI</t>
  </si>
  <si>
    <t>QMS 05.03 Non-compliances, corrective actions, and sanctions</t>
  </si>
  <si>
    <t>79NJXc4l9NQEbbeDhi7yAn5TvyR0UgB0EOmnMkFaZftX</t>
  </si>
  <si>
    <t>4CAFQJ1DissSwVgUR6FAo2</t>
  </si>
  <si>
    <t>2rWrYhbbVlHZkKXd3fJaOG</t>
  </si>
  <si>
    <t>QMS 11.1 Key Tasks - QMS manager</t>
  </si>
  <si>
    <t>AqZg0D6YeGl82j7kk861G5TvyR0UgB0EOmnMkFaZftX</t>
  </si>
  <si>
    <t>7rp7x9ZgHaqceXxu6OWWq7</t>
  </si>
  <si>
    <t>4LkoX8uL7IKysZNtMA9ACA</t>
  </si>
  <si>
    <t>QMS 11.2 Key Tasks - Internal QMS auditors</t>
  </si>
  <si>
    <t>2mT42AzGqaTB4SqjuCAb8l5TvyR0UgB0EOmnMkFaZftX</t>
  </si>
  <si>
    <t>6w3UMFW0oHAYouIfAQsxPp</t>
  </si>
  <si>
    <t>68QqPVS7uQ4h17EehtW3dB</t>
  </si>
  <si>
    <t>QMS 11.3 Key Tasks -Internal farm auditors</t>
  </si>
  <si>
    <t>1STSYkQfJC6sJCHTl0LQ4B4xvzsgnTOtRkF4CQ8kI09i</t>
  </si>
  <si>
    <t>5KxdaTmagupnt1FFiWUWr</t>
  </si>
  <si>
    <t>1VqzFhqArY3cojASXB90xU</t>
  </si>
  <si>
    <t>QMS 12.1 Formal qualifications for internal QMS auditors</t>
  </si>
  <si>
    <t>1STSYkQfJC6sJCHTl0LQ4B5Nuj2EiEyMVydcblHaISFD</t>
  </si>
  <si>
    <t>73Lv9AVw6FCUaveBbhr4JK</t>
  </si>
  <si>
    <t>5YUhVcJlBJEi7I8LspLadi</t>
  </si>
  <si>
    <t xml:space="preserve">QMS 12.2 Formal qualifications for internal  farm auditors </t>
  </si>
  <si>
    <t>1STSYkQfJC6sJCHTl0LQ4B1E1VhZbj9C7JN1P2MNO7PP</t>
  </si>
  <si>
    <t>6HcHJDddlXRBRfZX9ZokDO</t>
  </si>
  <si>
    <t>6tORAFbgXTHTA03U5KBq2e</t>
  </si>
  <si>
    <t>QMS 12.3.1 Technical skills and qualifications - QMS manager</t>
  </si>
  <si>
    <t>1STSYkQfJC6sJCHTl0LQ4B6iax11SKEZhY8rQyeOo4x9</t>
  </si>
  <si>
    <t>1inVLFVuXUfx9WSBlTkRpE</t>
  </si>
  <si>
    <t>4hGEPqL5l7s3DOLYKtvmbC</t>
  </si>
  <si>
    <t>QMS 12.3.2 Technical skills and qualifications - Internal QMS auditor</t>
  </si>
  <si>
    <t>3yiKvwYoXBHDoxipYV9gbp5TvyR0UgB0EOmnMkFaZftX</t>
  </si>
  <si>
    <t>6IxE566h7r5Jvb3W7WDuj3</t>
  </si>
  <si>
    <t>5aNPbKKRWAA60MBjo0xV4c</t>
  </si>
  <si>
    <t>QMS 12.4  Communication skills</t>
  </si>
  <si>
    <t>3ov8Ci8FQzD3sYIYu2RpnL3yzXvEhnmn5Jt2gzgNRyxG</t>
  </si>
  <si>
    <t>2ImsoVLGQdeZF6agzMqJ8A</t>
  </si>
  <si>
    <t>1wFLkLpapYX6o9clnCsMpf</t>
  </si>
  <si>
    <t>QMS 12.3.4 Technical skills and qualifications - Training in food safety and good agricultural practices for internal QMS and farm auditors</t>
  </si>
  <si>
    <t>7tJdxC0MUJe1HSs3MotQlM5TvyR0UgB0EOmnMkFaZftX</t>
  </si>
  <si>
    <t>6PRvE2QfxASI7YKnCc3EqN</t>
  </si>
  <si>
    <t>3uom9p3qca6ax7AaTTK2QT</t>
  </si>
  <si>
    <t>7zYHRKozLWyZJNsLHlqmWj5TvyR0UgB0EOmnMkFaZftX</t>
  </si>
  <si>
    <t>6FGY5f8scT9uxdRY1Dm0EA</t>
  </si>
  <si>
    <t>3xDgKt7CA6fhZm7YTtTFG0</t>
  </si>
  <si>
    <t xml:space="preserve">QMS 01.01.01  Legality - Producer group members of producer groups </t>
  </si>
  <si>
    <t>1PygzsgwT1kH98NoRIqHJK5TvyR0UgB0EOmnMkFaZftX</t>
  </si>
  <si>
    <t>6GeO2cIfH8F4MS0Wrn7hu8</t>
  </si>
  <si>
    <t>4vucxRo0LZSSTw9GJs9K5C</t>
  </si>
  <si>
    <t xml:space="preserve">QMS 01.01   Legality </t>
  </si>
  <si>
    <t>2zKr6OtZT3ieaBkkiQdRnE5TvyR0UgB0EOmnMkFaZftX</t>
  </si>
  <si>
    <t>4MADFxOdPQhN4tDSrYC3kN</t>
  </si>
  <si>
    <t>6DLYBu74pUsP9h2Tk6aE8b</t>
  </si>
  <si>
    <t>HOP 30.05 Water quality</t>
  </si>
  <si>
    <t>38FoI2x9MvJMWYmW9A94FP1GydlnqB5f3ZYrijAhJ8a1</t>
  </si>
  <si>
    <t>2POBKEfw5bnX0otH120XN9</t>
  </si>
  <si>
    <t>38FoI2x9MvJMWYmW9A94FP</t>
  </si>
  <si>
    <t>HOP 28 SOIL AND SUBSTRATE MANAGEMENT</t>
  </si>
  <si>
    <t>3mzqvFtvshFUd9FG5jPpxS2G6uwghHDTAis8RUZY3FJx</t>
  </si>
  <si>
    <t>1EV9fOJFtgZHkgwnGkSJCo</t>
  </si>
  <si>
    <t>3mzqvFtvshFUd9FG5jPpxS</t>
  </si>
  <si>
    <t>HOP 29 FERTILIZERS AND BIOSTIMULANTS</t>
  </si>
  <si>
    <t>3mzqvFtvshFUd9FG5jPpxS3QFwSW2yUZI11qFYS6goaH</t>
  </si>
  <si>
    <t>489bZFWSQmhiPe5OysSmjy</t>
  </si>
  <si>
    <t>2oNaOXs0DVeMiQZPYCn5r7</t>
  </si>
  <si>
    <t>HOP 25 WASTE MANAGEMENT</t>
  </si>
  <si>
    <t>3mzqvFtvshFUd9FG5jPpxS34qytRFn55Pj9v8N6jW9Nd</t>
  </si>
  <si>
    <t>2HYuayP7D4BMSo75oiaXrl</t>
  </si>
  <si>
    <t>FV 32 PLANT PROTECTION PRODUCTS</t>
  </si>
  <si>
    <t>WIsqyzB7hUCqXcRGmylZ63bwHSjPIiZlDqoQlQa0RcI</t>
  </si>
  <si>
    <t>1rtxDY0UV6J6nTD72lp37g</t>
  </si>
  <si>
    <t>FV 29 FERTILIZERS AND BIOSTIMULANTS</t>
  </si>
  <si>
    <t>WIsqyzB7hUCqXcRGmylZ65JMEtkoFWwAZfaa1yaPgBK</t>
  </si>
  <si>
    <t>68w0QanW27g7DC5iiMNgnB</t>
  </si>
  <si>
    <t>FV 28 SOIL AND SUBSTRATE MANAGEMENT</t>
  </si>
  <si>
    <t>WIsqyzB7hUCqXcRGmylZ64AISrwQ9WCshrlYBBrxvLA</t>
  </si>
  <si>
    <t>3eE3Q3pAc6KiMjhWeHYlIc</t>
  </si>
  <si>
    <t>FV 25 WASTE MANAGEMENT</t>
  </si>
  <si>
    <t>WIsqyzB7hUCqXcRGmylZ6SAqaQFjpGvk0dxFTZIzwA</t>
  </si>
  <si>
    <t>yNNnfi8cIVXTWlcpFs9Ve</t>
  </si>
  <si>
    <t>1ERzCDuPHpofETFZxfdFUx</t>
  </si>
  <si>
    <t>FO 12.03 Protective clothing and equipment</t>
  </si>
  <si>
    <t>5J6Wg6hIOJWcbwRBTKjslF5TvyR0UgB0EOmnMkFaZftX</t>
  </si>
  <si>
    <t>73mmIJbLFA6st0OtTEqZWp</t>
  </si>
  <si>
    <t>7e2OTmZvHrA9xmbHveLBmp</t>
  </si>
  <si>
    <t>FO 12.01 Workers’ health and safety</t>
  </si>
  <si>
    <t>57pN9EDRNJdtiagduP3fZW50xAgBpMLFLITAgXsZZZlg</t>
  </si>
  <si>
    <t>2qY4MoLxFUnCA4vo1wdvyU</t>
  </si>
  <si>
    <t>64wGe3MdQzgQigsw2nGTdA</t>
  </si>
  <si>
    <t>FO 08.02 Postharvest treatments</t>
  </si>
  <si>
    <t>57pN9EDRNJdtiagduP3fZW2WGH0RWY1OjvoJuoSirwHO</t>
  </si>
  <si>
    <t>5qNS7lYI1ESLWc7l6Zqgt0</t>
  </si>
  <si>
    <t>5JIgB3UDpDaQaRmTmuUpoo</t>
  </si>
  <si>
    <t>FO 08 POSTHARVEST</t>
  </si>
  <si>
    <t>57pN9EDRNJdtiagduP3fZW2JbpD7n1ziHSr2bVcKMSYA</t>
  </si>
  <si>
    <t>yeoigpicR7Kj80FVFSVQ7</t>
  </si>
  <si>
    <t>1WOpilQQJvvs3HIzyLlTD7</t>
  </si>
  <si>
    <t>FO 07.01 Choice of plant protection products</t>
  </si>
  <si>
    <t>57pN9EDRNJdtiagduP3fZW1dk4ytnQWjHBvg1ln8HjTF</t>
  </si>
  <si>
    <t>4OOlpygsKUozIPIQvZRS7K</t>
  </si>
  <si>
    <t>2BGuoLOuGR86Am1Hf7hCiG</t>
  </si>
  <si>
    <t>FO 07 PLANT PROTECTION PRODUCTS</t>
  </si>
  <si>
    <t>57pN9EDRNJdtiagduP3fZW49eZzszjuUC0B6uHMRpoza</t>
  </si>
  <si>
    <t>3hK2y2UNLfHoppHPAnHM03</t>
  </si>
  <si>
    <t>4lUZQXD5tjtX2glVe4lraA</t>
  </si>
  <si>
    <t>FO 04.06 Application records</t>
  </si>
  <si>
    <t>57pN9EDRNJdtiagduP3fZW5XwbzZtEM8lBOyfvXXxdDp</t>
  </si>
  <si>
    <t>2LnFemyn1mQ3dMrtNShc5B</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</si>
  <si>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</si>
  <si>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</si>
  <si>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</si>
  <si>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57pN9EDRNJdtiagduP3fZW4QOHCspm1xB86DGAUYDjRE</t>
  </si>
  <si>
    <t>4AUkUX1Ed6iGItHig18e1A</t>
  </si>
  <si>
    <t>3YIgWsy9P8ND3BJPQGnD0j</t>
  </si>
  <si>
    <t xml:space="preserve">FO 01 MANAGEMENT </t>
  </si>
  <si>
    <t>57pN9EDRNJdtiagduP3fZW5ct5fM0HqC0lCNZYddSQSP</t>
  </si>
  <si>
    <t>5qL5D1YSZyjAfehlrFEA4J</t>
  </si>
  <si>
    <t>4Igs0TcvRtcZaLqERpBzyw</t>
  </si>
  <si>
    <t>AQ 21 SAMPLING AND TESTING OF FARMED AQUATIC SPECIES</t>
  </si>
  <si>
    <t>57pN9EDRNJdtiagduP3fZW3ag7qg4fpn4nxKeaoiBogr</t>
  </si>
  <si>
    <t>2LfV72LvddlAa8kU9pelkw</t>
  </si>
  <si>
    <t>57pN9EDRNJdtiagduP3fZW</t>
  </si>
  <si>
    <t>HOP 32 PLANT PROTECTION PRODUCTS</t>
  </si>
  <si>
    <t>Rm2o1gaBaALvlfFEiYrMu1zH3ajr9ldfV66pKaz5uSC</t>
  </si>
  <si>
    <t>5yJSOcTVR8gZAhpSpE27lE</t>
  </si>
  <si>
    <t>3bxp0a7dcsX1zRhf8lSDgg</t>
  </si>
  <si>
    <t>FO 05.03 Record keeping</t>
  </si>
  <si>
    <t>Rm2o1gaBaALvlfFEiYrMu110oWX79i6mbT4bTqOXnsF</t>
  </si>
  <si>
    <t>1TkJSLMhtf1FXiHyFrmEpa</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</si>
  <si>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</si>
  <si>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</si>
  <si>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</si>
  <si>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Rm2o1gaBaALvlfFEiYrMu4eKy1DGXi4so3zRzyqThnJ</t>
  </si>
  <si>
    <t>5ZmQCZZcuTzxuWKzHPecnl</t>
  </si>
  <si>
    <t>Rm2o1gaBaALvlfFEiYrMu</t>
  </si>
  <si>
    <t>HOP 33 POSTHARVEST HANDLING</t>
  </si>
  <si>
    <t>Rm2o1gaBaALvlfFEiYrMu7ctYNkkwyMaJhUZotDNFjC</t>
  </si>
  <si>
    <t>5f1unFnjf9XRdMc3gNiJtp</t>
  </si>
  <si>
    <t>5J6Wg6hIOJWcbwRBTKjslF</t>
  </si>
  <si>
    <t>HOP 31 INTEGRATED PEST MANAGEMENT</t>
  </si>
  <si>
    <t>Rm2o1gaBaALvlfFEiYrMu6jeCGSSXYJzTftXx8cbHUd</t>
  </si>
  <si>
    <t>6AAKJ3LgDpE7IG4YAqQOKs</t>
  </si>
  <si>
    <t>WIsqyzB7hUCqXcRGmylZ6</t>
  </si>
  <si>
    <t>HOP 30 WATER MANAGEMENT</t>
  </si>
  <si>
    <t>Rm2o1gaBaALvlfFEiYrMu6XDlMJZ8YZa4z9YpSWG2pO</t>
  </si>
  <si>
    <t>6mCnaLW9OtV3xpBSYq1P6R</t>
  </si>
  <si>
    <t>4DY3EifbqbuiHigOcSYX3F</t>
  </si>
  <si>
    <t>HOP 28 SOIL MANAGEMENT</t>
  </si>
  <si>
    <t>57pN9EDRNJdtiagduP3fZW4tsSAXoTqULXFfkPGQuphj</t>
  </si>
  <si>
    <t>6PGQqtXv2MC5ksCBDotJ6h</t>
  </si>
  <si>
    <t>2zKr6OtZT3ieaBkkiQdRnE</t>
  </si>
  <si>
    <t>HOP 27 GENETICALLY MODIFIED ORGANISMS</t>
  </si>
  <si>
    <t>5AYuYvAyD5dx1XUm0wkNUh5TvyR0UgB0EOmnMkFaZftX</t>
  </si>
  <si>
    <t>1dG8d76WeQtZj6ZhH7zFvX</t>
  </si>
  <si>
    <t>1PygzsgwT1kH98NoRIqHJK</t>
  </si>
  <si>
    <t>HOP 26 PLANT PROPAGATION MATERIAL</t>
  </si>
  <si>
    <t>5y6C5KZtGFA5bRC3q2nOtJ5TvyR0UgB0EOmnMkFaZftX</t>
  </si>
  <si>
    <t>3o4fB4IpD89LcJNP1PcaqR</t>
  </si>
  <si>
    <t>7zYHRKozLWyZJNsLHlqmWj</t>
  </si>
  <si>
    <t>HOP 24 GREENHOUSE-GASES AND CLIMATE CHANGE</t>
  </si>
  <si>
    <t>WIsqyzB7hUCqXcRGmylZ66DLYBu74pUsP9h2Tk6aE8b</t>
  </si>
  <si>
    <t>4YFwKmf2KWSpX12tY4wUWy</t>
  </si>
  <si>
    <t>7tJdxC0MUJe1HSs3MotQlM</t>
  </si>
  <si>
    <t>HOP 23 ENERGY EFFICIENCY</t>
  </si>
  <si>
    <t>3ov8Ci8FQzD3sYIYu2RpnL25ufr7Onk7JPdSt2laMS29</t>
  </si>
  <si>
    <t>6vNkpAgb9tyedueQqK0qUL</t>
  </si>
  <si>
    <t>3ov8Ci8FQzD3sYIYu2RpnL</t>
  </si>
  <si>
    <t>HOP 22 BIODIVERSITY AND HABITATS</t>
  </si>
  <si>
    <t>3ov8Ci8FQzD3sYIYu2RpnL55PwbCfLEsH487m0LGfq8G</t>
  </si>
  <si>
    <t>4ooHdrCZe01RstIqSrV18y</t>
  </si>
  <si>
    <t>3yiKvwYoXBHDoxipYV9gbp</t>
  </si>
  <si>
    <t>HOP 21 SITE MANAGEMENT</t>
  </si>
  <si>
    <t>38FoI2x9MvJMWYmW9A94FPBNyveclVEQj4HZroYIsSp</t>
  </si>
  <si>
    <t>5u8bHkfqKowCCM9WUABzET</t>
  </si>
  <si>
    <t>1STSYkQfJC6sJCHTl0LQ4B</t>
  </si>
  <si>
    <t>HOP 20 WORKERS’ HEALTH, SAFETY, AND WELFARE</t>
  </si>
  <si>
    <t>Rm2o1gaBaALvlfFEiYrMu1YjodcLkPXYuUVJv2kTcFk</t>
  </si>
  <si>
    <t>6hB3MkD70WoxXFovO1Myl1</t>
  </si>
  <si>
    <t>5y6C5KZtGFA5bRC3q2nOtJ</t>
  </si>
  <si>
    <t>HOP 19 HYGIENE</t>
  </si>
  <si>
    <t>WIsqyzB7hUCqXcRGmylZ631MnP6cupxhwzTJCfEX2C0</t>
  </si>
  <si>
    <t>2c0UBVv0ssw8RkT3Qltabw</t>
  </si>
  <si>
    <t>5AYuYvAyD5dx1XUm0wkNUh</t>
  </si>
  <si>
    <t>HOP 18 GLOBALG.A.P. STATUS</t>
  </si>
  <si>
    <t>57pN9EDRNJdtiagduP3fZW5E9apgdIabjK9U9O52kP3v</t>
  </si>
  <si>
    <t>39wDev6h9D8oDsJBEecAWl</t>
  </si>
  <si>
    <t>2mT42AzGqaTB4SqjuCAb8l</t>
  </si>
  <si>
    <t>HOP 17 LOGO USE</t>
  </si>
  <si>
    <t>3mzqvFtvshFUd9FG5jPpxS3it1MDZers0ZhAZZAMnlhX</t>
  </si>
  <si>
    <t>Hjdhpd4Y2LuyPWKnGTrmO</t>
  </si>
  <si>
    <t>AqZg0D6YeGl82j7kk861G</t>
  </si>
  <si>
    <t>HOP 16 FOOD FRAUD</t>
  </si>
  <si>
    <t>2oNaOXs0DVeMiQZPYCn5r75TvyR0UgB0EOmnMkFaZftX</t>
  </si>
  <si>
    <t>hO2NOQ26gywBTlsxbcq9O</t>
  </si>
  <si>
    <t>79NJXc4l9NQEbbeDhi7yAn</t>
  </si>
  <si>
    <t>HOP 15 FOOD DEFENSE</t>
  </si>
  <si>
    <t>538rGD6MQerNMNSCfcYCp75TvyR0UgB0EOmnMkFaZftX</t>
  </si>
  <si>
    <t>3V71ubGcYzgTqb49BoKEWy</t>
  </si>
  <si>
    <t>17ftYiGJQGfvC82XpjU1HE</t>
  </si>
  <si>
    <t>HOP 14 FOOD SAFETY POLICY DECLARATION</t>
  </si>
  <si>
    <t>1o8mD6EnK5wQwCEJoONfYj5TvyR0UgB0EOmnMkFaZftX</t>
  </si>
  <si>
    <t>58WTVNVDK4Ume50K5PgLp8</t>
  </si>
  <si>
    <t>1EgtVf0gt9faAZ208UKbhp</t>
  </si>
  <si>
    <t>HOP 13 EQUIPMENT AND DEVICES</t>
  </si>
  <si>
    <t>hQNd2uxITz3h9L5NA0Esq5TvyR0UgB0EOmnMkFaZftX</t>
  </si>
  <si>
    <t>3xlZz6JmRE4HFuwrRO1r2S</t>
  </si>
  <si>
    <t>5jzyQhmb27D4nmyslaqw29</t>
  </si>
  <si>
    <t>HOP 12 LABORATORY TESTING</t>
  </si>
  <si>
    <t>7M8kd0W9wjpA8V5QSHHaVd5TvyR0UgB0EOmnMkFaZftX</t>
  </si>
  <si>
    <t>3i65Y6w8pawwjTCuz8gb8</t>
  </si>
  <si>
    <t>VDK37xlSNcEUrQRExLE3o</t>
  </si>
  <si>
    <t>HOP 11 NON-CONFORMING PRODUCTS</t>
  </si>
  <si>
    <t>6fz1ZcgpxCeEz3mRGrevNc5TvyR0UgB0EOmnMkFaZftX</t>
  </si>
  <si>
    <t>5ezBOW4OM7h3xswjobcn8m</t>
  </si>
  <si>
    <t>1JbTSVCXvD1rsi9FQI4BLX</t>
  </si>
  <si>
    <t>HOP 10 COMPLAINTS</t>
  </si>
  <si>
    <t>seSMMRr8dVZQE1tIIM2oM5TvyR0UgB0EOmnMkFaZftX</t>
  </si>
  <si>
    <t>7mTvLK77vxTlPW7BXvRIOf</t>
  </si>
  <si>
    <t>6jdV20fj5kQdZCYqV2HAZj</t>
  </si>
  <si>
    <t>HOP 09 RECALL AND WITHDRAWAL</t>
  </si>
  <si>
    <t>19R27icHjrePmOqhbMVB4F5TvyR0UgB0EOmnMkFaZftX</t>
  </si>
  <si>
    <t>2pHZJgTGPA84Xwpm4WJaxJ</t>
  </si>
  <si>
    <t>2kuhirjgnGOVNDcaDpOkYM</t>
  </si>
  <si>
    <t>HOP 08 MASS BALANCE</t>
  </si>
  <si>
    <t>bxrVXJ4xWVl7PtHasGENb5TvyR0UgB0EOmnMkFaZftX</t>
  </si>
  <si>
    <t>2tePLGGbiJv3jtJZF5CIfx</t>
  </si>
  <si>
    <t>3hFRwOPd6tyF3XqgDpiUsI</t>
  </si>
  <si>
    <t xml:space="preserve">HOP 07 PARALLEL OWNERSHIP, TRACEABILITY, AND SEGREGATION </t>
  </si>
  <si>
    <t>7w9H6anypUchjmMOZrr9fi5TvyR0UgB0EOmnMkFaZftX</t>
  </si>
  <si>
    <t>5nrqZ7t89mfk2UA6vzgGcN</t>
  </si>
  <si>
    <t>6Wkw4wWRDCURPfRLe7FPfh</t>
  </si>
  <si>
    <t>HOP 06 TRACEABILITY</t>
  </si>
  <si>
    <t>3Ff44zJMwGkTtn6xQrauV05TvyR0UgB0EOmnMkFaZftX</t>
  </si>
  <si>
    <t>5t5wsyqtNc24tecbhYhTvh</t>
  </si>
  <si>
    <t>2bWjTJm7YGHjn0xzK8lmrx</t>
  </si>
  <si>
    <t>HOP 05 SPECIFICATIONS, SUPPLIERS, AND STOCK MANAGEMENT</t>
  </si>
  <si>
    <t>LIlGAXC7dgnKPjxv0CHy95TvyR0UgB0EOmnMkFaZftX</t>
  </si>
  <si>
    <t>5LfsN14hZxjJrC1qVhlfHB</t>
  </si>
  <si>
    <t>1Lf9FHKch0eiLXJIpNhkap</t>
  </si>
  <si>
    <t>HOP 04 OUTSOURCED ACTIVITIES (SUB-CONTRACTORS)</t>
  </si>
  <si>
    <t>3J24Glrer1437lwsauUMDz5TvyR0UgB0EOmnMkFaZftX</t>
  </si>
  <si>
    <t>hcFw5wMLFaiExYWIuW3HR</t>
  </si>
  <si>
    <t>3jlC57moeRajaaQIIaDd20</t>
  </si>
  <si>
    <t>HOP 03 RESOURCE MANAGEMENT AND TRAINING</t>
  </si>
  <si>
    <t>3REBipJjMBilm8fOUb7AAk5TvyR0UgB0EOmnMkFaZftX</t>
  </si>
  <si>
    <t>6ove6rRf30wOh0RFzdNX5o</t>
  </si>
  <si>
    <t>4wZVGrd3Y6MNXGOUDdx8aE</t>
  </si>
  <si>
    <t>HOP 02 CONTINUOUS IMPROVEMENT PLAN</t>
  </si>
  <si>
    <t>5QcqRKjyugITtX9F5mWxJx5TvyR0UgB0EOmnMkFaZftX</t>
  </si>
  <si>
    <t>3Ev1KFMhyrnTFo21odXMFb</t>
  </si>
  <si>
    <t>1bKgax0qDr1kdS45vRoOYL</t>
  </si>
  <si>
    <t>HOP 01 INTERNAL DOCUMENTATION</t>
  </si>
  <si>
    <t>1NXB83vWchkgtYCMUnCsww4vucxRo0LZSSTw9GJs9K5C</t>
  </si>
  <si>
    <t>2r0PKamibVjT154Mt6ZyZr</t>
  </si>
  <si>
    <t>6XDlMJZ8YZa4z9YpSWG2pO</t>
  </si>
  <si>
    <t>HOP 33.07 Harvest and handling area safety</t>
  </si>
  <si>
    <t>1NXB83vWchkgtYCMUnCsww3xDgKt7CA6fhZm7YTtTFG0</t>
  </si>
  <si>
    <t>5FrsC2nPPjN1tPrqF38xnE</t>
  </si>
  <si>
    <t>6jeCGSSXYJzTftXx8cbHUd</t>
  </si>
  <si>
    <t>HOP 33.06 Transport</t>
  </si>
  <si>
    <t>1NXB83vWchkgtYCMUnCswwppb9y4rPwbUUBCj5QAkxS</t>
  </si>
  <si>
    <t>59FpkfZMxeZJmF6taxFjwS</t>
  </si>
  <si>
    <t>7ctYNkkwyMaJhUZotDNFjC</t>
  </si>
  <si>
    <t>HOP 33.05 Finished products</t>
  </si>
  <si>
    <t>1NXB83vWchkgtYCMUnCsww67jQXmb714JA7JO68yT9WJ</t>
  </si>
  <si>
    <t>4X9BF4KV3KpGvjFEy9t02S</t>
  </si>
  <si>
    <t>1YjodcLkPXYuUVJv2kTcFk</t>
  </si>
  <si>
    <t>HOP 33.04 Pest control</t>
  </si>
  <si>
    <t>1NXB83vWchkgtYCMUnCsww6vMdfJ8gSRxB94Qur9PIUJ</t>
  </si>
  <si>
    <t>2aIuef5OdB7kGvevIlVid9</t>
  </si>
  <si>
    <t>4eKy1DGXi4so3zRzyqThnJ</t>
  </si>
  <si>
    <t>HOP 33.03 Temperature and humidity control</t>
  </si>
  <si>
    <t>1NXB83vWchkgtYCMUnCsww65YhqSh0effwCLgSU5PKWi</t>
  </si>
  <si>
    <t>qZvs4TjomzUExYXBkpMKW</t>
  </si>
  <si>
    <t>110oWX79i6mbT4bTqOXnsF</t>
  </si>
  <si>
    <t>HOP 33.02 Foreign materials</t>
  </si>
  <si>
    <t>3teX4BYt2AW8sJqpMJrRZD5TvyR0UgB0EOmnMkFaZftX</t>
  </si>
  <si>
    <t>5T3UvZaLT1LryLjS4jgcrV</t>
  </si>
  <si>
    <t>1zH3ajr9ldfV66pKaz5uSC</t>
  </si>
  <si>
    <t>HOP 33.01 Harvest and handling areas</t>
  </si>
  <si>
    <t>3teX4BYt2AW8sJqpMJrRZD6gNXFot9bj2qIYf6UMlESC</t>
  </si>
  <si>
    <t>67Rg4LUUS8mYWayFKFeccw</t>
  </si>
  <si>
    <t>3ag7qg4fpn4nxKeaoiBogr</t>
  </si>
  <si>
    <t>HOP 32.11 Invoices and procurement documentation</t>
  </si>
  <si>
    <t>3teX4BYt2AW8sJqpMJrRZD1BZRMD4dae6RuHe1e220IE</t>
  </si>
  <si>
    <t>6LU9T2x3GUeO9PkWkr9LvE</t>
  </si>
  <si>
    <t>5ct5fM0HqC0lCNZYddSQSP</t>
  </si>
  <si>
    <t>HOP 32.10 Mixing and handling</t>
  </si>
  <si>
    <t>iX5cwfCbucoiOoSsaucW15TvyR0UgB0EOmnMkFaZftX</t>
  </si>
  <si>
    <t>40IDuslcek7Wi4kOcQqOH5</t>
  </si>
  <si>
    <t>4QOHCspm1xB86DGAUYDjRE</t>
  </si>
  <si>
    <t>HOP 32.09 Plant protection product and postharvest treatment product storage</t>
  </si>
  <si>
    <t>iX5cwfCbucoiOoSsaucW14cLbnSmkp5Cb5himLWnflc</t>
  </si>
  <si>
    <t>3HiLPY3tc1HNXh1gmlfFbz</t>
  </si>
  <si>
    <t>5XwbzZtEM8lBOyfvXXxdDp</t>
  </si>
  <si>
    <t>HOP 32.08 Application of other substances</t>
  </si>
  <si>
    <t>iX5cwfCbucoiOoSsaucW16cqHYchodcu4mfags7nEfI</t>
  </si>
  <si>
    <t>vn5z8mrMlS4ioHBCD4AeP</t>
  </si>
  <si>
    <t>5E9apgdIabjK9U9O52kP3v</t>
  </si>
  <si>
    <t>HOP 32.07 Residue analysis</t>
  </si>
  <si>
    <t>1sjYNSfPgvLzeUoltfbbdl5TvyR0UgB0EOmnMkFaZftX</t>
  </si>
  <si>
    <t>40x6bn3DPLMkitJJ1rHzLG</t>
  </si>
  <si>
    <t>49eZzszjuUC0B6uHMRpoza</t>
  </si>
  <si>
    <t>HOP 32.06 Disposal of surplus application mix</t>
  </si>
  <si>
    <t>4riK5U0xPiGEWHpHRmn4Nr5TvyR0UgB0EOmnMkFaZftX</t>
  </si>
  <si>
    <t>2o53cxprZfNYjtrRLARqPe</t>
  </si>
  <si>
    <t>1dk4ytnQWjHBvg1ln8HjTF</t>
  </si>
  <si>
    <t>HOP 32.05 Obsolete plant protection products</t>
  </si>
  <si>
    <t>4riK5U0xPiGEWHpHRmn4Nr3DacSTY4JYjnci5zdyhJco</t>
  </si>
  <si>
    <t>6D7XlpsfOTAtAS415druSY</t>
  </si>
  <si>
    <t>2JbpD7n1ziHSr2bVcKMSYA</t>
  </si>
  <si>
    <t>HOP 32.04 Empty containers</t>
  </si>
  <si>
    <t>4riK5U0xPiGEWHpHRmn4Nr5H57GE3E0oeJiTQUwzLR4e</t>
  </si>
  <si>
    <t>78vweBqIAPgNjyuDvL5tQW</t>
  </si>
  <si>
    <t>2WGH0RWY1OjvoJuoSirwHO</t>
  </si>
  <si>
    <t>HOP 32.03 Plant protection product preharvest intervals</t>
  </si>
  <si>
    <t>4riK5U0xPiGEWHpHRmn4NrTNECOkMrplT0VST5e7LlI</t>
  </si>
  <si>
    <t>6axYXAy7Yu1eJic25oc7jd</t>
  </si>
  <si>
    <t>4tsSAXoTqULXFfkPGQuphj</t>
  </si>
  <si>
    <t>HOP 32.02 Application records</t>
  </si>
  <si>
    <t>5ZsnePvk5YgFXWZV6SeLdd5TvyR0UgB0EOmnMkFaZftX</t>
  </si>
  <si>
    <t>5Q3aemgYbztipmapDUzbAq</t>
  </si>
  <si>
    <t>50xAgBpMLFLITAgXsZZZlg</t>
  </si>
  <si>
    <t>HOP 32.01 Plant protection product management</t>
  </si>
  <si>
    <t>7ue3ZV8NziRZnY4dzUsISX5TvyR0UgB0EOmnMkFaZftX</t>
  </si>
  <si>
    <t>5mIblZRyfNdC1gOQNXaVhW</t>
  </si>
  <si>
    <t>SAqaQFjpGvk0dxFTZIzwA</t>
  </si>
  <si>
    <t>HOP 30.06 Irrigation predictions and record keeping</t>
  </si>
  <si>
    <t>35yeNtmczlcF0LL6aw5z155TvyR0UgB0EOmnMkFaZftX</t>
  </si>
  <si>
    <t>2I3a6saOrNcDjLiwnbyc1J</t>
  </si>
  <si>
    <t>4AISrwQ9WCshrlYBBrxvLA</t>
  </si>
  <si>
    <t>HOP 30.04 Water storage</t>
  </si>
  <si>
    <t>6ODApAejiQtNrOwOQO5Tai5TvyR0UgB0EOmnMkFaZftX</t>
  </si>
  <si>
    <t>65eMYjfTV3cmvpL1heqaBJ</t>
  </si>
  <si>
    <t>5JMEtkoFWwAZfaa1yaPgBK</t>
  </si>
  <si>
    <t>HOP 30.03 Efficient water use on farm</t>
  </si>
  <si>
    <t>22fWhXIF7ToLyYWekldl825TvyR0UgB0EOmnMkFaZftX</t>
  </si>
  <si>
    <t>7KTNT5W2dnohnL5waZkYY2</t>
  </si>
  <si>
    <t>3bwHSjPIiZlDqoQlQa0RcI</t>
  </si>
  <si>
    <t>HOP 30.02 Water sources</t>
  </si>
  <si>
    <t>6r5HimlyZ0M2nrD6K2tkEv2rWrYhbbVlHZkKXd3fJaOG</t>
  </si>
  <si>
    <t>Oe1ablyCFkYTPh0hD5hws</t>
  </si>
  <si>
    <t>31MnP6cupxhwzTJCfEX2C0</t>
  </si>
  <si>
    <t>HOP 30.01 Water use risk assessments and management plan</t>
  </si>
  <si>
    <t>6r5HimlyZ0M2nrD6K2tkEv4LkoX8uL7IKysZNtMA9ACA</t>
  </si>
  <si>
    <t>6l8T1OwYI1xOmNZdJ6Oe4e</t>
  </si>
  <si>
    <t>3it1MDZers0ZhAZZAMnlhX</t>
  </si>
  <si>
    <t>HOP 29.04 Nutrient content</t>
  </si>
  <si>
    <t>6r5HimlyZ0M2nrD6K2tkEv68QqPVS7uQ4h17EehtW3dB</t>
  </si>
  <si>
    <t>D1P1Goj92jYoNU4WguRQW</t>
  </si>
  <si>
    <t>34qytRFn55Pj9v8N6jW9Nd</t>
  </si>
  <si>
    <t>HOP 29.03 Organic fertilizers</t>
  </si>
  <si>
    <t>4C2gsJHZv4iinAHFdFqzqK1VqzFhqArY3cojASXB90xU</t>
  </si>
  <si>
    <t>3AUALHBmd06oM88tMS9jZe</t>
  </si>
  <si>
    <t>3QFwSW2yUZI11qFYS6goaH</t>
  </si>
  <si>
    <t>HOP 29.02 Storage</t>
  </si>
  <si>
    <t>4C2gsJHZv4iinAHFdFqzqK5YUhVcJlBJEi7I8LspLadi</t>
  </si>
  <si>
    <t>5EvAdfrPlA0NW2KYET1Ogy</t>
  </si>
  <si>
    <t>2G6uwghHDTAis8RUZY3FJx</t>
  </si>
  <si>
    <t>HOP 29.01 Application records</t>
  </si>
  <si>
    <t>4C2gsJHZv4iinAHFdFqzqK6tORAFbgXTHTA03U5KBq2e</t>
  </si>
  <si>
    <t>794ci54zUVeeTyCkKxaIDB</t>
  </si>
  <si>
    <t>BNyveclVEQj4HZroYIsSp</t>
  </si>
  <si>
    <t>HOP 28.02 Soil fumigation</t>
  </si>
  <si>
    <t>4C2gsJHZv4iinAHFdFqzqK4hGEPqL5l7s3DOLYKtvmbC</t>
  </si>
  <si>
    <t>1q2hGGDrL7xPbQ1LvXpV26</t>
  </si>
  <si>
    <t>1GydlnqB5f3ZYrijAhJ8a1</t>
  </si>
  <si>
    <t>HOP 28.01 Soil management and conservation</t>
  </si>
  <si>
    <t>4C2gsJHZv4iinAHFdFqzqK3wx6HUisx5HDpRwFvCTwWN</t>
  </si>
  <si>
    <t>3T9Lafr1Dn5eaj06Z1a1Bn</t>
  </si>
  <si>
    <t>3yzXvEhnmn5Jt2gzgNRyxG</t>
  </si>
  <si>
    <t>HOP 22.02 Ecological upgrading of unproductive sites</t>
  </si>
  <si>
    <t>4C2gsJHZv4iinAHFdFqzqK3uom9p3qca6ax7AaTTK2QT</t>
  </si>
  <si>
    <t>qp2SWgp44Toj1oTs4KmKI</t>
  </si>
  <si>
    <t>25ufr7Onk7JPdSt2laMS29</t>
  </si>
  <si>
    <t>HOP 22.01 Management of biodiversity and habitats</t>
  </si>
  <si>
    <t>4C2gsJHZv4iinAHFdFqzqK1wFLkLpapYX6o9clnCsMpf</t>
  </si>
  <si>
    <t>79dQtq6ga2pL5svjyI9vwJ</t>
  </si>
  <si>
    <t>6iax11SKEZhY8rQyeOo4x9</t>
  </si>
  <si>
    <t>HOP 20.04 Workers’ welfare</t>
  </si>
  <si>
    <t>4C2gsJHZv4iinAHFdFqzqK5aNPbKKRWAA60MBjo0xV4c</t>
  </si>
  <si>
    <t>sRjWGUiOhcqw76XsR8gAI</t>
  </si>
  <si>
    <t>1E1VhZbj9C7JN1P2MNO7PP</t>
  </si>
  <si>
    <t>HOP 20.03 Personal protective equipment</t>
  </si>
  <si>
    <t>4C2gsJHZv4iinAHFdFqzqK2Uopg36JNeaciZYcYszEzl</t>
  </si>
  <si>
    <t>01tN17HCTCOfRqB0HpKw6Y</t>
  </si>
  <si>
    <t>5Nuj2EiEyMVydcblHaISFD</t>
  </si>
  <si>
    <t>HOP 20.02 Hazards and first aid</t>
  </si>
  <si>
    <t>6wlTC8ogftkq4iCmKwM5w91QBze7NaIYiHw7VdVlbt4H</t>
  </si>
  <si>
    <t>1KTkWDhfrJeGjNaGLlu9N0</t>
  </si>
  <si>
    <t>4xvzsgnTOtRkF4CQ8kI09i</t>
  </si>
  <si>
    <t>HOP 20.01 Risk assessment and training</t>
  </si>
  <si>
    <t>6wlTC8ogftkq4iCmKwM5w962pcFPkt77OZum9a77v4Bc</t>
  </si>
  <si>
    <t>5xEVaZMRr4rPr0X5emTIed</t>
  </si>
  <si>
    <t>2Uopg36JNeaciZYcYszEzl</t>
  </si>
  <si>
    <t>QMS 12.5  Independence and confidentiality</t>
  </si>
  <si>
    <t>NOTE: The qualification of internal auditors shall be evaluated annually by the CBs.</t>
  </si>
  <si>
    <t>6wlTC8ogftkq4iCmKwM5w95WJHGPTTWb7MtMDRBmMa6c</t>
  </si>
  <si>
    <t>37fXovEh91vOo3rWoXQeeB</t>
  </si>
  <si>
    <t>3wx6HUisx5HDpRwFvCTwWN</t>
  </si>
  <si>
    <t>QMS 12.3.3  Technical skills and qualifications - Internal farm auditor</t>
  </si>
  <si>
    <t>Sign-off of internal farm auditors shall only occur as a result of:</t>
  </si>
  <si>
    <t>6wlTC8ogftkq4iCmKwM5w9198tyEsFhpRSGa7ciBtswI</t>
  </si>
  <si>
    <t>2hLNcKAKs5NIk2b92G5cU2</t>
  </si>
  <si>
    <t>ndILr7BDGoGn3oFrbuSXm</t>
  </si>
  <si>
    <t>QMS</t>
  </si>
  <si>
    <t>6wlTC8ogftkq4iCmKwM5w9zq9mC4X4axaBhi2FBiFDN</t>
  </si>
  <si>
    <t>5KtGpFDOZJqtfY2fIRqZm8</t>
  </si>
  <si>
    <t>5QcqRKjyugITtX9F5mWxJx</t>
  </si>
  <si>
    <t>DISCIPLINARY PROCEDURES</t>
  </si>
  <si>
    <t>6wlTC8ogftkq4iCmKwM5w910c0y7GWMTWtoirCquzgD2</t>
  </si>
  <si>
    <t>SEQt0LTaINvR7ShWuB8sk</t>
  </si>
  <si>
    <t>3REBipJjMBilm8fOUb7AAk</t>
  </si>
  <si>
    <t>WORKING HOURS</t>
  </si>
  <si>
    <t>awxbzDqiAc5w5F9Xaavfk5TvyR0UgB0EOmnMkFaZftX</t>
  </si>
  <si>
    <t>6ppjGKAbGM5VIqSujIYrHY</t>
  </si>
  <si>
    <t>3J24Glrer1437lwsauUMDz</t>
  </si>
  <si>
    <t>TIME RECORDING SYSTEMS</t>
  </si>
  <si>
    <t>7DAWrJ4FEll4vr7SY3agoa5TvyR0UgB0EOmnMkFaZftX</t>
  </si>
  <si>
    <t>23ZO57D7EyypjkkiWSWNQk</t>
  </si>
  <si>
    <t>LIlGAXC7dgnKPjxv0CHy9</t>
  </si>
  <si>
    <t>COMPULSORY SCHOOL AGE AND SCHOOL ACCESS</t>
  </si>
  <si>
    <t>Ttg0N6A2FwKCNo4IteaLK5TvyR0UgB0EOmnMkFaZftX</t>
  </si>
  <si>
    <t>4DXJBMYXEpyZXy4TyT4YQR</t>
  </si>
  <si>
    <t>3Ff44zJMwGkTtn6xQrauV0</t>
  </si>
  <si>
    <t>WORKING AGE, CHILD LABOR, AND YOUNG WORKERS</t>
  </si>
  <si>
    <t>1w2d3I6CuKthFEEDJPAfK25TvyR0UgB0EOmnMkFaZftX</t>
  </si>
  <si>
    <t>4QXLZknWQnGgnf1s2Squ4p</t>
  </si>
  <si>
    <t>7w9H6anypUchjmMOZrr9fi</t>
  </si>
  <si>
    <t>WAGES</t>
  </si>
  <si>
    <t>2B20jqk2goXcNqV2HX9qhe5TvyR0UgB0EOmnMkFaZftX</t>
  </si>
  <si>
    <t>4IFbSwjHov4J6TAVK47Q5l</t>
  </si>
  <si>
    <t>bxrVXJ4xWVl7PtHasGENb</t>
  </si>
  <si>
    <t>PAYMENTS</t>
  </si>
  <si>
    <t>MyNM2sLtxWP06FudRhDir5TvyR0UgB0EOmnMkFaZftX</t>
  </si>
  <si>
    <t>3TZ8Abr9rBhG4b2REuJghw</t>
  </si>
  <si>
    <t>19R27icHjrePmOqhbMVB4F</t>
  </si>
  <si>
    <t>TERMS OF EMPLOYMENT DOCUMENTS AND FORCED LABOR INDICATORS</t>
  </si>
  <si>
    <t>7EkiTjscQQ9YBuIWe6RZFk5TvyR0UgB0EOmnMkFaZftX</t>
  </si>
  <si>
    <t>6Zw0pPyeSgJ417YfAqafgC</t>
  </si>
  <si>
    <t>seSMMRr8dVZQE1tIIM2oM</t>
  </si>
  <si>
    <t>ACCESS TO LABOR REGULATION INFORMATION</t>
  </si>
  <si>
    <t>78lhTFJm2kvuowgAOftnD05TvyR0UgB0EOmnMkFaZftX</t>
  </si>
  <si>
    <t>3HkHCaJAY8U3Pyyr510VNm</t>
  </si>
  <si>
    <t>6fz1ZcgpxCeEz3mRGrevNc</t>
  </si>
  <si>
    <t>PRODUCER’S HUMAN RIGHTS POLICIES</t>
  </si>
  <si>
    <t>6NkzRvY2LtIEq9u93VYbsg5TvyR0UgB0EOmnMkFaZftX</t>
  </si>
  <si>
    <t>5uCJ7ub4A2ZDh3r7ebhDDD</t>
  </si>
  <si>
    <t>7M8kd0W9wjpA8V5QSHHaVd</t>
  </si>
  <si>
    <t>COMPLAINT PROCESS</t>
  </si>
  <si>
    <t>4G6L5rXAv5opyJXaaJSspR2VMR7eFBhsXQA1k8IjqWQx</t>
  </si>
  <si>
    <t>3dbFdi5Qo6RlC4NEidRfe2</t>
  </si>
  <si>
    <t>hQNd2uxITz3h9L5NA0Esq</t>
  </si>
  <si>
    <t>GRASP WORKER REPRESENTATION</t>
  </si>
  <si>
    <t>2jUiyLvMOWJh04zKpLzls87mYXogZyldja1l4zH5Wvh4</t>
  </si>
  <si>
    <t>4tcqaKxItd2UudJKkhirlw</t>
  </si>
  <si>
    <t>1o8mD6EnK5wQwCEJoONfYj</t>
  </si>
  <si>
    <t>RIGHT OF ASSOCIATION AND REPRESENTATION</t>
  </si>
  <si>
    <t>2jUiyLvMOWJh04zKpLzls84JDwCyBH1ImTjbVhIZvTq3</t>
  </si>
  <si>
    <t>f1ADyJdTgZckMF873LBtG</t>
  </si>
  <si>
    <t>538rGD6MQerNMNSCfcYCp7</t>
  </si>
  <si>
    <t>GENERAL</t>
  </si>
  <si>
    <t>4G6L5rXAv5opyJXaaJSspR24wmFn53ZJndoxOd1EgcHe</t>
  </si>
  <si>
    <t>7d1h0m9pz35YRdo6SUeCBJ</t>
  </si>
  <si>
    <t>4C2gsJHZv4iinAHFdFqzqK</t>
  </si>
  <si>
    <t>QMS 12 Qualification Requirements</t>
  </si>
  <si>
    <t>2rOCEOZ7FKjNjNArXiLHzT5S5Axhf3c7R5yra1GF3lz</t>
  </si>
  <si>
    <t>6HdXV2n4nPxqhZZHqKk1IB</t>
  </si>
  <si>
    <t>6r5HimlyZ0M2nrD6K2tkEv</t>
  </si>
  <si>
    <t>QMS 11 Minimum Qualification requirements for key staff</t>
  </si>
  <si>
    <t>2rOCEOZ7FKjNjNArXiLHzT2nHnjQBzxk2jzqTlOcVbMi</t>
  </si>
  <si>
    <t>1GylsZuzswRyx3gGY1kRVP</t>
  </si>
  <si>
    <t>22fWhXIF7ToLyYWekldl82</t>
  </si>
  <si>
    <t>QMS 10 Logo Use</t>
  </si>
  <si>
    <t>3htAhHdPv9OtsLHNNhtZxHKwyucNsg6nzI6rjENLt3d</t>
  </si>
  <si>
    <t>4fZ94v0D7Q3k5nMpXDQ1gU</t>
  </si>
  <si>
    <t>6ODApAejiQtNrOwOQO5Tai</t>
  </si>
  <si>
    <t>QMS 09 Registration of additional members/sites to the certificate</t>
  </si>
  <si>
    <t>6GF3xiweshSSrjhesMZt6f5TvyR0UgB0EOmnMkFaZftX</t>
  </si>
  <si>
    <t>5cdB0Hk0HWWPoe36r10cTG</t>
  </si>
  <si>
    <t>35yeNtmczlcF0LL6aw5z15</t>
  </si>
  <si>
    <t>QMS 08 Outsourced activities</t>
  </si>
  <si>
    <t>2PY4EEd6KbBqNYrQrNPBD45TvyR0UgB0EOmnMkFaZftX</t>
  </si>
  <si>
    <t>39Hes98vGzeLAvKkKTawVO</t>
  </si>
  <si>
    <t>7ue3ZV8NziRZnY4dzUsISX</t>
  </si>
  <si>
    <t>QMS 07 Product withdrawal</t>
  </si>
  <si>
    <t>2jUiyLvMOWJh04zKpLzls84owgIkC6nXLa7lsm0MrLOO</t>
  </si>
  <si>
    <t>2nIFvbGDtVjetX4bSd1ieY</t>
  </si>
  <si>
    <t>5ZsnePvk5YgFXWZV6SeLdd</t>
  </si>
  <si>
    <t>QMS 06 Product traceability and segregation</t>
  </si>
  <si>
    <t>2jUiyLvMOWJh04zKpLzls857CpNqy9lJZPIEGl3cpn84</t>
  </si>
  <si>
    <t>3C1zcoZhmW10RikKo66Omx</t>
  </si>
  <si>
    <t>4riK5U0xPiGEWHpHRmn4Nr</t>
  </si>
  <si>
    <t>QMS 05 Internal Audits</t>
  </si>
  <si>
    <t>2jUiyLvMOWJh04zKpLzls823vkcq3eLNCd3go9Rkaald</t>
  </si>
  <si>
    <t>1iv5WR7BCTAyGuWtCRpan4</t>
  </si>
  <si>
    <t>1sjYNSfPgvLzeUoltfbbdl</t>
  </si>
  <si>
    <t>QMS 04 Complaint handling</t>
  </si>
  <si>
    <t>3jqGVv62GBsd8KJSjIWQ7X55ckAD4CZWQhWLcwQj76KJ</t>
  </si>
  <si>
    <t>7t9IyYzQxOwCX1utYaZDrZ</t>
  </si>
  <si>
    <t>iX5cwfCbucoiOoSsaucW1</t>
  </si>
  <si>
    <t>QMS 03 Document Control</t>
  </si>
  <si>
    <t>3jqGVv62GBsd8KJSjIWQ7X5SgdbGCqfnJhgVdCZaO52C</t>
  </si>
  <si>
    <t>5zXPfhwhAd1IOsIeHeU5CM</t>
  </si>
  <si>
    <t>3teX4BYt2AW8sJqpMJrRZD</t>
  </si>
  <si>
    <t>QMS 02 Management and organization</t>
  </si>
  <si>
    <t>2rOCEOZ7FKjNjNArXiLHzT2GgfGeHb0isCXFe3cDafB8</t>
  </si>
  <si>
    <t>3XeWo0HK2q2LIAWuiLq81E</t>
  </si>
  <si>
    <t>1NXB83vWchkgtYCMUnCsww</t>
  </si>
  <si>
    <t>QMS  01 Legality and administration</t>
  </si>
  <si>
    <t>2rOCEOZ7FKjNjNArXiLHzT2z9eo0DDlV0YPSYz2O8J7r</t>
  </si>
  <si>
    <t>5DRnU7mjS8VCI7Ap2v73CO</t>
  </si>
  <si>
    <t>10c0y7GWMTWtoirCquzgD2</t>
  </si>
  <si>
    <t>AQ 28.06 FOOD SAFETY SYSTEM</t>
  </si>
  <si>
    <t>2rOCEOZ7FKjNjNArXiLHzT3Zzd9zsLAfuVfEUUYQV7Pd</t>
  </si>
  <si>
    <t>GPN1iO2ZupplHeWuJnm7J</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</si>
  <si>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</si>
  <si>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</si>
  <si>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</si>
  <si>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2rOCEOZ7FKjNjNArXiLHzT11ZC60E3YAtAUx5wNuuXwj</t>
  </si>
  <si>
    <t>6boq5twCHOdIrNojlxuFjG</t>
  </si>
  <si>
    <t>198tyEsFhpRSGa7ciBtswI</t>
  </si>
  <si>
    <t>AQ 28.04 IDENTIFICATION OF OUTPUT WITH CERTIFIED STATUS (ORIGINATING FROM CERTIFIED PRODUCTION PROCESSES)</t>
  </si>
  <si>
    <t>The producer and the products are properly identified to allow traceability and validation of the certification status.</t>
  </si>
  <si>
    <t>3WOTX6z9yCADtqy7fUTDJn5TvyR0UgB0EOmnMkFaZftX</t>
  </si>
  <si>
    <t>VoonZx94STGuLmJNzGHQX</t>
  </si>
  <si>
    <t>5WJHGPTTWb7MtMDRBmMa6c</t>
  </si>
  <si>
    <t>AQ 28.03 TRACEBILITY</t>
  </si>
  <si>
    <t xml:space="preserve"> Certified products are traceable. The producer may use either the segregation method or the identity preservation method to ensure traceability.</t>
  </si>
  <si>
    <t>5HjMxha5zh3JmCKzoQNaGT5TvyR0UgB0EOmnMkFaZftX</t>
  </si>
  <si>
    <t>4rPb6aRnjT1RlOidzZW8NT</t>
  </si>
  <si>
    <t>62pcFPkt77OZum9a77v4Bc</t>
  </si>
  <si>
    <t>AQ 28.02 INPUT AND OUTPUT VERIFICATION</t>
  </si>
  <si>
    <t>This section does not apply if the producer processes only their own farmed products and is not registered in the GLOBALG.A.P. IT systems for parallel ownership.</t>
  </si>
  <si>
    <t>6cVkk3FsKVyXw3Axz1X0EJKWseLrLUhPeorCfNWn5jf</t>
  </si>
  <si>
    <t>1Gmj3oSGRRz2wF43jglNiZ</t>
  </si>
  <si>
    <t>1QBze7NaIYiHw7VdVlbt4H</t>
  </si>
  <si>
    <t>AQ 28.01 MANAGEMENT STRUCTURE</t>
  </si>
  <si>
    <t>6cVkk3FsKVyXw3Axz1X0EJ55afRttVG4dVUXKLoNoQoe</t>
  </si>
  <si>
    <t>3U9ZVLZyebAQYRVksg1MLP</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</si>
  <si>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</si>
  <si>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</si>
  <si>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</si>
  <si>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6cVkk3FsKVyXw3Axz1X0EJ6tiYYI8mKlvSXw5jfqgMdE</t>
  </si>
  <si>
    <t>6DK33hs49O0mVODM44PumI</t>
  </si>
  <si>
    <t>mo9Uog2nl7PhTPO5LbeWt</t>
  </si>
  <si>
    <t>AQ 06.01 Identification of waste and pollutants</t>
  </si>
  <si>
    <t>4G6L5rXAv5opyJXaaJSspR5mdYYXLIFyNI492xPC4Wrk</t>
  </si>
  <si>
    <t>MfbZ6xSbvl0LIQHCG3HAH</t>
  </si>
  <si>
    <t>7BbYPU8D5VjuX50wR037bc</t>
  </si>
  <si>
    <t>AQ 01.01 Site history</t>
  </si>
  <si>
    <t>4pvzWZLf4r0AsvpuWuoYAC6eaxQshM5yuY2WLlQ8amUS</t>
  </si>
  <si>
    <t>2D3gR7aaHx6tnYQQuF1lXz</t>
  </si>
  <si>
    <t>3IMlwAGWtNQ8ZjIBrbKwsL</t>
  </si>
  <si>
    <t>FO 02.05 Logo use</t>
  </si>
  <si>
    <t>4pvzWZLf4r0AsvpuWuoYAC6moTS0uCjB77ymqMRrEaKu</t>
  </si>
  <si>
    <t>476rC4cdc9j8oss1h3sXXS</t>
  </si>
  <si>
    <t>1oGNflTpAerQDWPIkzL1jE</t>
  </si>
  <si>
    <t>AQ 26.02 Blood waters</t>
  </si>
  <si>
    <t>4pvzWZLf4r0AsvpuWuoYAC1V7OJsLngbMIMF5cpB2lgv</t>
  </si>
  <si>
    <t>3dK0wdZnclzgLIOpYhYOUM</t>
  </si>
  <si>
    <t>xbaIyuRHw74GoMT8PbnKx</t>
  </si>
  <si>
    <t>AQ 26.01 Stunning and bleeding</t>
  </si>
  <si>
    <t>4pvzWZLf4r0AsvpuWuoYAC69tkf9xTq4aAYbrRMthWNF</t>
  </si>
  <si>
    <t>304WayBeH0VzrDds0V9TK0</t>
  </si>
  <si>
    <t>6gb3L0lEZN6wO8WjVRr7lV</t>
  </si>
  <si>
    <t>AQ 25.03 Escapes and indigenous species</t>
  </si>
  <si>
    <t>4pvzWZLf4r0AsvpuWuoYAC32bnxD3iuIFgJa6SxSTZZE</t>
  </si>
  <si>
    <t>60YTqCQn7FH9usxqAQOiqL</t>
  </si>
  <si>
    <t>1aV0zFwSp9AmvxxfeGq2eA</t>
  </si>
  <si>
    <t>AQ 25.02 Mortalities in holding facilities, including well boats, and/or prior to slaughter</t>
  </si>
  <si>
    <t>4pvzWZLf4r0AsvpuWuoYAC65SiBmR9xE6MmZIJH2OMh8</t>
  </si>
  <si>
    <t>3voJYmeY4m9jVUrQOPEIep</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</si>
  <si>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</si>
  <si>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</si>
  <si>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</si>
  <si>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4pvzWZLf4r0AsvpuWuoYAC4Zl4dLXiCmXFVqnsslPb0x</t>
  </si>
  <si>
    <t>vjS57MJ5nsSkYmlRxSwbF</t>
  </si>
  <si>
    <t>2fdp0291AK18VPCACdP0xw</t>
  </si>
  <si>
    <t>AQ 24.02 Traceability of harvested farmed aquatic species</t>
  </si>
  <si>
    <t>4pvzWZLf4r0AsvpuWuoYAC12xtoMmsI7QQenkWEVMZAu</t>
  </si>
  <si>
    <t>6Nj4cfV6ylPpCa0EI9BKKW</t>
  </si>
  <si>
    <t>75ZhDFwSi67hTEERmDGpdT</t>
  </si>
  <si>
    <t>AQ 24.01 Harvesting – Method of harvest/dispatch</t>
  </si>
  <si>
    <t>4pvzWZLf4r0AsvpuWuoYAC3bnauhR2XKWnnmjxnrNJeQ</t>
  </si>
  <si>
    <t>1JbLaD4cXHUBhzd0XaNL3n</t>
  </si>
  <si>
    <t>2lcjWDd2pC4Mxvjx89tTP3</t>
  </si>
  <si>
    <t>AQ 22.02 Feed records</t>
  </si>
  <si>
    <t>4Igs0TcvRtcZaLqERpBzyw5TvyR0UgB0EOmnMkFaZftX</t>
  </si>
  <si>
    <t>59QewLUkUiVzPdGlfgu21o</t>
  </si>
  <si>
    <t>3vLjIvLzmFDnyHGwp4sKjy</t>
  </si>
  <si>
    <t>AQ 22.01 General</t>
  </si>
  <si>
    <t>6inH5pgUJeX8hyB3EYnjvL3vLjIvLzmFDnyHGwp4sKjy</t>
  </si>
  <si>
    <t>2IpBpucJX7pJDK7yar4Pdz</t>
  </si>
  <si>
    <t>3bnauhR2XKWnnmjxnrNJeQ</t>
  </si>
  <si>
    <t>AQ 20.09 Machinery and equipment</t>
  </si>
  <si>
    <t>6inH5pgUJeX8hyB3EYnjvL2lcjWDd2pC4Mxvjx89tTP3</t>
  </si>
  <si>
    <t>4b75QxZajdtzw35yuJYzax</t>
  </si>
  <si>
    <t>65SiBmR9xE6MmZIJH2OMh8</t>
  </si>
  <si>
    <t>AQ 20.06 All pens in bodies of water</t>
  </si>
  <si>
    <t>6inH5pgUJeX8hyB3EYnjvL4WvVgaj0DmqytcECbsfj85</t>
  </si>
  <si>
    <t>LBOB0pVTmEHC3zp2yT9uB</t>
  </si>
  <si>
    <t>32bnxD3iuIFgJa6SxSTZZE</t>
  </si>
  <si>
    <t>AQ 20.05 Mortality</t>
  </si>
  <si>
    <t>1YbYgCwF5emApZVepFq1X175ZhDFwSi67hTEERmDGpdT</t>
  </si>
  <si>
    <t>2fxuNtMikwq4pGJPm9UHmp</t>
  </si>
  <si>
    <t>69tkf9xTq4aAYbrRMthWNF</t>
  </si>
  <si>
    <t>AQ 20.04 Treatment records</t>
  </si>
  <si>
    <t>1YbYgCwF5emApZVepFq1X12fdp0291AK18VPCACdP0xw</t>
  </si>
  <si>
    <t>2jMIlVn1YjTp2J7QpgwC0e</t>
  </si>
  <si>
    <t>1V7OJsLngbMIMF5cpB2lgv</t>
  </si>
  <si>
    <t>AQ 20.03 Treatments</t>
  </si>
  <si>
    <t>61TDaidZRAGqCBPGs8ha8G5TX5THcQM5Np1uQ5ItrWLM</t>
  </si>
  <si>
    <t>iRZqmNFK3RvDpleWESvWD</t>
  </si>
  <si>
    <t>6moTS0uCjB77ymqMRrEaKu</t>
  </si>
  <si>
    <t>AQ 20.02 Farmed aquatic species health and welfare</t>
  </si>
  <si>
    <t>61TDaidZRAGqCBPGs8ha8G1aV0zFwSp9AmvxxfeGq2eA</t>
  </si>
  <si>
    <t>ULRbRAkZftwkpBniFH1e3</t>
  </si>
  <si>
    <t>6eaxQshM5yuY2WLlQ8amUS</t>
  </si>
  <si>
    <t>AQ 20.01 Traceability and stock origin</t>
  </si>
  <si>
    <t>61TDaidZRAGqCBPGs8ha8G6gb3L0lEZN6wO8WjVRr7lV</t>
  </si>
  <si>
    <t>2Oh375nnYEbnQDw1A6DTeg</t>
  </si>
  <si>
    <t>6tiYYI8mKlvSXw5jfqgMdE</t>
  </si>
  <si>
    <t>AQ 18.03 Brood fish stripping</t>
  </si>
  <si>
    <t xml:space="preserve">If brood fish are stripped, this shall be done with consideration for the animals’ welfare.
</t>
  </si>
  <si>
    <t>12V2s4FpWw8zBFdb1VY42AxbaIyuRHw74GoMT8PbnKx</t>
  </si>
  <si>
    <t>3oVFuQiVBK4m7nEKjxabKy</t>
  </si>
  <si>
    <t>55afRttVG4dVUXKLoNoQoe</t>
  </si>
  <si>
    <t>AQ 18.02 Hatchery management</t>
  </si>
  <si>
    <t>12V2s4FpWw8zBFdb1VY42A1oGNflTpAerQDWPIkzL1jE</t>
  </si>
  <si>
    <t>3R09p8j9SBPrd2ZkAKqqPy</t>
  </si>
  <si>
    <t>11ZC60E3YAtAUx5wNuuXwj</t>
  </si>
  <si>
    <t>AQ 07.04 High conservation value areas</t>
  </si>
  <si>
    <t>fpZn5YAfrwOfpIHt5wBr75TvyR0UgB0EOmnMkFaZftX</t>
  </si>
  <si>
    <t>WVkyFPGsvsPsC7Lz3bNRP</t>
  </si>
  <si>
    <t>3Zzd9zsLAfuVfEUUYQV7Pd</t>
  </si>
  <si>
    <t xml:space="preserve">AQ 07.03 Escapes </t>
  </si>
  <si>
    <t>QZfIR1aSAjL2YcUqo376X5TvyR0UgB0EOmnMkFaZftX</t>
  </si>
  <si>
    <t>fICsjkYrHVr87NAeTjI92</t>
  </si>
  <si>
    <t>2z9eo0DDlV0YPSYz2O8J7r</t>
  </si>
  <si>
    <t>AQ 07.02 Predator exclusion plan</t>
  </si>
  <si>
    <t>3htAhHdPv9OtsLHNNhtZxH7BbYPU8D5VjuX50wR037bc</t>
  </si>
  <si>
    <t>3wjtllhf2EZ05k7ry5E364</t>
  </si>
  <si>
    <t>2GgfGeHb0isCXFe3cDafB8</t>
  </si>
  <si>
    <t>AQ 07.01 Impact of farming on the environment and biodiversity</t>
  </si>
  <si>
    <t>3htAhHdPv9OtsLHNNhtZxH6udigXdkpe8Lswjod4NBOa</t>
  </si>
  <si>
    <t>2lIJrvbtPcVuY8RZkfCGAZ</t>
  </si>
  <si>
    <t>55ckAD4CZWQhWLcwQj76KJ</t>
  </si>
  <si>
    <t>AQ 06.03 Environmental impact and management</t>
  </si>
  <si>
    <t>3jqGVv62GBsd8KJSjIWQ7Xmo9Uog2nl7PhTPO5LbeWt</t>
  </si>
  <si>
    <t>54b9jNn5l6JshlbKMcZkvo</t>
  </si>
  <si>
    <t>2DBDLKNCCHjgeVp2fH2kz4</t>
  </si>
  <si>
    <t>AQ 06.02 Waste and pollution action plan</t>
  </si>
  <si>
    <t>3jqGVv62GBsd8KJSjIWQ7X2DBDLKNCCHjgeVp2fH2kz4</t>
  </si>
  <si>
    <t>3CUgz7Cjbz3lVegK48kdwN</t>
  </si>
  <si>
    <t>KwyucNsg6nzI6rjENLt3d</t>
  </si>
  <si>
    <t>AQ 01.03 Legislative framework</t>
  </si>
  <si>
    <t>1kzI7hCCMY4wQOFQmIPOPD5TvyR0UgB0EOmnMkFaZftX</t>
  </si>
  <si>
    <t>101TCDdkyoiKx59uYCCXGd</t>
  </si>
  <si>
    <t>6udigXdkpe8Lswjod4NBOa</t>
  </si>
  <si>
    <t>AQ 01.02 Site management</t>
  </si>
  <si>
    <t>5OZ3Oy0MVM5jXao9ZvAlrA5TvyR0UgB0EOmnMkFaZftX</t>
  </si>
  <si>
    <t>vmjGfCIFJSM7cQD7NFV80</t>
  </si>
  <si>
    <t>1MAAg94AQdklTBAzABM4wS</t>
  </si>
  <si>
    <t>FO 03.03 Genetically modified organisms</t>
  </si>
  <si>
    <t>4ZGW9ZWBwWewpL1DYzfgyb5TvyR0UgB0EOmnMkFaZftX</t>
  </si>
  <si>
    <t>4CJaPlJ48CsnwJPpOBaOcW</t>
  </si>
  <si>
    <t>KWseLrLUhPeorCfNWn5jf</t>
  </si>
  <si>
    <t>AQ 18.01 Brood stock and seedlings</t>
  </si>
  <si>
    <t>Depending on species: Ova, smolt, fry, fingerling, larvae, alevin, spat, nauplii and post-larvae, others</t>
  </si>
  <si>
    <t>4gUkP5eS8EnUG0fKZ0tMiZ5TvyR0UgB0EOmnMkFaZftX</t>
  </si>
  <si>
    <t>4amaTwSSW3aZdfZj8YONNc</t>
  </si>
  <si>
    <t>FV 28.03 Substrates</t>
  </si>
  <si>
    <t>7HDQtIsDtzns0bD1ntR0eP5TvyR0UgB0EOmnMkFaZftX</t>
  </si>
  <si>
    <t>1iBxbUx6cezVlgCvMmOwI9</t>
  </si>
  <si>
    <t>6twC7WvSzvTac9PtqXVar6</t>
  </si>
  <si>
    <t>FO 04.02 Soil fumigation</t>
  </si>
  <si>
    <t>5ZEbtYAwaiK1X4qvVH0ye85TvyR0UgB0EOmnMkFaZftX</t>
  </si>
  <si>
    <t>1nW8TTNH1fusUklcAyzJ3O</t>
  </si>
  <si>
    <t>FV 28.02 Soil fumigation</t>
  </si>
  <si>
    <t>36VGW0OgI5dbYuNy8pN1X45TvyR0UgB0EOmnMkFaZftX</t>
  </si>
  <si>
    <t>4dqTp7fkABPCSIwP6BJ67E</t>
  </si>
  <si>
    <t>Jfokfy0DypbRD7D7zEF8h</t>
  </si>
  <si>
    <t>FO 04.03 Substrates</t>
  </si>
  <si>
    <t>1LqxqbMnYmX3O47nTDkHLF5TvyR0UgB0EOmnMkFaZftX</t>
  </si>
  <si>
    <t>6CSFbUgkhrbJU87vlKmRUq</t>
  </si>
  <si>
    <t>FV 29.04 Nutrient content</t>
  </si>
  <si>
    <t>76Up1Jlz2ogKdKXUH1J3L5TvyR0UgB0EOmnMkFaZftX</t>
  </si>
  <si>
    <t>7KbSmeRQQ9vMW32RA3fvgt</t>
  </si>
  <si>
    <t>3R84nmeK4iATbuwZ2gsDsb</t>
  </si>
  <si>
    <t>FO 04.04 Nutritional needs</t>
  </si>
  <si>
    <t>6l21qjBupUIUO8XLCiUEef5TvyR0UgB0EOmnMkFaZftX</t>
  </si>
  <si>
    <t>5z698mI9SK13uqc3qKoGYH</t>
  </si>
  <si>
    <t>FV 28.01 Soil management and conservation</t>
  </si>
  <si>
    <t>31r3O7m6YdmvyCuOWIOMh65TvyR0UgB0EOmnMkFaZftX</t>
  </si>
  <si>
    <t>2gbDib5iDBqNNbrpbd3LT0</t>
  </si>
  <si>
    <t>2nHnjQBzxk2jzqTlOcVbMi</t>
  </si>
  <si>
    <t>AQ 07.06 Energy efficiency</t>
  </si>
  <si>
    <t>Farming equipment shall be selected and maintained for optimum energy efficiency. The use of renewable energy sources should be encouraged.</t>
  </si>
  <si>
    <t>7bt3lOtOqh5dlKm5Rqrjx45TvyR0UgB0EOmnMkFaZftX</t>
  </si>
  <si>
    <t>SAeb09u4BIJU5hywl5ZTk</t>
  </si>
  <si>
    <t>FV 22.02 Ecological upgrading of unproductive sites</t>
  </si>
  <si>
    <t>2RFsPSHa2XlX0JHYiJO2Wc5TvyR0UgB0EOmnMkFaZftX</t>
  </si>
  <si>
    <t>OkwgpiefJyhKOx86JFmLs</t>
  </si>
  <si>
    <t>5S5Axhf3c7R5yra1GF3lz</t>
  </si>
  <si>
    <t>AQ 07.05 Ecological upgrading of unproductive sites</t>
  </si>
  <si>
    <t>6PzSKiJw1bRFye5uX49taK5TvyR0UgB0EOmnMkFaZftX</t>
  </si>
  <si>
    <t>Oa7r1b8qY2CRF4UuPKcN3</t>
  </si>
  <si>
    <t>FV 22.01 Management of biodiversity and habitats</t>
  </si>
  <si>
    <t>48EClxc2uJIvBOW8IlSEPt5TvyR0UgB0EOmnMkFaZftX</t>
  </si>
  <si>
    <t>3L2zyFJ2zu5HQQgkTRwa7p</t>
  </si>
  <si>
    <t>FV 20.04 Workers’ welfare</t>
  </si>
  <si>
    <t>2o0PHrjwVpc8TxdOBpkPzy5TvyR0UgB0EOmnMkFaZftX</t>
  </si>
  <si>
    <t>5RQ8IqiLnmA7DEtNqhNVls</t>
  </si>
  <si>
    <t>23vkcq3eLNCd3go9Rkaald</t>
  </si>
  <si>
    <t>AQ 04.05 Workers’ welfare</t>
  </si>
  <si>
    <t>696jSQYmLVDJoD3UnofwTY253gbk0kdnSSFyQX6iFKWy</t>
  </si>
  <si>
    <t>4V5PDUBdj9Q0i7fbGfInQk</t>
  </si>
  <si>
    <t>24wmFn53ZJndoxOd1EgcHe</t>
  </si>
  <si>
    <t>AQ 19.03 Transport of chemical compounds</t>
  </si>
  <si>
    <t>696jSQYmLVDJoD3UnofwTYuzn8UMxTkF1w7M3FTD0sW</t>
  </si>
  <si>
    <t>21mCH63CMsUTKkluKw6dN9</t>
  </si>
  <si>
    <t>6OVfMLlOhjDUtTGVH4d1tI</t>
  </si>
  <si>
    <t>FO 07.05 Plant protection product handling</t>
  </si>
  <si>
    <t>696jSQYmLVDJoD3UnofwTY6aZY7458MgGAXucrp2rDfj</t>
  </si>
  <si>
    <t>tDOe2o0zWYqYm0KNgqj9x</t>
  </si>
  <si>
    <t>FV 32.10 Mixing and handling</t>
  </si>
  <si>
    <t>696jSQYmLVDJoD3UnofwTY5U9xxekFJ28sU2NwdkP9u8</t>
  </si>
  <si>
    <t>3gLKlk7CEmbkXjaBvbTvGh</t>
  </si>
  <si>
    <t>FV 20.03 Personal protective equipment</t>
  </si>
  <si>
    <t>696jSQYmLVDJoD3UnofwTY7GSUGbBCg0zqqdO3nIYknt</t>
  </si>
  <si>
    <t>5k6Z1qS7vCZ6NXbWiaUJu9</t>
  </si>
  <si>
    <t>4JDwCyBH1ImTjbVhIZvTq3</t>
  </si>
  <si>
    <t>AQ 04.04 Personal protective equipment</t>
  </si>
  <si>
    <t>696jSQYmLVDJoD3UnofwTY4YYEAFlKQL7dZttPmpxB2F</t>
  </si>
  <si>
    <t>3snGfVLt7Wxd5FZGpG4j8y</t>
  </si>
  <si>
    <t>1j8KzCREQQlaHRiz9wuo0z</t>
  </si>
  <si>
    <t>FO 12.02 Hazards and first aid</t>
  </si>
  <si>
    <t>1gpvHRL3jcuK0YTVBxeDJK5TvyR0UgB0EOmnMkFaZftX</t>
  </si>
  <si>
    <t>4zSkvUbTdlSMEjoMX9r149</t>
  </si>
  <si>
    <t>FV 20.02 Hazards and first aid</t>
  </si>
  <si>
    <t>6SSbkfthK0LYaxbv5b14GBCewd3FqcwBMtVtTDK4h9s</t>
  </si>
  <si>
    <t>3LyKIn2zocb3lDNExH1RfM</t>
  </si>
  <si>
    <t>7mYXogZyldja1l4zH5Wvh4</t>
  </si>
  <si>
    <t>AQ 04.03 Workers’ hazards and first aid</t>
  </si>
  <si>
    <t>6SSbkfthK0LYaxbv5b14GB7h4leQtnNFBbHHWbgN8lXM</t>
  </si>
  <si>
    <t>7eAOPa3QKXk7fUsXuWAZQT</t>
  </si>
  <si>
    <t>FV 20.01 Risk assessment and training</t>
  </si>
  <si>
    <t>6SSbkfthK0LYaxbv5b14GB5RnRCz8ee4Zl9QUgeRKTHd</t>
  </si>
  <si>
    <t>1o2yFFL4vOygH47fNAZmGV</t>
  </si>
  <si>
    <t>1zDGYHavQ1Y1HUI9R90OOZ</t>
  </si>
  <si>
    <t>FO 07.09 Equipment</t>
  </si>
  <si>
    <t>6SSbkfthK0LYaxbv5b14GB1vk62VlZg3Zq6bcgLfSxGJ</t>
  </si>
  <si>
    <t>31PFCSQaqCuB8q57zJg6RP</t>
  </si>
  <si>
    <t>FV 32.11 Invoices and procurement documentation</t>
  </si>
  <si>
    <t>6SSbkfthK0LYaxbv5b14GB5TLexd3GI3AjZkCglPj3h5</t>
  </si>
  <si>
    <t>5jtdahGRPyTbM5paWcRuKM</t>
  </si>
  <si>
    <t>FV 32.06 Disposal of surplus application mix</t>
  </si>
  <si>
    <t>6SSbkfthK0LYaxbv5b14GB1OZTzJWvKeCm4lQLj2de5o</t>
  </si>
  <si>
    <t>1P5WF4AhiUVjKU0eMjYNP3</t>
  </si>
  <si>
    <t>r4Wl5viNqALmYQehnJigP</t>
  </si>
  <si>
    <t>FO 07.03 Disposal of surplus application mix</t>
  </si>
  <si>
    <t>6SSbkfthK0LYaxbv5b14GB6v0SS1OCIEL11DaUsdV8qY</t>
  </si>
  <si>
    <t>6akCg1bzbz31hRuysr8H2o</t>
  </si>
  <si>
    <t>FV 32.05 Obsolete plant protection products</t>
  </si>
  <si>
    <t>3Xuqd2nxrHRHWBMMAl2PDV5TvyR0UgB0EOmnMkFaZftX</t>
  </si>
  <si>
    <t>4Hbavnq82IxeTzp86PTwLH</t>
  </si>
  <si>
    <t>aJyo4GEfHW26SGyqyk8my</t>
  </si>
  <si>
    <t xml:space="preserve">FO 07.07 Obsolete plant protection products </t>
  </si>
  <si>
    <t>5nPf6FvRIaYhUohxiK6Z4C4e9U8QqFWhkb5syMftPkjz</t>
  </si>
  <si>
    <t>3lmOYo1HEXN9WTJSOmoeqn</t>
  </si>
  <si>
    <t>2VMR7eFBhsXQA1k8IjqWQx</t>
  </si>
  <si>
    <t>AQ 19.02 Empty containers and unused chemicals</t>
  </si>
  <si>
    <t>5nPf6FvRIaYhUohxiK6Z4C5wu9vqrUGRlCKkbHt3ECf0</t>
  </si>
  <si>
    <t>76gj5wqMrhjC9IwB6fPD1O</t>
  </si>
  <si>
    <t>FV 32.04 Empty containers</t>
  </si>
  <si>
    <t>5nPf6FvRIaYhUohxiK6Z4C7tkt1sKqqlLnUrh71qam9K</t>
  </si>
  <si>
    <t>7bibspXJGGbnFX0bW7wkAp</t>
  </si>
  <si>
    <t>5VavlH2MeUS17rVAik4joc</t>
  </si>
  <si>
    <t>FO 07.06 Empty plant protection product containers</t>
  </si>
  <si>
    <t>6mrYpZ2GcLZ7AP1RVVry5G7te0V5sEO4j2gdaCHhqwRe</t>
  </si>
  <si>
    <t>3G6XCS3kXxaiT6An6fyXYY</t>
  </si>
  <si>
    <t>FV 32.09 Plant protection product and postharvest treatment product storage</t>
  </si>
  <si>
    <t>6mrYpZ2GcLZ7AP1RVVry5GaeLabNl3CjngCaQDiZCnP</t>
  </si>
  <si>
    <t>64tLhqUpveB3E8yVXVsubo</t>
  </si>
  <si>
    <t>3W7dGcEqSrkGPLpK2FPpjb</t>
  </si>
  <si>
    <t>FO 07.04 Plant protection product and postharvest treatment product storage</t>
  </si>
  <si>
    <t>6mrYpZ2GcLZ7AP1RVVry5G6ZlIRqNokp14rd0OrJYpUs</t>
  </si>
  <si>
    <t>1Jsd4Po9zEonkNa6KicOXv</t>
  </si>
  <si>
    <t>FV 32.03 Plant protection product preharvest intervals</t>
  </si>
  <si>
    <t>6mrYpZ2GcLZ7AP1RVVry5G6Rr7lWkdEx4UFV3lspdV2c</t>
  </si>
  <si>
    <t>1A6ymTFpce17AFVUfpWjBA</t>
  </si>
  <si>
    <t>FV 32.08 Application of other substances</t>
  </si>
  <si>
    <t>6mrYpZ2GcLZ7AP1RVVry5G7FzFPUI62I8icT9zFiqYBn</t>
  </si>
  <si>
    <t>7qLHXfgMF1BvtNhEoTrOl1</t>
  </si>
  <si>
    <t>3JTeuQtOc1OKqfRNulIqvM</t>
  </si>
  <si>
    <t xml:space="preserve">FO 07.08 Application of other substances </t>
  </si>
  <si>
    <t>6mrYpZ2GcLZ7AP1RVVry5G2sC7LUqXHhrGUVy4ZkqKu8</t>
  </si>
  <si>
    <t>2GyriZTFrdoiLg6YAzlPPH</t>
  </si>
  <si>
    <t>FV 32.02 Application records</t>
  </si>
  <si>
    <t>6mrYpZ2GcLZ7AP1RVVry5G3ZsSeRvZNIo9inIvGSDPi7</t>
  </si>
  <si>
    <t>6LT3SsPHecSghrKBDqqFdh</t>
  </si>
  <si>
    <t>Cnld8x4oHlmExTFHGeLjj</t>
  </si>
  <si>
    <t xml:space="preserve">FO 07.02 Application records </t>
  </si>
  <si>
    <t>6mrYpZ2GcLZ7AP1RVVry5GwRT3XcKfUaVoLQYa4XeJC</t>
  </si>
  <si>
    <t>h8R5jJkb29tHZV3B118Di</t>
  </si>
  <si>
    <t>FV 32.01 Plant protection product management</t>
  </si>
  <si>
    <t>6mrYpZ2GcLZ7AP1RVVry5G5OPZTbS8UKCdo5sAfvtHwp</t>
  </si>
  <si>
    <t>3ENhTBiDiLIby2zwwYZ4II</t>
  </si>
  <si>
    <t>5mdYYXLIFyNI492xPC4Wrk</t>
  </si>
  <si>
    <t>AQ 19.01 Chemical compound storage</t>
  </si>
  <si>
    <t>64cWD91pr0geaTi2ASvLb5TvyR0UgB0EOmnMkFaZftX</t>
  </si>
  <si>
    <t>2I5R4B5uqBuxo2ybSCGbHu</t>
  </si>
  <si>
    <t>FV 29.02 Storage</t>
  </si>
  <si>
    <t>6AvKQ3DXzy69suGAzqeAmu5TvyR0UgB0EOmnMkFaZftX</t>
  </si>
  <si>
    <t>1CjsvntGscU8PNU0sD5ccV</t>
  </si>
  <si>
    <t>3yiRDwLwt1Ow5dQeFJqM2k</t>
  </si>
  <si>
    <t>FO 04.07 Fertilizer and biostimulant storage</t>
  </si>
  <si>
    <t>2apQYV4sVGueZxb722p8822IPCUnYuMhRLMitDdZuBV6</t>
  </si>
  <si>
    <t>3IUiXuwp5nc4lJpNyIt6Gm</t>
  </si>
  <si>
    <t>FV 29.01 Application records</t>
  </si>
  <si>
    <t>2apQYV4sVGueZxb722p8826rCsdcQbJnfwmnsw2F9C4z</t>
  </si>
  <si>
    <t>21iP5X956IMsI7DJvW88jr</t>
  </si>
  <si>
    <t>4Zl4dLXiCmXFVqnsslPb0x</t>
  </si>
  <si>
    <t>AQ 20.07 Ponds</t>
  </si>
  <si>
    <t>2apQYV4sVGueZxb722p88222v7nnkQpO82gWNsHA3e6i</t>
  </si>
  <si>
    <t>7cF7TZI0Gd9xPsfARGQ9l9</t>
  </si>
  <si>
    <t>FV 29.03 Organic fertilizers</t>
  </si>
  <si>
    <t>6mrYpZ2GcLZ7AP1RVVry5G3WBrxkh802qoM6WUHlCwcx</t>
  </si>
  <si>
    <t>466hVwkhlu8tOtAvU7MH3t</t>
  </si>
  <si>
    <t>7o4R1VJX1KXn6Y2mK3KBnX</t>
  </si>
  <si>
    <t>FO 04.05 Nutrient content</t>
  </si>
  <si>
    <t>2apQYV4sVGueZxb722p8825az4vdaXEuQgs5B9UaOjzb</t>
  </si>
  <si>
    <t>2uILNFLSUSNvYMiLxTWG1l</t>
  </si>
  <si>
    <t>4CTLgpMoXEpcE8tXLndCGp</t>
  </si>
  <si>
    <t xml:space="preserve">FO 03.04 Transition period </t>
  </si>
  <si>
    <t>6vDiuqvJNOSRl5wyT01Pym7zXnm2lgE6Oh3K9yFP7Gdf</t>
  </si>
  <si>
    <t>1RPVuNcKGhKGNDUNMmqJad</t>
  </si>
  <si>
    <t>AsizSx9djd7Hn9BlLrbya</t>
  </si>
  <si>
    <t>FO 03.02 Chemical treatments and dressings</t>
  </si>
  <si>
    <t>6vDiuqvJNOSRl5wyT01PymglN2WuTeRW3b5FgXbh8Ta</t>
  </si>
  <si>
    <t>6uoQDWLk4J8jAguIJy4ZW5</t>
  </si>
  <si>
    <t>2ea1rhckQVrSaK28J1Se0f</t>
  </si>
  <si>
    <t>FO 03.01 Propagation material</t>
  </si>
  <si>
    <t>6vDiuqvJNOSRl5wyT01PymegxrRxt1wvmpDaKwSbu23</t>
  </si>
  <si>
    <t>5c3dR1YVmA5sXHhsKmupYd</t>
  </si>
  <si>
    <t>FV 33.05 Product labeling</t>
  </si>
  <si>
    <t>2lCsmz9pLx7NagHecV9mpX5TvyR0UgB0EOmnMkFaZftX</t>
  </si>
  <si>
    <t>2LfyMFMW36CamjuZ0YnMrr</t>
  </si>
  <si>
    <t>4WvVgaj0DmqytcECbsfj85</t>
  </si>
  <si>
    <t>AQ 22.03 Storage of aquaculture feeds</t>
  </si>
  <si>
    <t>2qQW5LAimcgbwLksFTh6tg5TvyR0UgB0EOmnMkFaZftX</t>
  </si>
  <si>
    <t>7iWJXTXYCupkFTEfuzkuQg</t>
  </si>
  <si>
    <t>FV 33.04 Pest control</t>
  </si>
  <si>
    <t>19FqK7ekLK0m3iLHchTn8h2g5JReDfSpzAHl16771ew5</t>
  </si>
  <si>
    <t>6NNCdhTMTpFbSgoGpb63cp</t>
  </si>
  <si>
    <t>FV 33.03 Temperature and humidity control</t>
  </si>
  <si>
    <t>19FqK7ekLK0m3iLHchTn8h14lJpH5qVsP8C976yuQrDU</t>
  </si>
  <si>
    <t>13bKix0KDGNudEM0QXmk1y</t>
  </si>
  <si>
    <t>FV 33.02 Foreign bodies</t>
  </si>
  <si>
    <t>30jEVEr91nZpdd9cxyULwz5TvyR0UgB0EOmnMkFaZftX</t>
  </si>
  <si>
    <t>1PuOePk9uZL3G34wE5JQsg</t>
  </si>
  <si>
    <t>FV 33.01 Packing (in-field or facility) and storage areas</t>
  </si>
  <si>
    <t>5QTGwGTKitdKuEwjmkCJSy5TvyR0UgB0EOmnMkFaZftX</t>
  </si>
  <si>
    <t>2hnZEMTaQG5nB4cObQrjJa</t>
  </si>
  <si>
    <t>12xtoMmsI7QQenkWEVMZAu</t>
  </si>
  <si>
    <t xml:space="preserve">AQ 20.08 Biosecurity 
</t>
  </si>
  <si>
    <t>In addition to food defense requirements; refer to AQ 10.</t>
  </si>
  <si>
    <t>56UycwhshuG3OMlSB7ahAa5TvyR0UgB0EOmnMkFaZftX</t>
  </si>
  <si>
    <t>2MaWcCOjrnzTUZYLyLI2po</t>
  </si>
  <si>
    <t>FV 30.02 Water sources</t>
  </si>
  <si>
    <t>3BmiRfV14Y9UArHysfO3zs5TvyR0UgB0EOmnMkFaZftX</t>
  </si>
  <si>
    <t>2KVEEE9taT1qBKZw1pM15e</t>
  </si>
  <si>
    <t>4UI39RIn6YI8gQZpGRKexG5TvyR0UgB0EOmnMkFaZftX</t>
  </si>
  <si>
    <t>2p77rPdFZt9MG3aWryompi</t>
  </si>
  <si>
    <t>25itD9t3AKPNN1d0JIB5bx</t>
  </si>
  <si>
    <t>FO 05.04 Water quality</t>
  </si>
  <si>
    <t>6vK5KBcIFJbIyxl3B3ekIp2pCca0Upzl3Nn66JUNHXeF</t>
  </si>
  <si>
    <t>3G2o2VZD4Vhj1j8NCZvH4W</t>
  </si>
  <si>
    <t>FV 30.05 Water quality</t>
  </si>
  <si>
    <t>3YIgWsy9P8ND3BJPQGnD0j2pCca0Upzl3Nn66JUNHXeF</t>
  </si>
  <si>
    <t>6vy7qzuZGnKVxG0fDPIPXR</t>
  </si>
  <si>
    <t>FV 30.04 Water storage</t>
  </si>
  <si>
    <t>3YIgWsy9P8ND3BJPQGnD0j1qvPg1ym8f6SRe66rOl40x</t>
  </si>
  <si>
    <t>3sySSWL5oAIx28hSoUBFMA</t>
  </si>
  <si>
    <t>5SgdbGCqfnJhgVdCZaO52C</t>
  </si>
  <si>
    <t xml:space="preserve">AQ 06.04 Water usage and disposal 
</t>
  </si>
  <si>
    <t>Cross-reference with AQ 06.03.02.</t>
  </si>
  <si>
    <t>3labXsBTDnp2nMlbS2V5AI412fDoNkTQzvavcR1yffoS</t>
  </si>
  <si>
    <t>3Y6whE7A4GTOmBM0cLfCgo</t>
  </si>
  <si>
    <t>FV 30.06 Irrigation predictions and record keeping</t>
  </si>
  <si>
    <t>3labXsBTDnp2nMlbS2V5AI2PabgCVl2axbE6gvoMhnNb</t>
  </si>
  <si>
    <t>6Qbmg6JuoN770dfkE0ogCG</t>
  </si>
  <si>
    <t>3yEQbyyk01GoZYBCkYA4FP</t>
  </si>
  <si>
    <t>FO 05.02 Predicting irrigation requirements</t>
  </si>
  <si>
    <t>3labXsBTDnp2nMlbS2V5AI1WLl5crwUtAKu9uhWYEzsL</t>
  </si>
  <si>
    <t>3dOYyVrZuqiaWn8aIvCMMR</t>
  </si>
  <si>
    <t>5GJnBn0XaHPkzo9hXhVvqW</t>
  </si>
  <si>
    <t xml:space="preserve">FO 05.01 Water sources
</t>
  </si>
  <si>
    <t>3labXsBTDnp2nMlbS2V5AI3bNRfY2TpP6vkYKG0u4wwr</t>
  </si>
  <si>
    <t>2zscEBuE0OwqbPZjKZeBLF</t>
  </si>
  <si>
    <t>FV 30.01 Water use risk assessments and management plan</t>
  </si>
  <si>
    <t>3YIgWsy9P8ND3BJPQGnD0j743VeTmtrKzh2yBlulWP21</t>
  </si>
  <si>
    <t>6g3NqdQl5NHN5tSVsxrY1N</t>
  </si>
  <si>
    <t>FV 32.07 Residue analysis</t>
  </si>
  <si>
    <t>3YIgWsy9P8ND3BJPQGnD0j11FBMuieNmnZtyeFBlepcF</t>
  </si>
  <si>
    <t>5bhPN4DzYGiQBGzqjmqwDA</t>
  </si>
  <si>
    <t>4owgIkC6nXLa7lsm0MrLOO</t>
  </si>
  <si>
    <t>AQ 04.01 Workers’ occupational health and safety</t>
  </si>
  <si>
    <t>3YIgWsy9P8ND3BJPQGnD0jCSohyDpAegE66esWvDgT5</t>
  </si>
  <si>
    <t>3RXNryEkb5RsCci4ZuSpu4</t>
  </si>
  <si>
    <t>79pV2c30dTskerAeol8ohZ</t>
  </si>
  <si>
    <t>FO 01.05 Customer requirements</t>
  </si>
  <si>
    <t>3YIgWsy9P8ND3BJPQGnD0j6OqbxahSFlVeKhLRgYFytR</t>
  </si>
  <si>
    <t>56LbVxj8q6LfC4kf1x4GeA</t>
  </si>
  <si>
    <t>5l2rJiYbFtvFuXNhk6Xt0S</t>
  </si>
  <si>
    <t>FO 08.01 Quality of postharvest water</t>
  </si>
  <si>
    <t>wyDCB5gmC64vDLZ45LmyF5l2rJiYbFtvFuXNhk6Xt0S</t>
  </si>
  <si>
    <t>5HpjunyxjPFZ8ERnK8tq7N</t>
  </si>
  <si>
    <t>6OqbxahSFlVeKhLRgYFytR</t>
  </si>
  <si>
    <t>FO 01.03 Internal documentation</t>
  </si>
  <si>
    <t>3YIgWsy9P8ND3BJPQGnD0j79pV2c30dTskerAeol8ohZ</t>
  </si>
  <si>
    <t>5XO2ouVK6UjXiuayI3pjaw</t>
  </si>
  <si>
    <t>CSohyDpAegE66esWvDgT5</t>
  </si>
  <si>
    <t>FO 01.07 Non-conforming products</t>
  </si>
  <si>
    <t>1TyGiQcuRVxqRPsWm6pYn75GJnBn0XaHPkzo9hXhVvqW</t>
  </si>
  <si>
    <t>5bVj9VFVZ6tCA1nWKx8e7w</t>
  </si>
  <si>
    <t>11FBMuieNmnZtyeFBlepcF</t>
  </si>
  <si>
    <t>FO 01.06 Complaints</t>
  </si>
  <si>
    <t>1TyGiQcuRVxqRPsWm6pYn725itD9t3AKPNN1d0JIB5bx</t>
  </si>
  <si>
    <t>2xx2r9xm1ZFKgkOLcMZqVd</t>
  </si>
  <si>
    <t>743VeTmtrKzh2yBlulWP21</t>
  </si>
  <si>
    <t>FO 01.08 Recall and withdrawal</t>
  </si>
  <si>
    <t>1TyGiQcuRVxqRPsWm6pYn73yEQbyyk01GoZYBCkYA4FP</t>
  </si>
  <si>
    <t>3JyHEnouIJTlEpv89BLJNJ</t>
  </si>
  <si>
    <t>3bNRfY2TpP6vkYKG0u4wwr</t>
  </si>
  <si>
    <t>FO 02.03 Mass balance</t>
  </si>
  <si>
    <t>1TyGiQcuRVxqRPsWm6pYn73bxp0a7dcsX1zRhf8lSDgg</t>
  </si>
  <si>
    <t>65q3YF3Fh2kdDGMu1rvFCM</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</si>
  <si>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</si>
  <si>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</si>
  <si>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</si>
  <si>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5JIgB3UDpDaQaRmTmuUpoo2RNwE7jatfe6w5x0Tu6eV4</t>
  </si>
  <si>
    <t>32C8htEWfNkaxTSAw1lMmH</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</si>
  <si>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</si>
  <si>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</si>
  <si>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</si>
  <si>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5JIgB3UDpDaQaRmTmuUpoo5l2rJiYbFtvFuXNhk6Xt0S</t>
  </si>
  <si>
    <t>24BgKpKEedoO1JiqqsJ9K0</t>
  </si>
  <si>
    <t>412fDoNkTQzvavcR1yffoS</t>
  </si>
  <si>
    <t>FO 02.04 GLOBALG.A.P. status</t>
  </si>
  <si>
    <t>5g1godsQJRqbjZxI603Etm2ea1rhckQVrSaK28J1Se0f</t>
  </si>
  <si>
    <t>6Y28XxkqaGhdKkUwmmVWZU</t>
  </si>
  <si>
    <t>1qvPg1ym8f6SRe66rOl40x</t>
  </si>
  <si>
    <t>FO 01.02 Outsourced activities</t>
  </si>
  <si>
    <t>5g1godsQJRqbjZxI603EtmAsizSx9djd7Hn9BlLrbya</t>
  </si>
  <si>
    <t>52qkXF3M0StAXkDQXFCSgS</t>
  </si>
  <si>
    <t>2pCca0Upzl3Nn66JUNHXeF</t>
  </si>
  <si>
    <t>FO 01.04 Training and assigned responsibilities</t>
  </si>
  <si>
    <t>5g1godsQJRqbjZxI603Etm4CTLgpMoXEpcE8tXLndCGp</t>
  </si>
  <si>
    <t>1hr60kCaVVYZ0GddKH3itk</t>
  </si>
  <si>
    <t>57CpNqy9lJZPIEGl3cpn84</t>
  </si>
  <si>
    <t>AQ 04.02 Training and assigned responsibilities</t>
  </si>
  <si>
    <t>IKtB5yVMmBF7k4LaDgUZw4Lhlvkx1w9JtxEbAhlutRi</t>
  </si>
  <si>
    <t>57NpCUzFpLeJMc4iXNsju7</t>
  </si>
  <si>
    <t>IKtB5yVMmBF7k4LaDgUZw4lUZQXD5tjtX2glVe4lraA</t>
  </si>
  <si>
    <t>2Ic89h7XDhn3EnfuxricmS</t>
  </si>
  <si>
    <t>FV 17 LOGO USE</t>
  </si>
  <si>
    <t>2BGuoLOuGR86Am1Hf7hCiG1WOpilQQJvvs3HIzyLlTD7</t>
  </si>
  <si>
    <t>3KLSVauiw2LpCRLz6sh0Gl</t>
  </si>
  <si>
    <t>QZfIR1aSAjL2YcUqo376X</t>
  </si>
  <si>
    <t>AQ 12 LOGO USE</t>
  </si>
  <si>
    <t>Note regarding GLOBALG.A.P.: The producer shall describe how to ensure that the GLOBALG.A.P. logo and GLOBALG.A.P. Number (GGN) are used only according to the rules below.</t>
  </si>
  <si>
    <t>2BGuoLOuGR86Am1Hf7hCiGCnld8x4oHlmExTFHGeLjj</t>
  </si>
  <si>
    <t>HZVFRQ0lPsAYqgtzVDmvQ</t>
  </si>
  <si>
    <t>fpZn5YAfrwOfpIHt5wBr7</t>
  </si>
  <si>
    <t>AQ 27 DEPURATION</t>
  </si>
  <si>
    <t>2BGuoLOuGR86Am1Hf7hCiG3JTeuQtOc1OKqfRNulIqvM</t>
  </si>
  <si>
    <t>3FzF1LEqvaqcVg1sPXpO4T</t>
  </si>
  <si>
    <t>12V2s4FpWw8zBFdb1VY42A</t>
  </si>
  <si>
    <t>AQ 26 SLAUGHTER ACTIVITIES</t>
  </si>
  <si>
    <t>2BGuoLOuGR86Am1Hf7hCiG5VavlH2MeUS17rVAik4joc</t>
  </si>
  <si>
    <t>7a2Y6DzH7j1VVkaHdI2yOG</t>
  </si>
  <si>
    <t>61TDaidZRAGqCBPGs8ha8G</t>
  </si>
  <si>
    <t>AQ 25 HOLDING AND CROWDING FACILITIES</t>
  </si>
  <si>
    <t>2BGuoLOuGR86Am1Hf7hCiGaJyo4GEfHW26SGyqyk8my</t>
  </si>
  <si>
    <t>1hKXJ13N5lXYEXEOcZHmyy</t>
  </si>
  <si>
    <t>1YbYgCwF5emApZVepFq1X1</t>
  </si>
  <si>
    <t>AQ 24 HARVESTING AND POSTHARVESTING OPERATIONS</t>
  </si>
  <si>
    <t>2BGuoLOuGR86Am1Hf7hCiGr4Wl5viNqALmYQehnJigP</t>
  </si>
  <si>
    <t>32JIKIaeDGwGaAEbTSj6y5</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</si>
  <si>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</si>
  <si>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</si>
  <si>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</si>
  <si>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5JIgB3UDpDaQaRmTmuUpoo64wGe3MdQzgQigsw2nGTdA</t>
  </si>
  <si>
    <t>3xYy6mL2hiBM97rB69PVPI</t>
  </si>
  <si>
    <t>FV 31 INTEGRATED PEST MANAGEMENT</t>
  </si>
  <si>
    <t>IKtB5yVMmBF7k4LaDgUZw3yiRDwLwt1Ow5dQeFJqM2k</t>
  </si>
  <si>
    <t>5vY6xYFjJeJDGdSD1bFJDR</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</si>
  <si>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</si>
  <si>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</si>
  <si>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</si>
  <si>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5EpvIGahtoNQBPGjgtOnbO1zDGYHavQ1Y1HUI9R90OOZ</t>
  </si>
  <si>
    <t>3in4vF0L0QH4cz3j8qyG9c</t>
  </si>
  <si>
    <t>FV 27 GENETICALLY MODIFIED ORGANISMS</t>
  </si>
  <si>
    <t>4a4Qd6ndeeA7u3kN8ZP1We4sgOMeAcsKM18hKZSWSDgu</t>
  </si>
  <si>
    <t>5biAiXHSgSk4gPg4kzNSvu</t>
  </si>
  <si>
    <t>6cVkk3FsKVyXw3Axz1X0EJ</t>
  </si>
  <si>
    <t>AQ 18 REPRODUCTION – This section provides the additional principles and criteria specifically to hatcheries, when covered under the certificate.</t>
  </si>
  <si>
    <t>4a4Qd6ndeeA7u3kN8ZP1We7e2OTmZvHrA9xmbHveLBmp</t>
  </si>
  <si>
    <t>4zamBXrzVP3v8KPVS98bid</t>
  </si>
  <si>
    <t>4a4Qd6ndeeA7u3kN8ZP1We1j8KzCREQQlaHRiz9wuo0z</t>
  </si>
  <si>
    <t>3S4q9BwkV19jVjVj3Fiy75</t>
  </si>
  <si>
    <t>FV 23 ENERGY EFFICIENCY</t>
  </si>
  <si>
    <t>4a4Qd6ndeeA7u3kN8ZP1We7iGeybgBH8laSvemDG6yKU</t>
  </si>
  <si>
    <t>1ZiMa81KOMVFgXiEoigZEc</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</si>
  <si>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</si>
  <si>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</si>
  <si>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</si>
  <si>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4a4Qd6ndeeA7u3kN8ZP1We1ERzCDuPHpofETFZxfdFUx</t>
  </si>
  <si>
    <t>6mL7rNUJjE6ZUJ2ctQLqD1</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</si>
  <si>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</si>
  <si>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</si>
  <si>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</si>
  <si>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2BGuoLOuGR86Am1Hf7hCiG3W7dGcEqSrkGPLpK2FPpjb</t>
  </si>
  <si>
    <t>77iD9G4XGr5vhbqQwrOfqv</t>
  </si>
  <si>
    <t>FV 22 BIODIVERSITY AND HABITATS</t>
  </si>
  <si>
    <t>2BGuoLOuGR86Am1Hf7hCiG6OVfMLlOhjDUtTGVH4d1tI</t>
  </si>
  <si>
    <t>EjvcDaWgn3ttR1SL0MtIP</t>
  </si>
  <si>
    <t>FV 20 WORKERS’ HEALTH, SAFETY, AND WELFARE</t>
  </si>
  <si>
    <t>48aQAsWhk4FCpRyiTfbQDc5TvyR0UgB0EOmnMkFaZftX</t>
  </si>
  <si>
    <t>3HkNWk3E3qX8G4lyxNXhn</t>
  </si>
  <si>
    <t>4G6L5rXAv5opyJXaaJSspR</t>
  </si>
  <si>
    <t xml:space="preserve">AQ 19 CHEMICAL COMPOUNDS
</t>
  </si>
  <si>
    <t>Refer to the introduction, section “Chemical compounds”.</t>
  </si>
  <si>
    <t>5ZjwAiDPYbGvURtwoHF4gM5TvyR0UgB0EOmnMkFaZftX</t>
  </si>
  <si>
    <t>5pmfsUbg8aoTCasOYIPEmO</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</si>
  <si>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</si>
  <si>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</si>
  <si>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</si>
  <si>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4d9ucNGdAsunr2tbELZ2oO5TvyR0UgB0EOmnMkFaZftX</t>
  </si>
  <si>
    <t>wfEosTNsh5ZbZfpJsxQgA</t>
  </si>
  <si>
    <t>FV 26 PLANT PROPAGATION MATERIAL</t>
  </si>
  <si>
    <t>IKtB5yVMmBF7k4LaDgUZw3R84nmeK4iATbuwZ2gsDsb</t>
  </si>
  <si>
    <t>stHgm7kk2SPG9w5vMdz4p</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</si>
  <si>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</si>
  <si>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</si>
  <si>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</si>
  <si>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IKtB5yVMmBF7k4LaDgUZw7o4R1VJX1KXn6Y2mK3KBnX</t>
  </si>
  <si>
    <t>2d7YWQS3FpE89EMmToIXl7</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</si>
  <si>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</si>
  <si>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</si>
  <si>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</si>
  <si>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IKtB5yVMmBF7k4LaDgUZw6GGR163KNx1sTit3j0ivMP</t>
  </si>
  <si>
    <t>1E2oM3pY57AB2HYh2FrLwa</t>
  </si>
  <si>
    <t>FV 33 POSTHARVEST HANDLING</t>
  </si>
  <si>
    <t>IKtB5yVMmBF7k4LaDgUZw6twC7WvSzvTac9PtqXVar6</t>
  </si>
  <si>
    <t>2KsBqme4dzqwFgisXFOayx</t>
  </si>
  <si>
    <t>FV 13 EQUIPMENT AND DEVICES</t>
  </si>
  <si>
    <t>IKtB5yVMmBF7k4LaDgUZwJfokfy0DypbRD7D7zEF8h</t>
  </si>
  <si>
    <t>7oyHtBXE4RjANn4ggmq6Y3</t>
  </si>
  <si>
    <t>6NkzRvY2LtIEq9u93VYbsg</t>
  </si>
  <si>
    <t>AQ 23 PEST CONTROL</t>
  </si>
  <si>
    <t>5g1godsQJRqbjZxI603Etm1MAAg94AQdklTBAzABM4wS</t>
  </si>
  <si>
    <t>3NggK2eyAFMnxgLmy5ZHwl</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</si>
  <si>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</si>
  <si>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</si>
  <si>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</si>
  <si>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6sAnZuzrLy7KwfabltbVL25TvyR0UgB0EOmnMkFaZftX</t>
  </si>
  <si>
    <t>4g6GmkM7SVOjxzDG7bEynl</t>
  </si>
  <si>
    <t>3jqGVv62GBsd8KJSjIWQ7X</t>
  </si>
  <si>
    <t>AQ 06 ENVIRONMENTAL AND BIODIVERSITY MANAGEMENT</t>
  </si>
  <si>
    <t>3labXsBTDnp2nMlbS2V5AI3IMlwAGWtNQ8ZjIBrbKwsL</t>
  </si>
  <si>
    <t>1oZBiTuiw7JnneP37eRowe</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</si>
  <si>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</si>
  <si>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</si>
  <si>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</si>
  <si>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3YIgWsy9P8ND3BJPQGnD0j3Fg5RTdQ7a6O2THEvpVWrG</t>
  </si>
  <si>
    <t>5ADUfpuBbLBbLbTKgfXnbi</t>
  </si>
  <si>
    <t>FV 30 WATER MANAGEMENT</t>
  </si>
  <si>
    <t>3YIgWsy9P8ND3BJPQGnD0j3wasRW0o0BjnW1Yy5QAtYp</t>
  </si>
  <si>
    <t>2UdnbG1EfwovfGYLIAS3BC</t>
  </si>
  <si>
    <t>48aQAsWhk4FCpRyiTfbQDc</t>
  </si>
  <si>
    <t>FO 13 WORKERS’ WELFARE</t>
  </si>
  <si>
    <t>6MLbOSTUhL6svPsQwb6NH65TvyR0UgB0EOmnMkFaZftX</t>
  </si>
  <si>
    <t>4eaXpRnh8mnwfzKcWJnmsL</t>
  </si>
  <si>
    <t>FV 19 HYGIENE</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</si>
  <si>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</si>
  <si>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</si>
  <si>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</si>
  <si>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FV 21 SITE MANAGEMENT</t>
  </si>
  <si>
    <t>FV 16 FOOD FRAUD</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</si>
  <si>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</si>
  <si>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</si>
  <si>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</si>
  <si>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FV 15 FOOD DEFENSE</t>
  </si>
  <si>
    <t>7EkiTjscQQ9YBuIWe6RZFk</t>
  </si>
  <si>
    <t>AQ 10 FOOD DEFENSE</t>
  </si>
  <si>
    <t>Security of food and drink and their supply chains from all forms of malicious attack including ideologically motivated attack leading to contamination or supply failure.</t>
  </si>
  <si>
    <t>FV 05 SPECIFICATIONS, SUPPLIERS, AND STOCK MANAGEMENT</t>
  </si>
  <si>
    <t>FV 14 FOOD SAFETY POLICY DECLARATION</t>
  </si>
  <si>
    <t>MyNM2sLtxWP06FudRhDir</t>
  </si>
  <si>
    <t>AQ 15 FOOD SAFETY POLICY DECLARATION</t>
  </si>
  <si>
    <t>The food safety policy declaration unambiguously reflects the producer’s commitment to ensuring that food safety is implemented and maintained throughout the production processes.</t>
  </si>
  <si>
    <t>FV 12 LABORATORY TESTING</t>
  </si>
  <si>
    <t>FV 02 CONTINUOUS IMPROVEMENT PLAN</t>
  </si>
  <si>
    <t>FV 01 INTERNAL DOCUMENTATION</t>
  </si>
  <si>
    <t>6GF3xiweshSSrjhesMZt6f</t>
  </si>
  <si>
    <t>AQ 02 INTERNAL DOCUMENTATION</t>
  </si>
  <si>
    <t>FV 11 NON-CONFORMING PRODUCTS</t>
  </si>
  <si>
    <t>5HjMxha5zh3JmCKzoQNaGT</t>
  </si>
  <si>
    <t>AQ 17 SPECIFICATIONS, NON-CONFORMING PRODUCTS, AND PRODUCT RELEASE AT THE FARM</t>
  </si>
  <si>
    <t>FV 10 COMPLAINTS</t>
  </si>
  <si>
    <t>2B20jqk2goXcNqV2HX9qhe</t>
  </si>
  <si>
    <t>AQ 08 COMPLAINTS</t>
  </si>
  <si>
    <t>Management of complaints will lead to an overall better production system.</t>
  </si>
  <si>
    <t>FV 09 RECALL AND WITHDRAWAL</t>
  </si>
  <si>
    <t>1w2d3I6CuKthFEEDJPAfK2</t>
  </si>
  <si>
    <t>AQ 09 RECALL AND WITHDRAWAL PROCEDURE</t>
  </si>
  <si>
    <t>FV 08 MASS BALANCE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</si>
  <si>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</si>
  <si>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</si>
  <si>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</si>
  <si>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 xml:space="preserve">FV 07 PARALLEL OWNERSHIP, TRACEABILITY, AND SEGREGATION </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</si>
  <si>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</si>
  <si>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</si>
  <si>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</si>
  <si>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FV 06 TRACEABILITY</t>
  </si>
  <si>
    <t>FV 18 GLOBALG.A.P. STATUS</t>
  </si>
  <si>
    <t>3labXsBTDnp2nMlbS2V5AI</t>
  </si>
  <si>
    <t>FO 02 TRACEABILITY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</si>
  <si>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</si>
  <si>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</si>
  <si>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</si>
  <si>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awxbzDqiAc5w5F9Xaavfk</t>
  </si>
  <si>
    <t>AQ 05 OUTSOURCED ACTIVITIES (SUBCONTRACTORS)</t>
  </si>
  <si>
    <t>Subcontracting is the practice of assigning, or outsourcing, part of the obligations and tasks under a contract to another party known as a subcontractor.</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</si>
  <si>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</si>
  <si>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</si>
  <si>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</si>
  <si>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FV 03 RESOURCE MANAGEMENT AND TRAINING</t>
  </si>
  <si>
    <t>6vK5KBcIFJbIyxl3B3ekIp</t>
  </si>
  <si>
    <t>FO 01 MANAGEMENT</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</si>
  <si>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</si>
  <si>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</si>
  <si>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</si>
  <si>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6MLbOSTUhL6svPsQwb6NH6</t>
  </si>
  <si>
    <t>FO 09 WASTE MANAGEMENT</t>
  </si>
  <si>
    <t>Avoid polluting the environment. Enhance waste minimization.
Waste minimization shall include review of current practices, avoidance of waste, reduction of waste, reuse of waste, and recycling of waste.</t>
  </si>
  <si>
    <t>PIGUID</t>
  </si>
  <si>
    <t>PQGUID</t>
  </si>
  <si>
    <t>N:N ID</t>
  </si>
  <si>
    <t>PIGUID &amp; "NO"</t>
  </si>
  <si>
    <t>DgQZai1eFLNcGaormDrdC</t>
  </si>
  <si>
    <t>6wEtZi10jsNcRNXt4zdGZM</t>
  </si>
  <si>
    <t>6AqCIykQ7bAmOkINPq5uCy</t>
  </si>
  <si>
    <t>4XdR1BIUJKgloEu2Q7aNtb</t>
  </si>
  <si>
    <t>3OUwP27CHlF6LKJEvlgtOT</t>
  </si>
  <si>
    <t>57UoI9StRcfbIvK2gcvcrs</t>
  </si>
  <si>
    <t>36c6jSPs461vBL8euoxGPg</t>
  </si>
  <si>
    <t>3OtEoWQgYX165j9GzTkv5b</t>
  </si>
  <si>
    <t>4DdrUCzF4hKYx2vEBpTabK</t>
  </si>
  <si>
    <t>6ccX1CiK4YPXonkrLVjtJz</t>
  </si>
  <si>
    <t>1mfU3K8x3BpClHpV35NBsd</t>
  </si>
  <si>
    <t>5R88gZ3ani90Nv06kTcNpx</t>
  </si>
  <si>
    <t>23juUofObC0OdtepoHB3jM</t>
  </si>
  <si>
    <t>2co7UsUxpISWNGYxlkwqjC</t>
  </si>
  <si>
    <t>1t0Mq6PJkbSbEcIEvZj92e</t>
  </si>
  <si>
    <t>Level</t>
  </si>
  <si>
    <t>3WqH0sbUd41S1QgzsshLUw</t>
  </si>
  <si>
    <t>Major Must</t>
  </si>
  <si>
    <t>Recom.</t>
  </si>
  <si>
    <t>Minor Must</t>
  </si>
  <si>
    <t>INTEGRATED FARM ASSURANCE GFS
FRUIT AND VEGETABLES</t>
  </si>
  <si>
    <t>CHECKLIST</t>
  </si>
  <si>
    <t>Copyright</t>
  </si>
  <si>
    <t>© Copyright: GLOBALG.A.P. c/o FoodPLUS GmbH: Spichernstr. 55, 50672 Cologne; Germany. Copying and distribution permitted only in unaltered form.</t>
  </si>
  <si>
    <t>Your checklist documents (step 2) </t>
  </si>
  <si>
    <t>This document lists the principles and criteria for the IFA v6 GFS standard for fruit and vegetables.</t>
  </si>
  <si>
    <t>By answering the questions on this page, you can filter out principles and criteria that are not relevant to you. The checklist on the ”P&amp;Cs” tab will be adapted accordingly. Alternatively, you can continue with the checklist in its current state.</t>
  </si>
  <si>
    <r>
      <rPr>
        <b/>
        <sz val="9"/>
        <rFont val="Arial"/>
        <family val="2"/>
      </rPr>
      <t>How to filter your checklist:</t>
    </r>
    <r>
      <rPr>
        <sz val="9"/>
        <rFont val="Arial"/>
        <family val="2"/>
      </rPr>
      <t xml:space="preserve">
• Read the questions and choose “Yes” or “No” as applicable to you.
• Choosing “Yes” means that all the relevant principles and criteria for that question will remain in the checklist, since they apply to your production processes. 
• Choosing “No” means that the principles and criteria related to this question will be grayed out in your checklist and no longer need to be considered. 
• Once you have answered the questions on this page (Excel sheet), your checklist will be displayed on the “P&amp;Cs” tab. 
• Not all principles and criteria can be filtered by these questions. There may still be some principles and criteria which are not applicable to you – you will need to consider these on an individual basis. </t>
    </r>
  </si>
  <si>
    <t>no</t>
  </si>
  <si>
    <t>yes</t>
  </si>
  <si>
    <t>S2PQGUID</t>
  </si>
  <si>
    <t>Effective Number</t>
  </si>
  <si>
    <t>Step 2 questions</t>
  </si>
  <si>
    <t>Answer</t>
  </si>
  <si>
    <t>Justification</t>
  </si>
  <si>
    <t>Has the producer used subcontractors and/or service providers during the certification cycle?</t>
  </si>
  <si>
    <t>Has the producer been registered for parallel ownership?</t>
  </si>
  <si>
    <t>Has in-house propagation material been produced during the certification cycle (with or without treatment with any plant protection products)?</t>
  </si>
  <si>
    <t>Have genetically modified organisms (GMOs) been included in the scope of the operation during the certification cycle?</t>
  </si>
  <si>
    <t>Has soil been used for cultivation purposes during the certification cycle?</t>
  </si>
  <si>
    <t>Has the producer used soil fumigation during the certification cycle?</t>
  </si>
  <si>
    <t>Have substrates (peat or other media) been used for cultivation purposes during the certification cycle?</t>
  </si>
  <si>
    <t>Has the producer applied fertilizers (organic and/or inorganic) during the certification cycle?</t>
  </si>
  <si>
    <t>Have any fertilizers (organic and/or inorganic) and/or biostimulants been stored on site during the certification cycle?</t>
  </si>
  <si>
    <t>Has the producer applied organic fertilizer on site during the certification cycle?</t>
  </si>
  <si>
    <t>Has water been stored on site during the certification cycle?</t>
  </si>
  <si>
    <t xml:space="preserve">Have crops been irrigated during the certification cycle? </t>
  </si>
  <si>
    <t>Have plant protection products, biocontrol agents (biocides), and/or any other treatment products been used during the certification cycle?</t>
  </si>
  <si>
    <t xml:space="preserve">Have plant protection products, biocontrol agents (biocides), and/or any other treatment products been stored on site during the certification cycle?  </t>
  </si>
  <si>
    <t>Has postharvest handling taken place during the certification cycle?</t>
  </si>
  <si>
    <r>
      <rPr>
        <b/>
        <sz val="9"/>
        <color theme="1"/>
        <rFont val="Arial"/>
        <family val="2"/>
      </rPr>
      <t>Using your checklist:</t>
    </r>
    <r>
      <rPr>
        <sz val="9"/>
        <color theme="1"/>
        <rFont val="Arial"/>
        <family val="2"/>
      </rPr>
      <t xml:space="preserve">
• Your checklist can be found on the “P&amp;Cs” tab. 
• The audit notes/general information (found on the corresponding tab) must also be completed. 
• All principles and criteria must be audited and are applicable by default unless otherwise stated.
• Mark each checklist principle with an x in the column that reflects the compliance status (Yes, No, or N/A). 
• Principles and criteria shall be justified (commented) as outlined below.</t>
    </r>
  </si>
  <si>
    <t>Use case</t>
  </si>
  <si>
    <t>Justification/Comments required?</t>
  </si>
  <si>
    <t>Minor Must or Major Must principles and criteria marked as not applicable* (N/A)</t>
  </si>
  <si>
    <t>A justification must always be given based on the evidence observed.</t>
  </si>
  <si>
    <t>*Some principles may not be marked as “N/A”. In this case, you must choose either “Yes” or “No”.</t>
  </si>
  <si>
    <r>
      <t xml:space="preserve">Major Must and Minor Must principles and criteria for </t>
    </r>
    <r>
      <rPr>
        <b/>
        <sz val="9"/>
        <color theme="1"/>
        <rFont val="Arial"/>
        <family val="2"/>
      </rPr>
      <t>Option 1 self-assessments</t>
    </r>
  </si>
  <si>
    <r>
      <t xml:space="preserve">If </t>
    </r>
    <r>
      <rPr>
        <b/>
        <sz val="9"/>
        <color theme="1"/>
        <rFont val="Arial"/>
        <family val="2"/>
      </rPr>
      <t>compliant</t>
    </r>
    <r>
      <rPr>
        <sz val="9"/>
        <color theme="1"/>
        <rFont val="Arial"/>
        <family val="2"/>
      </rPr>
      <t>, comments on the evidence observed are not required but may be supplied.</t>
    </r>
  </si>
  <si>
    <r>
      <t xml:space="preserve">If </t>
    </r>
    <r>
      <rPr>
        <b/>
        <sz val="9"/>
        <color theme="1"/>
        <rFont val="Arial"/>
        <family val="2"/>
      </rPr>
      <t>non-compliant</t>
    </r>
    <r>
      <rPr>
        <sz val="9"/>
        <color theme="1"/>
        <rFont val="Arial"/>
        <family val="2"/>
      </rPr>
      <t>, a justification must always be given based on the evidence observed</t>
    </r>
  </si>
  <si>
    <t>Major Must principles and criteria in internal QMS audits or internal audits of members/sites (Option 2 or Option 1 multisite producers with QMS)</t>
  </si>
  <si>
    <t>A justification must always be given based on the evidence observed, regardless of whether they are compliant or not.</t>
  </si>
  <si>
    <t>Minor Must principles and criteria in internal QMS audits or internal audits of members/sites (Option 2 or Option 1 multisite producers with QMS)</t>
  </si>
  <si>
    <r>
      <t xml:space="preserve">If </t>
    </r>
    <r>
      <rPr>
        <b/>
        <sz val="9"/>
        <color theme="1"/>
        <rFont val="Arial"/>
        <family val="2"/>
      </rPr>
      <t>non-compliant</t>
    </r>
    <r>
      <rPr>
        <sz val="9"/>
        <color theme="1"/>
        <rFont val="Arial"/>
        <family val="2"/>
      </rPr>
      <t>, a justification must always be given based on the evidence observed.</t>
    </r>
  </si>
  <si>
    <t>Recommendations</t>
  </si>
  <si>
    <t>Justification is not required for  Recommendations but may be supplied, regardless of whether they are compliant or not.</t>
  </si>
  <si>
    <t xml:space="preserve">Self-assessment/Internal audit notes
</t>
  </si>
  <si>
    <t>Please choose</t>
  </si>
  <si>
    <t>IFA v6 Smart</t>
  </si>
  <si>
    <t>IFA v6 GFS</t>
  </si>
  <si>
    <t>Option 2 producer group member</t>
  </si>
  <si>
    <t>Type of  audit</t>
  </si>
  <si>
    <t>Self-assessment</t>
  </si>
  <si>
    <t>Internal audit</t>
  </si>
  <si>
    <t>Other</t>
  </si>
  <si>
    <t>Yes</t>
  </si>
  <si>
    <t>No</t>
  </si>
  <si>
    <t xml:space="preserve">Does the producer make use of a consultant? </t>
  </si>
  <si>
    <t xml:space="preserve">If yes, what is the consultant’s name?  </t>
  </si>
  <si>
    <t xml:space="preserve">Is the producer registered for parallel production (including the previously called parallel ownership)? </t>
  </si>
  <si>
    <t>If yes, for which products?</t>
  </si>
  <si>
    <t>Does the producer buy products from certified production processes from external sources?</t>
  </si>
  <si>
    <t xml:space="preserve">If yes, which products? </t>
  </si>
  <si>
    <t xml:space="preserve">Has the harvest of the products been observed during the self-assessment/internal audit? </t>
  </si>
  <si>
    <t xml:space="preserve">If yes, of which products? </t>
  </si>
  <si>
    <t xml:space="preserve">Has product handling been observed during the self-assessment/internal audit?  </t>
  </si>
  <si>
    <t xml:space="preserve">List all products presented during the self-assessment/internal audit: </t>
  </si>
  <si>
    <t xml:space="preserve">Location(s) visited: </t>
  </si>
  <si>
    <t xml:space="preserve">Self-assessment/Internal audit duration: </t>
  </si>
  <si>
    <t>Calculation of the 95% Minor Must compliance rate:</t>
  </si>
  <si>
    <t>Producer name: </t>
  </si>
  <si>
    <t xml:space="preserve">Date: </t>
  </si>
  <si>
    <t>Signature:     </t>
  </si>
  <si>
    <t>x</t>
  </si>
  <si>
    <t>ifna</t>
  </si>
  <si>
    <t>RelatedPQ</t>
  </si>
  <si>
    <t>PIGUID&amp;NO</t>
  </si>
  <si>
    <t>Section</t>
  </si>
  <si>
    <r>
      <rPr>
        <b/>
        <i/>
        <sz val="8"/>
        <rFont val="Arial"/>
        <family val="2"/>
      </rPr>
      <t>Description/</t>
    </r>
    <r>
      <rPr>
        <b/>
        <sz val="8"/>
        <rFont val="Arial"/>
        <family val="2"/>
      </rPr>
      <t>Principle</t>
    </r>
  </si>
  <si>
    <t>Criteria</t>
  </si>
  <si>
    <t>N/A</t>
  </si>
  <si>
    <t>Automated answer for step 2 question</t>
  </si>
  <si>
    <t>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</si>
  <si>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FV 24 GREENHOUSE GASES AND CLIMATE CHANGE</t>
  </si>
  <si>
    <r>
      <t>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t>
    </r>
    <r>
      <rPr>
        <i/>
        <sz val="11"/>
        <color theme="1"/>
        <rFont val="Calibri"/>
        <family val="2"/>
        <scheme val="minor"/>
      </rPr>
      <t>E. coli</t>
    </r>
    <r>
      <rPr>
        <sz val="11"/>
        <color theme="1"/>
        <rFont val="Calibri"/>
        <family val="2"/>
        <scheme val="minor"/>
      </rPr>
      <t xml:space="preserve">) is recommended for this purpose, but other prevailing regulations and industry standards may reference total fecal coliforms. When more restrictive prevailing regulations do not exist, the verification level established by the WHO of ≤ 1000 </t>
    </r>
    <r>
      <rPr>
        <i/>
        <sz val="11"/>
        <color theme="1"/>
        <rFont val="Calibri"/>
        <family val="2"/>
        <scheme val="minor"/>
      </rPr>
      <t>E. coli</t>
    </r>
    <r>
      <rPr>
        <sz val="11"/>
        <color theme="1"/>
        <rFont val="Calibri"/>
        <family val="2"/>
        <scheme val="minor"/>
      </rPr>
      <t xml:space="preserve">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r>
  </si>
  <si>
    <r>
      <t xml:space="preserve">ENGLISH VERSION 6.0_SEP22
VALID FROM: 1 OCTOBER  2022
OBLIGATORY FROM: 1 JANUARY 2024*
</t>
    </r>
    <r>
      <rPr>
        <sz val="9"/>
        <color theme="1" tint="0.249977111117893"/>
        <rFont val="Arial"/>
        <family val="2"/>
      </rPr>
      <t>*Date on which IFA v6 GFS requirements become obligatory depends on GFSI recognition and will be confirmed</t>
    </r>
    <r>
      <rPr>
        <sz val="14"/>
        <color theme="1" tint="0.249977111117893"/>
        <rFont val="Arial"/>
        <family val="2"/>
      </rPr>
      <t xml:space="preserve">
</t>
    </r>
  </si>
  <si>
    <t xml:space="preserve">If yes, is the consultant a Registered Trainer? </t>
  </si>
  <si>
    <t>Option 1 single site producer</t>
  </si>
  <si>
    <t>Option 1 multisite producer without QMS</t>
  </si>
  <si>
    <t>Option 1 multisite producer with QMS</t>
  </si>
  <si>
    <t>FV 30.03 Efficient water use on the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</si>
</sst>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tint="0.249977111117893"/>
      <name val="Arial"/>
      <family val="2"/>
    </font>
    <font>
      <sz val="9"/>
      <color theme="1"/>
      <name val="Arial"/>
      <family val="2"/>
    </font>
    <font>
      <i/>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4" fillId="0" borderId="0"/>
    <xf numFmtId="0" fontId="20" fillId="0" borderId="0"/>
  </cellStyleXfs>
  <cellXfs count="80">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5" fillId="4" borderId="4" xfId="2" applyFont="1" applyFill="1" applyBorder="1" applyAlignment="1" applyProtection="1">
      <alignment horizontal="center" vertical="center"/>
      <protection locked="0"/>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4" borderId="4" xfId="3" applyFont="1" applyFill="1" applyBorder="1" applyAlignment="1" applyProtection="1">
      <alignment horizontal="center" vertical="center"/>
      <protection locked="0"/>
    </xf>
    <xf numFmtId="0" fontId="15" fillId="0" borderId="0" xfId="3" applyFont="1" applyAlignment="1" applyProtection="1">
      <alignment horizontal="center" vertical="center"/>
      <protection locked="0"/>
    </xf>
    <xf numFmtId="0" fontId="22" fillId="0" borderId="0" xfId="2" applyFont="1" applyAlignment="1">
      <alignment vertical="center"/>
    </xf>
    <xf numFmtId="0" fontId="24" fillId="0" borderId="0" xfId="2" applyFont="1" applyAlignment="1">
      <alignment vertical="center"/>
    </xf>
    <xf numFmtId="0" fontId="16" fillId="0" borderId="0" xfId="2" applyFont="1" applyAlignment="1">
      <alignment horizontal="left" vertical="center" wrapText="1"/>
    </xf>
    <xf numFmtId="0" fontId="15" fillId="0" borderId="0" xfId="2" applyFont="1" applyAlignment="1">
      <alignment horizontal="left" vertical="center" indent="3"/>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9"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27" fillId="0" borderId="0" xfId="0" applyFont="1"/>
    <xf numFmtId="0" fontId="16" fillId="0" borderId="0" xfId="0" applyFont="1" applyAlignment="1">
      <alignment wrapText="1"/>
    </xf>
    <xf numFmtId="0" fontId="17" fillId="0" borderId="0" xfId="0" applyFont="1" applyAlignment="1">
      <alignment wrapText="1"/>
    </xf>
    <xf numFmtId="0" fontId="29" fillId="3" borderId="2" xfId="0" applyFont="1" applyFill="1" applyBorder="1"/>
    <xf numFmtId="0" fontId="0" fillId="2" borderId="1" xfId="0" applyFill="1" applyBorder="1"/>
    <xf numFmtId="0" fontId="27" fillId="0" borderId="5" xfId="0" applyFont="1" applyBorder="1"/>
    <xf numFmtId="0" fontId="10" fillId="0" borderId="2" xfId="0" applyFont="1" applyBorder="1" applyAlignment="1">
      <alignmen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8" xfId="0" applyFill="1" applyBorder="1"/>
    <xf numFmtId="0" fontId="0" fillId="0" borderId="0" xfId="0" applyAlignment="1">
      <alignment wrapText="1"/>
    </xf>
    <xf numFmtId="0" fontId="27" fillId="0" borderId="6" xfId="0" applyFont="1" applyBorder="1"/>
    <xf numFmtId="0" fontId="0" fillId="0" borderId="8" xfId="0" applyBorder="1"/>
    <xf numFmtId="0" fontId="0" fillId="0" borderId="1" xfId="0" applyBorder="1"/>
    <xf numFmtId="0" fontId="0" fillId="2" borderId="9" xfId="0" applyFill="1" applyBorder="1"/>
    <xf numFmtId="0" fontId="0" fillId="0" borderId="9" xfId="0" applyBorder="1"/>
    <xf numFmtId="0" fontId="29" fillId="3" borderId="2" xfId="0" applyFont="1" applyFill="1" applyBorder="1" applyAlignment="1">
      <alignment vertical="top" wrapText="1"/>
    </xf>
    <xf numFmtId="0" fontId="29" fillId="3" borderId="7" xfId="0" applyFont="1" applyFill="1" applyBorder="1" applyAlignment="1">
      <alignment vertical="top" wrapText="1"/>
    </xf>
    <xf numFmtId="0" fontId="29" fillId="0" borderId="2" xfId="0" applyFont="1" applyBorder="1" applyAlignment="1">
      <alignment vertical="center" wrapText="1"/>
    </xf>
    <xf numFmtId="0" fontId="31" fillId="0" borderId="10" xfId="0" applyFont="1" applyBorder="1" applyAlignment="1">
      <alignment vertical="center" wrapText="1"/>
    </xf>
    <xf numFmtId="0" fontId="31" fillId="0" borderId="2" xfId="0" applyFont="1" applyBorder="1" applyAlignment="1">
      <alignment vertical="center" wrapText="1"/>
    </xf>
    <xf numFmtId="0" fontId="12" fillId="0" borderId="2" xfId="0" applyFont="1" applyBorder="1" applyAlignment="1">
      <alignment vertical="top" wrapText="1"/>
    </xf>
    <xf numFmtId="0" fontId="15" fillId="4" borderId="4" xfId="2" applyFont="1" applyFill="1" applyBorder="1" applyAlignment="1" applyProtection="1">
      <alignment horizontal="left" vertical="center"/>
      <protection locked="0"/>
    </xf>
    <xf numFmtId="0" fontId="31" fillId="0" borderId="7" xfId="0" applyFont="1" applyBorder="1" applyAlignment="1">
      <alignment vertical="center" wrapText="1"/>
    </xf>
    <xf numFmtId="0" fontId="31" fillId="0" borderId="3" xfId="0" applyFont="1" applyBorder="1" applyAlignment="1">
      <alignment vertical="center" wrapText="1"/>
    </xf>
    <xf numFmtId="0" fontId="16" fillId="0" borderId="0" xfId="0" applyFont="1" applyAlignment="1">
      <alignment vertical="top" wrapText="1"/>
    </xf>
    <xf numFmtId="0" fontId="10" fillId="0" borderId="2" xfId="0" applyFont="1" applyBorder="1" applyAlignment="1" applyProtection="1">
      <alignment horizontal="left" vertical="top" wrapText="1"/>
      <protection locked="0"/>
    </xf>
    <xf numFmtId="0" fontId="10" fillId="0" borderId="2"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6" fillId="0" borderId="0" xfId="2" applyFont="1" applyAlignment="1" applyProtection="1">
      <alignment vertical="center"/>
      <protection locked="0"/>
    </xf>
    <xf numFmtId="0" fontId="15" fillId="0" borderId="0" xfId="2" applyFont="1" applyAlignment="1" applyProtection="1">
      <alignment vertical="center"/>
      <protection locked="0"/>
    </xf>
    <xf numFmtId="0" fontId="21" fillId="0" borderId="0" xfId="2" applyFont="1" applyAlignment="1" applyProtection="1">
      <alignment vertical="center"/>
      <protection locked="0"/>
    </xf>
    <xf numFmtId="0" fontId="23" fillId="0" borderId="0" xfId="2" applyFont="1" applyAlignment="1" applyProtection="1">
      <alignment vertical="center"/>
      <protection locked="0"/>
    </xf>
    <xf numFmtId="0" fontId="29" fillId="3" borderId="2" xfId="0" applyFont="1" applyFill="1" applyBorder="1" applyProtection="1">
      <protection locked="0"/>
    </xf>
    <xf numFmtId="0" fontId="0" fillId="0" borderId="0" xfId="0" applyAlignment="1">
      <alignment horizontal="center"/>
    </xf>
    <xf numFmtId="0" fontId="31" fillId="0" borderId="0" xfId="0" applyFont="1" applyAlignment="1">
      <alignment vertical="top" wrapText="1"/>
    </xf>
    <xf numFmtId="0" fontId="31" fillId="0" borderId="7" xfId="0" applyFont="1" applyBorder="1" applyAlignment="1">
      <alignment vertical="center" wrapText="1"/>
    </xf>
    <xf numFmtId="0" fontId="31" fillId="0" borderId="3" xfId="0" applyFont="1" applyBorder="1" applyAlignment="1">
      <alignment vertical="center" wrapText="1"/>
    </xf>
    <xf numFmtId="0" fontId="31" fillId="0" borderId="11" xfId="0" applyFont="1" applyBorder="1" applyAlignment="1">
      <alignment vertical="center" wrapText="1"/>
    </xf>
    <xf numFmtId="0" fontId="28" fillId="0" borderId="0" xfId="0" applyFont="1" applyAlignment="1">
      <alignment vertical="top" wrapText="1"/>
    </xf>
    <xf numFmtId="0" fontId="16" fillId="0" borderId="0" xfId="0" applyFont="1" applyAlignment="1">
      <alignment vertical="top" wrapText="1"/>
    </xf>
    <xf numFmtId="0" fontId="15" fillId="4" borderId="4" xfId="2" applyFont="1" applyFill="1" applyBorder="1" applyAlignment="1" applyProtection="1">
      <alignment horizontal="left" vertical="center"/>
      <protection locked="0"/>
    </xf>
    <xf numFmtId="0" fontId="15" fillId="4" borderId="4"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8">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font>
      <fill>
        <patternFill>
          <bgColor theme="0" tint="-0.14996795556505021"/>
        </patternFill>
      </fill>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2" totalsRowShown="0" headerRowDxfId="87" dataDxfId="86">
  <autoFilter ref="A1:W192" xr:uid="{5E4A3C7A-B516-496C-AB14-13DFD3A2723D}">
    <filterColumn colId="2">
      <filters>
        <filter val="FV-GFS 30.05.03"/>
      </filters>
    </filterColumn>
  </autoFilter>
  <tableColumns count="23">
    <tableColumn id="1" xr3:uid="{044F80AF-13D6-43AB-A5B1-7C68AFF731FB}" name="GUID" dataDxfId="85"/>
    <tableColumn id="17" xr3:uid="{18AA75CE-354D-40EC-8920-6CB5FF46828F}" name="Column1" dataDxfId="84"/>
    <tableColumn id="2" xr3:uid="{032AB6E3-58C3-4C28-810E-11B0230C74A4}" name="Number" dataDxfId="83"/>
    <tableColumn id="3" xr3:uid="{3BEDC4F2-4D60-4F30-BA9F-5256E6C46012}" name="PGUID" dataDxfId="82"/>
    <tableColumn id="4" xr3:uid="{C458C529-1090-4A42-8287-B8C90CAF0DE6}" name="P" dataDxfId="81"/>
    <tableColumn id="5" xr3:uid="{70890F01-B018-4AF0-A586-A1EA8123A497}" name="CGUID" dataDxfId="80"/>
    <tableColumn id="6" xr3:uid="{7E0A4C5E-F331-49FA-A7C5-495D56B9B63C}" name="C" dataDxfId="79"/>
    <tableColumn id="7" xr3:uid="{12CB8529-E8DC-42E8-B394-018A3914F4BD}" name="L" dataDxfId="78"/>
    <tableColumn id="8" xr3:uid="{2ECC4D29-1A6C-4A6B-8EE9-0AED69B3D965}" name="LGUID" dataDxfId="77">
      <calculatedColumnFormula>INDEX(Level[Level],MATCH(PIs[[#This Row],[L]],Level[GUID],0),1)</calculatedColumnFormula>
    </tableColumn>
    <tableColumn id="9" xr3:uid="{5AB01D88-2273-4AB9-B72E-616FBC35468E}" name="MGUID" dataDxfId="76"/>
    <tableColumn id="10" xr3:uid="{CA1E3BB0-C3A8-4D32-AE73-CB6293C15C01}" name="M" dataDxfId="75"/>
    <tableColumn id="11" xr3:uid="{7DA1A90B-56BE-4C48-935D-69C11DDAAC0B}" name="JG" dataDxfId="74"/>
    <tableColumn id="12" xr3:uid="{E7B90937-1C27-4E1C-B645-1A7EBE5E84ED}" name="GG" dataDxfId="73"/>
    <tableColumn id="13" xr3:uid="{F9B3705B-9DF2-46AE-AF3D-B6C0F5432068}" name="SGUID" dataDxfId="72"/>
    <tableColumn id="14" xr3:uid="{34FE457F-8641-4B79-8C58-FEFA656005A7}" name="S" dataDxfId="71">
      <calculatedColumnFormula>INDEX(allsections[[S]:[Order]],MATCH(PIs[[#This Row],[SGUID]],allsections[SGUID],0),1)</calculatedColumnFormula>
    </tableColumn>
    <tableColumn id="18" xr3:uid="{0D51EE4F-0131-4DC7-B3A3-0B9059D4250F}" name="Sbody" dataDxfId="70">
      <calculatedColumnFormula>INDEX(allsections[[S]:[Order]],MATCH(PIs[[#This Row],[SGUID]],allsections[SGUID],0),2)</calculatedColumnFormula>
    </tableColumn>
    <tableColumn id="19" xr3:uid="{89ED2C2B-3939-45C5-A6E2-DA0AEA787F81}" name="Order" dataDxfId="69">
      <calculatedColumnFormula>INDEX(allsections[[S]:[Order]],MATCH(PIs[[#This Row],[SGUID]],allsections[SGUID],0),3)</calculatedColumnFormula>
    </tableColumn>
    <tableColumn id="15" xr3:uid="{712A3E4D-F5D7-4A6A-8BD1-BE1AECBA0B38}" name="SSGUID" dataDxfId="68"/>
    <tableColumn id="16" xr3:uid="{7C0E9491-7873-4873-BC23-156554227B84}" name="SS" dataDxfId="67">
      <calculatedColumnFormula>INDEX(allsections[[S]:[Order]],MATCH(PIs[[#This Row],[SSGUID]],allsections[SGUID],0),1)</calculatedColumnFormula>
    </tableColumn>
    <tableColumn id="20" xr3:uid="{2D6C963D-100D-49FC-A450-A9BBE4571266}" name="Ssbody" dataDxfId="66">
      <calculatedColumnFormula>INDEX(allsections[[S]:[Order]],MATCH(PIs[[#This Row],[SSGUID]],allsections[SGUID],0),2)</calculatedColumnFormula>
    </tableColumn>
    <tableColumn id="21" xr3:uid="{F9AE84F6-00C7-4EC9-8467-07E6258F51AA}" name="Column2" dataDxfId="65"/>
    <tableColumn id="22" xr3:uid="{28FF5430-6A66-4075-A5BC-614839005D6E}" name="NA Exempt" dataDxfId="64"/>
    <tableColumn id="23" xr3:uid="{4C699154-7EAE-4883-9B8C-2DB309E81F24}" name="PHU" dataDxfId="6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3" dataDxfId="32">
  <autoFilter ref="C10:H25" xr:uid="{E738A1E6-403F-40A7-B5AD-D7D69238C53E}"/>
  <sortState xmlns:xlrd2="http://schemas.microsoft.com/office/spreadsheetml/2017/richdata2" ref="C11:H25">
    <sortCondition ref="D10:D25"/>
  </sortState>
  <tableColumns count="6">
    <tableColumn id="1" xr3:uid="{71E3A80B-D7B3-4501-80F7-46AA6FE7E5ED}" name="S2PQGUID" dataDxfId="31"/>
    <tableColumn id="6" xr3:uid="{98BB1061-159E-4176-AFB8-69B67B2FF95D}" name="Effective Number" dataDxfId="30"/>
    <tableColumn id="5" xr3:uid="{C728E0EE-E189-4F57-B59C-69E9BAE2699A}" name="Number" dataDxfId="29"/>
    <tableColumn id="2" xr3:uid="{19BCE984-BAB5-443C-9C60-9342DFCD4A10}" name="Step 2 questions" dataDxfId="28"/>
    <tableColumn id="3" xr3:uid="{F62C2E7B-ADB0-4282-AA2A-9912A8362817}" name="Answer" dataDxfId="27"/>
    <tableColumn id="4" xr3:uid="{9E23E48E-592A-4A3C-A072-D8DA4A1AD542}" name="Justification" dataDxfId="26">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B2CC1B3-A9F0-4B65-B58E-1890340434C1}" name="Checklist4813" displayName="Checklist4813" ref="B1:R289" totalsRowShown="0" headerRowDxfId="21" dataDxfId="19" headerRowBorderDxfId="20" tableBorderDxfId="18" totalsRowBorderDxfId="17">
  <autoFilter ref="B1:R289" xr:uid="{FB2CC1B3-A9F0-4B65-B58E-1890340434C1}"/>
  <tableColumns count="17">
    <tableColumn id="1" xr3:uid="{64CFC916-7AA0-4580-A2A2-2C7AB955BF7C}" name="SGUID" dataDxfId="16"/>
    <tableColumn id="10" xr3:uid="{DDB701D8-476C-44CD-92BF-49450496D0A7}" name="SSGUID" dataDxfId="15"/>
    <tableColumn id="3" xr3:uid="{6C76E705-D352-4605-8597-02DE838E942A}" name="Column2" dataDxfId="14">
      <calculatedColumnFormula>IF(Checklist4813[[#This Row],[SGUID]]="",IF(Checklist4813[[#This Row],[SSGUID]]="",0,1),1)</calculatedColumnFormula>
    </tableColumn>
    <tableColumn id="2" xr3:uid="{61B15735-3706-4133-8F3C-1102F018A106}" name="PIGUID" dataDxfId="13"/>
    <tableColumn id="7" xr3:uid="{21EB4A31-4269-440E-8C47-1FF6047298AF}" name="ifna" dataDxfId="12">
      <calculatedColumnFormula>_xlfn.IFNA(Checklist4813[[#This Row],[RelatedPQ]],"NA")</calculatedColumnFormula>
    </tableColumn>
    <tableColumn id="20" xr3:uid="{AA9C6772-3CE1-460A-90B8-3DA75ABDD96F}" name="RelatedPQ" dataDxfId="11">
      <calculatedColumnFormula>IF(Checklist4813[[#This Row],[PIGUID]]="","",INDEX(S2PQ_relational[],MATCH(Checklist4813[[#This Row],[PIGUID&amp;NO]],S2PQ_relational[PIGUID &amp; "NO"],0),2))</calculatedColumnFormula>
    </tableColumn>
    <tableColumn id="6" xr3:uid="{611691D3-732F-4B24-B9D2-FD341239EFDB}" name="PIGUID&amp;NO" dataDxfId="10">
      <calculatedColumnFormula>Checklist4813[[#This Row],[PIGUID]]&amp;"NO"</calculatedColumnFormula>
    </tableColumn>
    <tableColumn id="5" xr3:uid="{42844EB1-932D-4018-92A6-EE23B35FCF24}" name="NA Exempt" dataDxfId="9">
      <calculatedColumnFormula>IF(Checklist4813[[#This Row],[PIGUID]]="","",INDEX(PIs[NA Exempt],MATCH(Checklist4813[[#This Row],[PIGUID]],PIs[GUID],0),1))</calculatedColumnFormula>
    </tableColumn>
    <tableColumn id="16" xr3:uid="{8E90FD86-2911-4EB5-81C6-0326FC833C64}" name="Section" dataDxfId="8">
      <calculatedColumnFormula>IF(Checklist4813[[#This Row],[SGUID]]="",IF(Checklist4813[[#This Row],[SSGUID]]="",IF(Checklist4813[[#This Row],[PIGUID]]="","",INDEX(PIs[[Column1]:[SS]],MATCH(Checklist4813[[#This Row],[PIGUID]],PIs[GUID],0),2)),INDEX(PIs[[Column1]:[SS]],MATCH(Checklist4813[[#This Row],[SSGUID]],PIs[SSGUID],0),18)),INDEX(PIs[[Column1]:[SS]],MATCH(Checklist4813[[#This Row],[SGUID]],PIs[SGUID],0),14))</calculatedColumnFormula>
    </tableColumn>
    <tableColumn id="4" xr3:uid="{4E8A2F75-6541-4E35-98E9-CF24C50600F5}" name="Description/Principle" dataDxfId="7">
      <calculatedColumnFormula>IF(#REF!="",IF(#REF!="",IF(#REF!="","",INDEX(PIs[[Column1]:[SS]],MATCH(#REF!,PIs[GUID],0),4)),INDEX(PIs[[Column1]:[Ssbody]],MATCH(#REF!,PIs[SSGUID],0),19)),INDEX(PIs[[Column1]:[SS]],MATCH(#REF!,PIs[SGUID],0),15))</calculatedColumnFormula>
    </tableColumn>
    <tableColumn id="8" xr3:uid="{D2DBA874-F954-428E-B5B1-D76E6166E0C4}" name="Criteria" dataDxfId="6">
      <calculatedColumnFormula>IF(#REF!="",IF(#REF!="",INDEX(PIs[[Column1]:[SS]],MATCH(#REF!,PIs[GUID],0),6),""),"")</calculatedColumnFormula>
    </tableColumn>
    <tableColumn id="11" xr3:uid="{F6C96E38-2119-47CF-BAE9-8589D6D84EDE}" name="Level" dataDxfId="5">
      <calculatedColumnFormula>IF(#REF!="",IF(#REF!="","",INDEX(PIs[[Column1]:[SS]],MATCH(#REF!,PIs[GUID],0),8)),"")</calculatedColumnFormula>
    </tableColumn>
    <tableColumn id="12" xr3:uid="{3BA9D061-FE65-414A-9934-CD7413BFE7E6}" name="Yes" dataDxfId="4"/>
    <tableColumn id="13" xr3:uid="{BAB04F83-A675-4C97-9F38-0F34F44BDF72}" name="No" dataDxfId="3"/>
    <tableColumn id="14" xr3:uid="{3745B5C7-301B-4E5A-93F7-48FEA6277A9E}" name="N/A" dataDxfId="2">
      <calculatedColumnFormula>IF(Checklist4813[[#This Row],[ifna]]="NA","",IF(Checklist4813[[#This Row],[RelatedPQ]]=0,"",IF(Checklist4813[[#This Row],[RelatedPQ]]="","",IF((INDEX(S2PQ_relational[],MATCH(Checklist4813[[#This Row],[PIGUID&amp;NO]],S2PQ_relational[PIGUID &amp; "NO"],0),1))=Checklist4813[[#This Row],[PIGUID]],"Not applicable",""))))</calculatedColumnFormula>
    </tableColumn>
    <tableColumn id="15" xr3:uid="{A4BE109C-8D27-4B01-87A1-2A5282077B48}" name="Automated answer for step 2 question" dataDxfId="1"/>
    <tableColumn id="19" xr3:uid="{AB0AEC0B-C5AA-4165-9CBD-7DB9B0960B41}" name="Justifica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filterColumn colId="1">
      <filters>
        <filter val="FV 30.03 Efficient water use on farm"/>
      </filters>
    </filterColumn>
  </autoFilter>
  <sortState xmlns:xlrd2="http://schemas.microsoft.com/office/spreadsheetml/2017/richdata2" ref="A3:D331">
    <sortCondition ref="D2:D331"/>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62"/>
    <tableColumn id="2" xr3:uid="{FB020DC4-E3B6-4389-B5EE-135BBCA6D60C}" name="S" dataDxfId="61">
      <calculatedColumnFormula>INDEX(allsections[[S]:[Order]],MATCH(unique_sections[[#This Row],[SGUID]],allsections[SGUID],0),1)</calculatedColumnFormula>
    </tableColumn>
    <tableColumn id="3" xr3:uid="{3491EBA2-6F3F-46A9-BA1F-8F37AA4C37BF}" name="Sbody" dataDxfId="60">
      <calculatedColumnFormula>INDEX(allsections[[S]:[Order]],MATCH(unique_sections[[#This Row],[SGUID]],allsections[SGUID],0),2)</calculatedColumnFormula>
    </tableColumn>
    <tableColumn id="4" xr3:uid="{2CCE8E68-43E0-4B1C-A9E7-ED729BE54A6A}" name="Order" dataDxfId="59">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66" totalsRowShown="0">
  <tableColumns count="7">
    <tableColumn id="1" xr3:uid="{50AA5D40-C69F-4EEF-A749-049243C60406}" name="Section GUID" dataDxfId="58"/>
    <tableColumn id="2" xr3:uid="{BBBA6B65-7E6B-45A7-B27A-3A7BD37839E4}" name="Subsection GUID" dataDxfId="57"/>
    <tableColumn id="3" xr3:uid="{BA9D9A02-EE6E-429A-8E27-213401CC35CF}" name="Title" dataDxfId="56">
      <calculatedColumnFormula>P3&amp;Q3</calculatedColumnFormula>
    </tableColumn>
    <tableColumn id="4" xr3:uid="{32E95E8B-3C8E-4CB8-9588-F7AE4D08E8C5}" name="S Order" dataDxfId="55">
      <calculatedColumnFormula>INDEX(allsections[[S]:[Order]],MATCH(P3,allsections[SGUID],0),3)</calculatedColumnFormula>
    </tableColumn>
    <tableColumn id="5" xr3:uid="{B976C304-4D87-4ECE-A806-3A3AC63BBA14}" name="SS Order" dataDxfId="54">
      <calculatedColumnFormula>INDEX(allsections[[S]:[Order]],MATCH(Q3,allsections[SGUID],0),3)</calculatedColumnFormula>
    </tableColumn>
    <tableColumn id="6" xr3:uid="{E9C1FCE4-D485-47DD-9199-94307EB0F9FF}" name="GUID" dataDxfId="53">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52">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1" totalsRowShown="0">
  <autoFilter ref="K2:N41" xr:uid="{80190567-D1CF-4F5C-8F2A-CE1D0B2E11B0}"/>
  <tableColumns count="4">
    <tableColumn id="1" xr3:uid="{174EBF58-71A0-49DD-BDF9-9B1E15979C9A}" name="SSGUID" dataDxfId="51"/>
    <tableColumn id="2" xr3:uid="{610BA2CD-4D82-4ACC-96D5-FCF1D0E01616}" name="SS" dataDxfId="50">
      <calculatedColumnFormula>INDEX(allsections[[S]:[Order]],MATCH(unique_sub[[#This Row],[SSGUID]],allsections[SGUID],0),1)</calculatedColumnFormula>
    </tableColumn>
    <tableColumn id="3" xr3:uid="{FEECEED9-62EC-4E39-BBCF-7FFA78E9475A}" name="Ssbody" dataDxfId="49">
      <calculatedColumnFormula>INDEX(allsections[[S]:[Order]],MATCH(unique_sub[[#This Row],[SSGUID]],allsections[SGUID],0),2)</calculatedColumnFormula>
    </tableColumn>
    <tableColumn id="4" xr3:uid="{798ED63C-064E-4FA2-AF9B-FD1BEE95201A}" name="Order" dataDxfId="48">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33F1D1-5180-4A50-B6A8-86DA8E739CC0}" name="sectionsubsection_download" displayName="sectionsubsection_download" ref="X2:AC297" totalsRowShown="0">
  <tableColumns count="6">
    <tableColumn id="1" xr3:uid="{18964987-EB81-4EA1-A1B7-2CC37C4F5255}" name="Section GUID" dataDxfId="47"/>
    <tableColumn id="2" xr3:uid="{68E033E1-275D-4543-84BA-F23339DC4C01}" name="Subsection GUID" dataDxfId="46"/>
    <tableColumn id="3" xr3:uid="{22F2CEB8-43C8-43A0-B8DA-579A8F63E88A}" name="Title" dataDxfId="45"/>
    <tableColumn id="4" xr3:uid="{16A6698B-EEAA-45F0-9F38-843D7F5DC413}" name="S Order" dataDxfId="44">
      <calculatedColumnFormula>INDEX(allsections[[S]:[Order]],MATCH(X3,allsections[SGUID],0),3)</calculatedColumnFormula>
    </tableColumn>
    <tableColumn id="5" xr3:uid="{1B5FADB6-A184-4D80-ADB2-5D4BEE58EC27}" name="SS Order" dataDxfId="43">
      <calculatedColumnFormula>INDEX(allsections[[S]:[Order]],MATCH(Y3,allsections[SGUID],0),3)</calculatedColumnFormula>
    </tableColumn>
    <tableColumn id="6" xr3:uid="{695F8B6B-79CA-466C-8C8E-7C33D10235DA}" name="GUID" dataDxfId="4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9570541-20A2-4222-A3C2-2578056914B0}" name="sectionsubsection10" displayName="sectionsubsection10" ref="AE2:AJ5" totalsRowShown="0">
  <tableColumns count="6">
    <tableColumn id="1" xr3:uid="{9D0668D0-A3DF-4959-B717-260F06DCFCD1}" name="Section GUID" dataDxfId="41"/>
    <tableColumn id="2" xr3:uid="{6DBF6069-D189-4777-8E95-C5BB2D5E933D}" name="Subsection GUID" dataDxfId="40"/>
    <tableColumn id="3" xr3:uid="{5050056E-BFB7-4724-9892-0B11020839D1}" name="Title" dataDxfId="39">
      <calculatedColumnFormula>AE3&amp;AF3</calculatedColumnFormula>
    </tableColumn>
    <tableColumn id="4" xr3:uid="{0795BE26-9A79-4102-8EA6-3F2FBDEB6C61}" name="S Order" dataDxfId="38">
      <calculatedColumnFormula>INDEX(allsections[[S]:[Order]],MATCH(AE3,allsections[SGUID],0),3)</calculatedColumnFormula>
    </tableColumn>
    <tableColumn id="5" xr3:uid="{D5C1C0A2-49D6-42DE-9BDF-531D54B719BC}" name="SS Order" dataDxfId="37">
      <calculatedColumnFormula>INDEX(allsections[[S]:[Order]],MATCH(AF3,allsections[SGUID],0),3)</calculatedColumnFormula>
    </tableColumn>
    <tableColumn id="6" xr3:uid="{9ECD178A-3482-4765-8BDF-33B71CBB68E5}" name="GUID" dataDxfId="3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02" totalsRowShown="0">
  <autoFilter ref="A1:D202" xr:uid="{B0817620-6DC1-4852-89C4-D88E59439B6E}"/>
  <tableColumns count="4">
    <tableColumn id="1" xr3:uid="{34157229-47EE-4C5F-B7D9-70B9F6AB1C60}" name="PIGUID"/>
    <tableColumn id="2" xr3:uid="{6F40A81F-CC2F-4797-9D07-55D3D6440652}" name="PQGUID"/>
    <tableColumn id="3" xr3:uid="{0455099A-5206-47FB-A9BA-D8EC04A94B79}" name="N:N ID" dataDxfId="35">
      <calculatedColumnFormula>S2PQ_relational[[#This Row],[PIGUID]]&amp;S2PQ_relational[[#This Row],[PQGUID]]</calculatedColumnFormula>
    </tableColumn>
    <tableColumn id="4" xr3:uid="{3BCD0F4D-FE45-47F8-9940-14493B57B629}" name="PIGUID &amp; &quot;NO&quot;" dataDxfId="34">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ColWidth="9.140625" defaultRowHeight="15" x14ac:dyDescent="0.25"/>
  <cols>
    <col min="1" max="1" width="17.5703125" bestFit="1" customWidth="1"/>
    <col min="2" max="2" width="118.7109375" bestFit="1" customWidth="1"/>
  </cols>
  <sheetData>
    <row r="1" spans="1:3" x14ac:dyDescent="0.25">
      <c r="A1" t="s">
        <v>0</v>
      </c>
      <c r="C1" t="s">
        <v>1</v>
      </c>
    </row>
    <row r="2" spans="1:3" x14ac:dyDescent="0.25">
      <c r="A2" s="45" t="s">
        <v>2</v>
      </c>
      <c r="B2" t="s">
        <v>3</v>
      </c>
      <c r="C2" t="s">
        <v>4</v>
      </c>
    </row>
    <row r="3" spans="1:3" x14ac:dyDescent="0.25">
      <c r="A3" s="45" t="s">
        <v>5</v>
      </c>
      <c r="B3" t="s">
        <v>6</v>
      </c>
      <c r="C3" t="s">
        <v>7</v>
      </c>
    </row>
    <row r="4" spans="1:3" x14ac:dyDescent="0.25">
      <c r="A4" s="45" t="s">
        <v>8</v>
      </c>
      <c r="B4" t="s">
        <v>9</v>
      </c>
    </row>
    <row r="5" spans="1:3" x14ac:dyDescent="0.25">
      <c r="A5" s="45"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4BA6-75A5-426A-A4EA-4C9CFED0EF07}">
  <dimension ref="A1:U289"/>
  <sheetViews>
    <sheetView view="pageLayout" topLeftCell="J1" zoomScaleNormal="110" zoomScaleSheetLayoutView="50" workbookViewId="0">
      <selection activeCell="L287" sqref="L287"/>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85546875" style="10" customWidth="1"/>
    <col min="11" max="11" width="38.85546875" style="10" customWidth="1"/>
    <col min="12" max="12" width="39.42578125" style="10" customWidth="1"/>
    <col min="13" max="13" width="6.140625" style="10" customWidth="1"/>
    <col min="14" max="14" width="3.85546875" style="65" customWidth="1"/>
    <col min="15" max="15" width="3.28515625" style="65" customWidth="1"/>
    <col min="16" max="16" width="7.7109375" style="10" customWidth="1"/>
    <col min="17" max="17" width="14.140625" style="10" customWidth="1"/>
    <col min="18" max="18" width="12.5703125" style="65" customWidth="1"/>
    <col min="19" max="21" width="0.85546875" style="10" hidden="1" customWidth="1"/>
    <col min="22" max="16384" width="9.28515625" style="10" hidden="1"/>
  </cols>
  <sheetData>
    <row r="1" spans="1:18" s="58" customFormat="1" ht="33.75" x14ac:dyDescent="0.25">
      <c r="A1" s="58" t="s">
        <v>2579</v>
      </c>
      <c r="B1" s="58" t="s">
        <v>32</v>
      </c>
      <c r="C1" s="58" t="s">
        <v>36</v>
      </c>
      <c r="D1" s="58" t="s">
        <v>39</v>
      </c>
      <c r="E1" s="58" t="s">
        <v>2483</v>
      </c>
      <c r="F1" s="58" t="s">
        <v>2580</v>
      </c>
      <c r="G1" s="58" t="s">
        <v>2581</v>
      </c>
      <c r="H1" s="58" t="s">
        <v>2582</v>
      </c>
      <c r="I1" s="58" t="s">
        <v>40</v>
      </c>
      <c r="J1" s="44" t="s">
        <v>2583</v>
      </c>
      <c r="K1" s="44" t="s">
        <v>2584</v>
      </c>
      <c r="L1" s="44" t="s">
        <v>2585</v>
      </c>
      <c r="M1" s="44" t="s">
        <v>2502</v>
      </c>
      <c r="N1" s="44" t="s">
        <v>2561</v>
      </c>
      <c r="O1" s="44" t="s">
        <v>2562</v>
      </c>
      <c r="P1" s="44" t="s">
        <v>2586</v>
      </c>
      <c r="Q1" s="44" t="s">
        <v>2587</v>
      </c>
      <c r="R1" s="44" t="s">
        <v>2521</v>
      </c>
    </row>
    <row r="2" spans="1:18" s="42" customFormat="1" ht="45" x14ac:dyDescent="0.25">
      <c r="B2" s="43" t="s">
        <v>941</v>
      </c>
      <c r="C2" s="43"/>
      <c r="D2" s="42">
        <f>IF(Checklist4813[[#This Row],[SGUID]]="",IF(Checklist4813[[#This Row],[SSGUID]]="",0,1),1)</f>
        <v>1</v>
      </c>
      <c r="E2" s="43"/>
      <c r="F2" s="43" t="str">
        <f>_xlfn.IFNA(Checklist4813[[#This Row],[RelatedPQ]],"NA")</f>
        <v/>
      </c>
      <c r="G2" s="43" t="str">
        <f>IF(Checklist4813[[#This Row],[PIGUID]]="","",INDEX(S2PQ_relational[],MATCH(Checklist4813[[#This Row],[PIGUID&amp;NO]],S2PQ_relational[PIGUID &amp; "NO"],0),2))</f>
        <v/>
      </c>
      <c r="H2" s="43" t="str">
        <f>Checklist4813[[#This Row],[PIGUID]]&amp;"NO"</f>
        <v>NO</v>
      </c>
      <c r="I2" s="43" t="str">
        <f>IF(Checklist4813[[#This Row],[PIGUID]]="","",INDEX(PIs[NA Exempt],MATCH(Checklist4813[[#This Row],[PIGUID]],PIs[GUID],0),1))</f>
        <v/>
      </c>
      <c r="J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01 INTERNAL DOCUMENTATION</v>
      </c>
      <c r="K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 s="43" t="str">
        <f>IF(Checklist4813[[#This Row],[SGUID]]="",IF(Checklist4813[[#This Row],[SSGUID]]="",INDEX(PIs[[Column1]:[SS]],MATCH(Checklist4813[[#This Row],[PIGUID]],PIs[GUID],0),6),""),"")</f>
        <v/>
      </c>
      <c r="M2" s="43" t="str">
        <f>IF(Checklist4813[[#This Row],[SSGUID]]="",IF(Checklist4813[[#This Row],[PIGUID]]="","",INDEX(PIs[[Column1]:[SS]],MATCH(Checklist4813[[#This Row],[PIGUID]],PIs[GUID],0),8)),"")</f>
        <v/>
      </c>
      <c r="N2" s="63"/>
      <c r="O2" s="63"/>
      <c r="P2" s="43" t="str">
        <f>IF(Checklist4813[[#This Row],[ifna]]="NA","",IF(Checklist4813[[#This Row],[RelatedPQ]]=0,"",IF(Checklist4813[[#This Row],[RelatedPQ]]="","",IF((INDEX(S2PQ_relational[],MATCH(Checklist4813[[#This Row],[PIGUID&amp;NO]],S2PQ_relational[PIGUID &amp; "NO"],0),1))=Checklist4813[[#This Row],[PIGUID]],"Not applicable",""))))</f>
        <v/>
      </c>
      <c r="Q2" s="43" t="str">
        <f>IF(Checklist4813[[#This Row],[N/A]]="Not Applicable",INDEX(S2PQ[[Step 2 questions]:[Justification]],MATCH(Checklist4813[[#This Row],[RelatedPQ]],S2PQ[S2PQGUID],0),3),"")</f>
        <v/>
      </c>
      <c r="R2" s="63"/>
    </row>
    <row r="3" spans="1:18" s="42" customFormat="1" ht="33.75" hidden="1" x14ac:dyDescent="0.25">
      <c r="B3" s="43"/>
      <c r="C3" s="43" t="s">
        <v>50</v>
      </c>
      <c r="D3" s="42">
        <f>IF(Checklist4813[[#This Row],[SGUID]]="",IF(Checklist4813[[#This Row],[SSGUID]]="",0,1),1)</f>
        <v>1</v>
      </c>
      <c r="E3" s="43"/>
      <c r="F3" s="43" t="str">
        <f>_xlfn.IFNA(Checklist4813[[#This Row],[RelatedPQ]],"NA")</f>
        <v/>
      </c>
      <c r="G3" s="43" t="str">
        <f>IF(Checklist4813[[#This Row],[PIGUID]]="","",INDEX(S2PQ_relational[],MATCH(Checklist4813[[#This Row],[PIGUID&amp;NO]],S2PQ_relational[PIGUID &amp; "NO"],0),2))</f>
        <v/>
      </c>
      <c r="H3" s="43" t="str">
        <f>Checklist4813[[#This Row],[PIGUID]]&amp;"NO"</f>
        <v>NO</v>
      </c>
      <c r="I3" s="43" t="str">
        <f>IF(Checklist4813[[#This Row],[PIGUID]]="","",INDEX(PIs[NA Exempt],MATCH(Checklist4813[[#This Row],[PIGUID]],PIs[GUID],0),1))</f>
        <v/>
      </c>
      <c r="J3"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3" s="43" t="str">
        <f>IF(Checklist4813[[#This Row],[SGUID]]="",IF(Checklist4813[[#This Row],[SSGUID]]="",INDEX(PIs[[Column1]:[SS]],MATCH(Checklist4813[[#This Row],[PIGUID]],PIs[GUID],0),6),""),"")</f>
        <v/>
      </c>
      <c r="M3" s="43" t="str">
        <f>IF(Checklist4813[[#This Row],[SSGUID]]="",IF(Checklist4813[[#This Row],[PIGUID]]="","",INDEX(PIs[[Column1]:[SS]],MATCH(Checklist4813[[#This Row],[PIGUID]],PIs[GUID],0),8)),"")</f>
        <v/>
      </c>
      <c r="N3" s="63"/>
      <c r="O3" s="63"/>
      <c r="P3" s="43" t="str">
        <f>IF(Checklist4813[[#This Row],[ifna]]="NA","",IF(Checklist4813[[#This Row],[RelatedPQ]]=0,"",IF(Checklist4813[[#This Row],[RelatedPQ]]="","",IF((INDEX(S2PQ_relational[],MATCH(Checklist4813[[#This Row],[PIGUID&amp;NO]],S2PQ_relational[PIGUID &amp; "NO"],0),1))=Checklist4813[[#This Row],[PIGUID]],"Not applicable",""))))</f>
        <v/>
      </c>
      <c r="Q3" s="43" t="str">
        <f>IF(Checklist4813[[#This Row],[N/A]]="Not Applicable",INDEX(S2PQ[[Step 2 questions]:[Justification]],MATCH(Checklist4813[[#This Row],[RelatedPQ]],S2PQ[S2PQGUID],0),3),"")</f>
        <v/>
      </c>
      <c r="R3" s="63"/>
    </row>
    <row r="4" spans="1:18" s="42" customFormat="1" ht="284.25" customHeight="1" x14ac:dyDescent="0.25">
      <c r="B4" s="43"/>
      <c r="C4" s="43"/>
      <c r="D4" s="42">
        <f>IF(Checklist4813[[#This Row],[SGUID]]="",IF(Checklist4813[[#This Row],[SSGUID]]="",0,1),1)</f>
        <v>0</v>
      </c>
      <c r="E4" s="43" t="s">
        <v>954</v>
      </c>
      <c r="F4" s="43" t="str">
        <f>_xlfn.IFNA(Checklist4813[[#This Row],[RelatedPQ]],"NA")</f>
        <v>NA</v>
      </c>
      <c r="G4" s="43" t="e">
        <f>IF(Checklist4813[[#This Row],[PIGUID]]="","",INDEX(S2PQ_relational[],MATCH(Checklist4813[[#This Row],[PIGUID&amp;NO]],S2PQ_relational[PIGUID &amp; "NO"],0),2))</f>
        <v>#N/A</v>
      </c>
      <c r="H4" s="43" t="str">
        <f>Checklist4813[[#This Row],[PIGUID]]&amp;"NO"</f>
        <v>6RWudrK1OYKRKkjuYKTmeJNO</v>
      </c>
      <c r="I4" s="43" t="b">
        <f>IF(Checklist4813[[#This Row],[PIGUID]]="","",INDEX(PIs[NA Exempt],MATCH(Checklist4813[[#This Row],[PIGUID]],PIs[GUID],0),1))</f>
        <v>0</v>
      </c>
      <c r="J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01.01</v>
      </c>
      <c r="K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procedure is in place to manage and control documents and records.</v>
      </c>
      <c r="L4" s="43" t="str">
        <f>IF(Checklist4813[[#This Row],[SGUID]]="",IF(Checklist4813[[#This Row],[SSGUID]]="",INDEX(PIs[[Column1]:[SS]],MATCH(Checklist4813[[#This Row],[PIGUID]],PIs[GUID],0),6),""),"")</f>
        <v>Documents and records affecting implementation of the requirements shall be managed and controlled.
A documented procedure shall describe: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v>
      </c>
      <c r="M4" s="43" t="str">
        <f>IF(Checklist4813[[#This Row],[SSGUID]]="",IF(Checklist4813[[#This Row],[PIGUID]]="","",INDEX(PIs[[Column1]:[SS]],MATCH(Checklist4813[[#This Row],[PIGUID]],PIs[GUID],0),8)),"")</f>
        <v>Major Must</v>
      </c>
      <c r="N4" s="63"/>
      <c r="O4" s="63"/>
      <c r="P4" s="43" t="str">
        <f>IF(Checklist4813[[#This Row],[ifna]]="NA","",IF(Checklist4813[[#This Row],[RelatedPQ]]=0,"",IF(Checklist4813[[#This Row],[RelatedPQ]]="","",IF((INDEX(S2PQ_relational[],MATCH(Checklist4813[[#This Row],[PIGUID&amp;NO]],S2PQ_relational[PIGUID &amp; "NO"],0),1))=Checklist4813[[#This Row],[PIGUID]],"Not applicable",""))))</f>
        <v/>
      </c>
      <c r="Q4" s="43" t="str">
        <f>IF(Checklist4813[[#This Row],[N/A]]="Not Applicable",INDEX(S2PQ[[Step 2 questions]:[Justification]],MATCH(Checklist4813[[#This Row],[RelatedPQ]],S2PQ[S2PQGUID],0),3),"")</f>
        <v/>
      </c>
      <c r="R4" s="63"/>
    </row>
    <row r="5" spans="1:18" s="42" customFormat="1" ht="191.25" x14ac:dyDescent="0.25">
      <c r="B5" s="43"/>
      <c r="C5" s="43"/>
      <c r="D5" s="42">
        <f>IF(Checklist4813[[#This Row],[SGUID]]="",IF(Checklist4813[[#This Row],[SSGUID]]="",0,1),1)</f>
        <v>0</v>
      </c>
      <c r="E5" s="43" t="s">
        <v>948</v>
      </c>
      <c r="F5" s="43" t="str">
        <f>_xlfn.IFNA(Checklist4813[[#This Row],[RelatedPQ]],"NA")</f>
        <v>NA</v>
      </c>
      <c r="G5" s="43" t="e">
        <f>IF(Checklist4813[[#This Row],[PIGUID]]="","",INDEX(S2PQ_relational[],MATCH(Checklist4813[[#This Row],[PIGUID&amp;NO]],S2PQ_relational[PIGUID &amp; "NO"],0),2))</f>
        <v>#N/A</v>
      </c>
      <c r="H5" s="43" t="str">
        <f>Checklist4813[[#This Row],[PIGUID]]&amp;"NO"</f>
        <v>1NnrqYpmsTO9Eq5yKIfiqNNO</v>
      </c>
      <c r="I5" s="43" t="b">
        <f>IF(Checklist4813[[#This Row],[PIGUID]]="","",INDEX(PIs[NA Exempt],MATCH(Checklist4813[[#This Row],[PIGUID]],PIs[GUID],0),1))</f>
        <v>0</v>
      </c>
      <c r="J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01.02</v>
      </c>
      <c r="K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Records for auditing purposes are up-to-date. Records are kept for a minimum period of two years, unless a longer period is required.</v>
      </c>
      <c r="L5" s="43" t="str">
        <f>IF(Checklist4813[[#This Row],[SGUID]]="",IF(Checklist4813[[#This Row],[SSGUID]]="",INDEX(PIs[[Column1]:[SS]],MATCH(Checklist4813[[#This Row],[PIGUID]],PIs[GUID],0),6),""),"")</f>
        <v>All records generated or kept by the producer for auditing purposes shall:
- Be stored securely, readily accessible and kept up to date
- Be retained for a minimum of two years, or longer if required by customers or prevailing regulations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v>
      </c>
      <c r="M5" s="43" t="str">
        <f>IF(Checklist4813[[#This Row],[SSGUID]]="",IF(Checklist4813[[#This Row],[PIGUID]]="","",INDEX(PIs[[Column1]:[SS]],MATCH(Checklist4813[[#This Row],[PIGUID]],PIs[GUID],0),8)),"")</f>
        <v>Major Must</v>
      </c>
      <c r="N5" s="63"/>
      <c r="O5" s="63"/>
      <c r="P5" s="43" t="str">
        <f>IF(Checklist4813[[#This Row],[ifna]]="NA","",IF(Checklist4813[[#This Row],[RelatedPQ]]=0,"",IF(Checklist4813[[#This Row],[RelatedPQ]]="","",IF((INDEX(S2PQ_relational[],MATCH(Checklist4813[[#This Row],[PIGUID&amp;NO]],S2PQ_relational[PIGUID &amp; "NO"],0),1))=Checklist4813[[#This Row],[PIGUID]],"Not applicable",""))))</f>
        <v/>
      </c>
      <c r="Q5" s="43" t="str">
        <f>IF(Checklist4813[[#This Row],[N/A]]="Not Applicable",INDEX(S2PQ[[Step 2 questions]:[Justification]],MATCH(Checklist4813[[#This Row],[RelatedPQ]],S2PQ[S2PQGUID],0),3),"")</f>
        <v/>
      </c>
      <c r="R5" s="63"/>
    </row>
    <row r="6" spans="1:18" s="42" customFormat="1" ht="315" x14ac:dyDescent="0.25">
      <c r="B6" s="43"/>
      <c r="C6" s="43"/>
      <c r="D6" s="42">
        <f>IF(Checklist4813[[#This Row],[SGUID]]="",IF(Checklist4813[[#This Row],[SSGUID]]="",0,1),1)</f>
        <v>0</v>
      </c>
      <c r="E6" s="43" t="s">
        <v>942</v>
      </c>
      <c r="F6" s="43" t="str">
        <f>_xlfn.IFNA(Checklist4813[[#This Row],[RelatedPQ]],"NA")</f>
        <v>NA</v>
      </c>
      <c r="G6" s="43" t="e">
        <f>IF(Checklist4813[[#This Row],[PIGUID]]="","",INDEX(S2PQ_relational[],MATCH(Checklist4813[[#This Row],[PIGUID&amp;NO]],S2PQ_relational[PIGUID &amp; "NO"],0),2))</f>
        <v>#N/A</v>
      </c>
      <c r="H6" s="43" t="str">
        <f>Checklist4813[[#This Row],[PIGUID]]&amp;"NO"</f>
        <v>6Jd2onNX33RG4UydHVfy2uNO</v>
      </c>
      <c r="I6" s="43" t="b">
        <f>IF(Checklist4813[[#This Row],[PIGUID]]="","",INDEX(PIs[NA Exempt],MATCH(Checklist4813[[#This Row],[PIGUID]],PIs[GUID],0),1))</f>
        <v>0</v>
      </c>
      <c r="J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01.03</v>
      </c>
      <c r="K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completes a minimum of one self-assessment/internal audit annually to the standard.</v>
      </c>
      <c r="L6" s="43" t="str">
        <f>IF(Checklist4813[[#This Row],[SGUID]]="",IF(Checklist4813[[#This Row],[SSGUID]]="",INDEX(PIs[[Column1]:[SS]],MATCH(Checklist4813[[#This Row],[PIGUID]],PIs[GUID],0),6),""),"")</f>
        <v xml:space="preserve">The self-assessment/internal audit shall evaluate compliance, review implementation, and support identification of improvement opportunities. A program of site inspections ensures the site and equipment are maintained, in support of food safety. The frequency of inspections is based on assessed risk and type of activities.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activities)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v>
      </c>
      <c r="M6" s="43" t="str">
        <f>IF(Checklist4813[[#This Row],[SSGUID]]="",IF(Checklist4813[[#This Row],[PIGUID]]="","",INDEX(PIs[[Column1]:[SS]],MATCH(Checklist4813[[#This Row],[PIGUID]],PIs[GUID],0),8)),"")</f>
        <v>Major Must</v>
      </c>
      <c r="N6" s="63"/>
      <c r="O6" s="63"/>
      <c r="P6" s="43" t="str">
        <f>IF(Checklist4813[[#This Row],[ifna]]="NA","",IF(Checklist4813[[#This Row],[RelatedPQ]]=0,"",IF(Checklist4813[[#This Row],[RelatedPQ]]="","",IF((INDEX(S2PQ_relational[],MATCH(Checklist4813[[#This Row],[PIGUID&amp;NO]],S2PQ_relational[PIGUID &amp; "NO"],0),1))=Checklist4813[[#This Row],[PIGUID]],"Not applicable",""))))</f>
        <v/>
      </c>
      <c r="Q6" s="43" t="str">
        <f>IF(Checklist4813[[#This Row],[N/A]]="Not Applicable",INDEX(S2PQ[[Step 2 questions]:[Justification]],MATCH(Checklist4813[[#This Row],[RelatedPQ]],S2PQ[S2PQGUID],0),3),"")</f>
        <v/>
      </c>
      <c r="R6" s="63"/>
    </row>
    <row r="7" spans="1:18" s="42" customFormat="1" ht="45" x14ac:dyDescent="0.25">
      <c r="B7" s="43"/>
      <c r="C7" s="43"/>
      <c r="D7" s="42">
        <f>IF(Checklist4813[[#This Row],[SGUID]]="",IF(Checklist4813[[#This Row],[SSGUID]]="",0,1),1)</f>
        <v>0</v>
      </c>
      <c r="E7" s="43" t="s">
        <v>935</v>
      </c>
      <c r="F7" s="43" t="str">
        <f>_xlfn.IFNA(Checklist4813[[#This Row],[RelatedPQ]],"NA")</f>
        <v>NA</v>
      </c>
      <c r="G7" s="43" t="e">
        <f>IF(Checklist4813[[#This Row],[PIGUID]]="","",INDEX(S2PQ_relational[],MATCH(Checklist4813[[#This Row],[PIGUID&amp;NO]],S2PQ_relational[PIGUID &amp; "NO"],0),2))</f>
        <v>#N/A</v>
      </c>
      <c r="H7" s="43" t="str">
        <f>Checklist4813[[#This Row],[PIGUID]]&amp;"NO"</f>
        <v>1JAuUUOWZVfFz4uBMhgOmHNO</v>
      </c>
      <c r="I7" s="43" t="b">
        <f>IF(Checklist4813[[#This Row],[PIGUID]]="","",INDEX(PIs[NA Exempt],MATCH(Checklist4813[[#This Row],[PIGUID]],PIs[GUID],0),1))</f>
        <v>0</v>
      </c>
      <c r="J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01.04</v>
      </c>
      <c r="K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Effective corrective actions are taken to address non-conformances detected during the self-assessments/internal audits.</v>
      </c>
      <c r="L7" s="43" t="str">
        <f>IF(Checklist4813[[#This Row],[SGUID]]="",IF(Checklist4813[[#This Row],[SSGUID]]="",INDEX(PIs[[Column1]:[SS]],MATCH(Checklist4813[[#This Row],[PIGUID]],PIs[GUID],0),6),""),"")</f>
        <v>Corrective actions shall be documented. Any necessary changes shall be implemented. Compliance with all applicable Major Musts and at least 95% of applicable Minor Musts is required.</v>
      </c>
      <c r="M7" s="43" t="str">
        <f>IF(Checklist4813[[#This Row],[SSGUID]]="",IF(Checklist4813[[#This Row],[PIGUID]]="","",INDEX(PIs[[Column1]:[SS]],MATCH(Checklist4813[[#This Row],[PIGUID]],PIs[GUID],0),8)),"")</f>
        <v>Major Must</v>
      </c>
      <c r="N7" s="63"/>
      <c r="O7" s="63"/>
      <c r="P7" s="43" t="str">
        <f>IF(Checklist4813[[#This Row],[ifna]]="NA","",IF(Checklist4813[[#This Row],[RelatedPQ]]=0,"",IF(Checklist4813[[#This Row],[RelatedPQ]]="","",IF((INDEX(S2PQ_relational[],MATCH(Checklist4813[[#This Row],[PIGUID&amp;NO]],S2PQ_relational[PIGUID &amp; "NO"],0),1))=Checklist4813[[#This Row],[PIGUID]],"Not applicable",""))))</f>
        <v/>
      </c>
      <c r="Q7" s="43" t="str">
        <f>IF(Checklist4813[[#This Row],[N/A]]="Not Applicable",INDEX(S2PQ[[Step 2 questions]:[Justification]],MATCH(Checklist4813[[#This Row],[RelatedPQ]],S2PQ[S2PQGUID],0),3),"")</f>
        <v/>
      </c>
      <c r="R7" s="63"/>
    </row>
    <row r="8" spans="1:18" s="42" customFormat="1" ht="45" x14ac:dyDescent="0.25">
      <c r="B8" s="43" t="s">
        <v>108</v>
      </c>
      <c r="C8" s="43"/>
      <c r="D8" s="42">
        <f>IF(Checklist4813[[#This Row],[SGUID]]="",IF(Checklist4813[[#This Row],[SSGUID]]="",0,1),1)</f>
        <v>1</v>
      </c>
      <c r="E8" s="43"/>
      <c r="F8" s="43" t="str">
        <f>_xlfn.IFNA(Checklist4813[[#This Row],[RelatedPQ]],"NA")</f>
        <v/>
      </c>
      <c r="G8" s="43" t="str">
        <f>IF(Checklist4813[[#This Row],[PIGUID]]="","",INDEX(S2PQ_relational[],MATCH(Checklist4813[[#This Row],[PIGUID&amp;NO]],S2PQ_relational[PIGUID &amp; "NO"],0),2))</f>
        <v/>
      </c>
      <c r="H8" s="43" t="str">
        <f>Checklist4813[[#This Row],[PIGUID]]&amp;"NO"</f>
        <v>NO</v>
      </c>
      <c r="I8" s="43" t="str">
        <f>IF(Checklist4813[[#This Row],[PIGUID]]="","",INDEX(PIs[NA Exempt],MATCH(Checklist4813[[#This Row],[PIGUID]],PIs[GUID],0),1))</f>
        <v/>
      </c>
      <c r="J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02 CONTINUOUS IMPROVEMENT PLAN</v>
      </c>
      <c r="K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8" s="43" t="str">
        <f>IF(Checklist4813[[#This Row],[SGUID]]="",IF(Checklist4813[[#This Row],[SSGUID]]="",INDEX(PIs[[Column1]:[SS]],MATCH(Checklist4813[[#This Row],[PIGUID]],PIs[GUID],0),6),""),"")</f>
        <v/>
      </c>
      <c r="M8" s="43" t="str">
        <f>IF(Checklist4813[[#This Row],[SSGUID]]="",IF(Checklist4813[[#This Row],[PIGUID]]="","",INDEX(PIs[[Column1]:[SS]],MATCH(Checklist4813[[#This Row],[PIGUID]],PIs[GUID],0),8)),"")</f>
        <v/>
      </c>
      <c r="N8" s="63"/>
      <c r="O8" s="63"/>
      <c r="P8" s="43" t="str">
        <f>IF(Checklist4813[[#This Row],[ifna]]="NA","",IF(Checklist4813[[#This Row],[RelatedPQ]]=0,"",IF(Checklist4813[[#This Row],[RelatedPQ]]="","",IF((INDEX(S2PQ_relational[],MATCH(Checklist4813[[#This Row],[PIGUID&amp;NO]],S2PQ_relational[PIGUID &amp; "NO"],0),1))=Checklist4813[[#This Row],[PIGUID]],"Not applicable",""))))</f>
        <v/>
      </c>
      <c r="Q8" s="43" t="str">
        <f>IF(Checklist4813[[#This Row],[N/A]]="Not Applicable",INDEX(S2PQ[[Step 2 questions]:[Justification]],MATCH(Checklist4813[[#This Row],[RelatedPQ]],S2PQ[S2PQGUID],0),3),"")</f>
        <v/>
      </c>
      <c r="R8" s="63"/>
    </row>
    <row r="9" spans="1:18" s="42" customFormat="1" ht="33.75" hidden="1" x14ac:dyDescent="0.25">
      <c r="B9" s="43"/>
      <c r="C9" s="43" t="s">
        <v>50</v>
      </c>
      <c r="D9" s="42">
        <f>IF(Checklist4813[[#This Row],[SGUID]]="",IF(Checklist4813[[#This Row],[SSGUID]]="",0,1),1)</f>
        <v>1</v>
      </c>
      <c r="E9" s="43"/>
      <c r="F9" s="43" t="str">
        <f>_xlfn.IFNA(Checklist4813[[#This Row],[RelatedPQ]],"NA")</f>
        <v/>
      </c>
      <c r="G9" s="43" t="str">
        <f>IF(Checklist4813[[#This Row],[PIGUID]]="","",INDEX(S2PQ_relational[],MATCH(Checklist4813[[#This Row],[PIGUID&amp;NO]],S2PQ_relational[PIGUID &amp; "NO"],0),2))</f>
        <v/>
      </c>
      <c r="H9" s="43" t="str">
        <f>Checklist4813[[#This Row],[PIGUID]]&amp;"NO"</f>
        <v>NO</v>
      </c>
      <c r="I9" s="43" t="str">
        <f>IF(Checklist4813[[#This Row],[PIGUID]]="","",INDEX(PIs[NA Exempt],MATCH(Checklist4813[[#This Row],[PIGUID]],PIs[GUID],0),1))</f>
        <v/>
      </c>
      <c r="J9"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9" s="43" t="str">
        <f>IF(Checklist4813[[#This Row],[SGUID]]="",IF(Checklist4813[[#This Row],[SSGUID]]="",INDEX(PIs[[Column1]:[SS]],MATCH(Checklist4813[[#This Row],[PIGUID]],PIs[GUID],0),6),""),"")</f>
        <v/>
      </c>
      <c r="M9" s="43" t="str">
        <f>IF(Checklist4813[[#This Row],[SSGUID]]="",IF(Checklist4813[[#This Row],[PIGUID]]="","",INDEX(PIs[[Column1]:[SS]],MATCH(Checklist4813[[#This Row],[PIGUID]],PIs[GUID],0),8)),"")</f>
        <v/>
      </c>
      <c r="N9" s="63"/>
      <c r="O9" s="63"/>
      <c r="P9" s="43" t="str">
        <f>IF(Checklist4813[[#This Row],[ifna]]="NA","",IF(Checklist4813[[#This Row],[RelatedPQ]]=0,"",IF(Checklist4813[[#This Row],[RelatedPQ]]="","",IF((INDEX(S2PQ_relational[],MATCH(Checklist4813[[#This Row],[PIGUID&amp;NO]],S2PQ_relational[PIGUID &amp; "NO"],0),1))=Checklist4813[[#This Row],[PIGUID]],"Not applicable",""))))</f>
        <v/>
      </c>
      <c r="Q9" s="43" t="str">
        <f>IF(Checklist4813[[#This Row],[N/A]]="Not Applicable",INDEX(S2PQ[[Step 2 questions]:[Justification]],MATCH(Checklist4813[[#This Row],[RelatedPQ]],S2PQ[S2PQGUID],0),3),"")</f>
        <v/>
      </c>
      <c r="R9" s="63"/>
    </row>
    <row r="10" spans="1:18" s="42" customFormat="1" ht="157.5" x14ac:dyDescent="0.25">
      <c r="B10" s="43"/>
      <c r="C10" s="43"/>
      <c r="D10" s="42">
        <f>IF(Checklist4813[[#This Row],[SGUID]]="",IF(Checklist4813[[#This Row],[SSGUID]]="",0,1),1)</f>
        <v>0</v>
      </c>
      <c r="E10" s="43" t="s">
        <v>929</v>
      </c>
      <c r="F10" s="43" t="str">
        <f>_xlfn.IFNA(Checklist4813[[#This Row],[RelatedPQ]],"NA")</f>
        <v>NA</v>
      </c>
      <c r="G10" s="43" t="e">
        <f>IF(Checklist4813[[#This Row],[PIGUID]]="","",INDEX(S2PQ_relational[],MATCH(Checklist4813[[#This Row],[PIGUID&amp;NO]],S2PQ_relational[PIGUID &amp; "NO"],0),2))</f>
        <v>#N/A</v>
      </c>
      <c r="H10" s="43" t="str">
        <f>Checklist4813[[#This Row],[PIGUID]]&amp;"NO"</f>
        <v>1j1C4sNUZFM6F26NDs5fnINO</v>
      </c>
      <c r="I10" s="43" t="b">
        <f>IF(Checklist4813[[#This Row],[PIGUID]]="","",INDEX(PIs[NA Exempt],MATCH(Checklist4813[[#This Row],[PIGUID]],PIs[GUID],0),1))</f>
        <v>0</v>
      </c>
      <c r="J1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02.01</v>
      </c>
      <c r="K1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continuous improvement plan is documented.</v>
      </c>
      <c r="L10" s="43" t="str">
        <f>IF(Checklist4813[[#This Row],[SGUID]]="",IF(Checklist4813[[#This Row],[SSGUID]]="",INDEX(PIs[[Column1]:[SS]],MATCH(Checklist4813[[#This Row],[PIGUID]],PIs[GUID],0),6),""),"")</f>
        <v>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v>
      </c>
      <c r="M10" s="43" t="str">
        <f>IF(Checklist4813[[#This Row],[SSGUID]]="",IF(Checklist4813[[#This Row],[PIGUID]]="","",INDEX(PIs[[Column1]:[SS]],MATCH(Checklist4813[[#This Row],[PIGUID]],PIs[GUID],0),8)),"")</f>
        <v>Major Must</v>
      </c>
      <c r="N10" s="63"/>
      <c r="O10" s="63"/>
      <c r="P10" s="43" t="str">
        <f>IF(Checklist4813[[#This Row],[ifna]]="NA","",IF(Checklist4813[[#This Row],[RelatedPQ]]=0,"",IF(Checklist4813[[#This Row],[RelatedPQ]]="","",IF((INDEX(S2PQ_relational[],MATCH(Checklist4813[[#This Row],[PIGUID&amp;NO]],S2PQ_relational[PIGUID &amp; "NO"],0),1))=Checklist4813[[#This Row],[PIGUID]],"Not applicable",""))))</f>
        <v/>
      </c>
      <c r="Q10" s="43" t="str">
        <f>IF(Checklist4813[[#This Row],[N/A]]="Not Applicable",INDEX(S2PQ[[Step 2 questions]:[Justification]],MATCH(Checklist4813[[#This Row],[RelatedPQ]],S2PQ[S2PQGUID],0),3),"")</f>
        <v/>
      </c>
      <c r="R10" s="63"/>
    </row>
    <row r="11" spans="1:18" s="42" customFormat="1" ht="168.75" x14ac:dyDescent="0.25">
      <c r="B11" s="43"/>
      <c r="C11" s="43"/>
      <c r="D11" s="42">
        <f>IF(Checklist4813[[#This Row],[SGUID]]="",IF(Checklist4813[[#This Row],[SSGUID]]="",0,1),1)</f>
        <v>0</v>
      </c>
      <c r="E11" s="43" t="s">
        <v>102</v>
      </c>
      <c r="F11" s="43" t="str">
        <f>_xlfn.IFNA(Checklist4813[[#This Row],[RelatedPQ]],"NA")</f>
        <v>NA</v>
      </c>
      <c r="G11" s="43" t="e">
        <f>IF(Checklist4813[[#This Row],[PIGUID]]="","",INDEX(S2PQ_relational[],MATCH(Checklist4813[[#This Row],[PIGUID&amp;NO]],S2PQ_relational[PIGUID &amp; "NO"],0),2))</f>
        <v>#N/A</v>
      </c>
      <c r="H11" s="43" t="str">
        <f>Checklist4813[[#This Row],[PIGUID]]&amp;"NO"</f>
        <v>3LBx1CyMhIac9tazKQSN3fNO</v>
      </c>
      <c r="I11" s="43" t="b">
        <f>IF(Checklist4813[[#This Row],[PIGUID]]="","",INDEX(PIs[NA Exempt],MATCH(Checklist4813[[#This Row],[PIGUID]],PIs[GUID],0),1))</f>
        <v>0</v>
      </c>
      <c r="J1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02.02</v>
      </c>
      <c r="K1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evidence that a continuous improvement plan is implemented.</v>
      </c>
      <c r="L11" s="43" t="str">
        <f>IF(Checklist4813[[#This Row],[SGUID]]="",IF(Checklist4813[[#This Row],[SSGUID]]="",INDEX(PIs[[Column1]:[SS]],MATCH(Checklist4813[[#This Row],[PIGUID]],PIs[GUID],0),6),""),"")</f>
        <v>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v>
      </c>
      <c r="M11" s="43" t="str">
        <f>IF(Checklist4813[[#This Row],[SSGUID]]="",IF(Checklist4813[[#This Row],[PIGUID]]="","",INDEX(PIs[[Column1]:[SS]],MATCH(Checklist4813[[#This Row],[PIGUID]],PIs[GUID],0),8)),"")</f>
        <v>Major Must</v>
      </c>
      <c r="N11" s="63"/>
      <c r="O11" s="63"/>
      <c r="P11" s="43" t="str">
        <f>IF(Checklist4813[[#This Row],[ifna]]="NA","",IF(Checklist4813[[#This Row],[RelatedPQ]]=0,"",IF(Checklist4813[[#This Row],[RelatedPQ]]="","",IF((INDEX(S2PQ_relational[],MATCH(Checklist4813[[#This Row],[PIGUID&amp;NO]],S2PQ_relational[PIGUID &amp; "NO"],0),1))=Checklist4813[[#This Row],[PIGUID]],"Not applicable",""))))</f>
        <v/>
      </c>
      <c r="Q11" s="43" t="str">
        <f>IF(Checklist4813[[#This Row],[N/A]]="Not Applicable",INDEX(S2PQ[[Step 2 questions]:[Justification]],MATCH(Checklist4813[[#This Row],[RelatedPQ]],S2PQ[S2PQGUID],0),3),"")</f>
        <v/>
      </c>
      <c r="R11" s="63"/>
    </row>
    <row r="12" spans="1:18" s="42" customFormat="1" ht="56.25" x14ac:dyDescent="0.25">
      <c r="B12" s="43" t="s">
        <v>94</v>
      </c>
      <c r="C12" s="43"/>
      <c r="D12" s="42">
        <f>IF(Checklist4813[[#This Row],[SGUID]]="",IF(Checklist4813[[#This Row],[SSGUID]]="",0,1),1)</f>
        <v>1</v>
      </c>
      <c r="E12" s="43"/>
      <c r="F12" s="43" t="str">
        <f>_xlfn.IFNA(Checklist4813[[#This Row],[RelatedPQ]],"NA")</f>
        <v/>
      </c>
      <c r="G12" s="43" t="str">
        <f>IF(Checklist4813[[#This Row],[PIGUID]]="","",INDEX(S2PQ_relational[],MATCH(Checklist4813[[#This Row],[PIGUID&amp;NO]],S2PQ_relational[PIGUID &amp; "NO"],0),2))</f>
        <v/>
      </c>
      <c r="H12" s="43" t="str">
        <f>Checklist4813[[#This Row],[PIGUID]]&amp;"NO"</f>
        <v>NO</v>
      </c>
      <c r="I12" s="43" t="str">
        <f>IF(Checklist4813[[#This Row],[PIGUID]]="","",INDEX(PIs[NA Exempt],MATCH(Checklist4813[[#This Row],[PIGUID]],PIs[GUID],0),1))</f>
        <v/>
      </c>
      <c r="J1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03 RESOURCE MANAGEMENT AND TRAINING</v>
      </c>
      <c r="K1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2" s="43" t="str">
        <f>IF(Checklist4813[[#This Row],[SGUID]]="",IF(Checklist4813[[#This Row],[SSGUID]]="",INDEX(PIs[[Column1]:[SS]],MATCH(Checklist4813[[#This Row],[PIGUID]],PIs[GUID],0),6),""),"")</f>
        <v/>
      </c>
      <c r="M12" s="43" t="str">
        <f>IF(Checklist4813[[#This Row],[SSGUID]]="",IF(Checklist4813[[#This Row],[PIGUID]]="","",INDEX(PIs[[Column1]:[SS]],MATCH(Checklist4813[[#This Row],[PIGUID]],PIs[GUID],0),8)),"")</f>
        <v/>
      </c>
      <c r="N12" s="63"/>
      <c r="O12" s="63"/>
      <c r="P12" s="43" t="str">
        <f>IF(Checklist4813[[#This Row],[ifna]]="NA","",IF(Checklist4813[[#This Row],[RelatedPQ]]=0,"",IF(Checklist4813[[#This Row],[RelatedPQ]]="","",IF((INDEX(S2PQ_relational[],MATCH(Checklist4813[[#This Row],[PIGUID&amp;NO]],S2PQ_relational[PIGUID &amp; "NO"],0),1))=Checklist4813[[#This Row],[PIGUID]],"Not applicable",""))))</f>
        <v/>
      </c>
      <c r="Q12" s="43" t="str">
        <f>IF(Checklist4813[[#This Row],[N/A]]="Not Applicable",INDEX(S2PQ[[Step 2 questions]:[Justification]],MATCH(Checklist4813[[#This Row],[RelatedPQ]],S2PQ[S2PQGUID],0),3),"")</f>
        <v/>
      </c>
      <c r="R12" s="63"/>
    </row>
    <row r="13" spans="1:18" s="42" customFormat="1" ht="33.75" hidden="1" x14ac:dyDescent="0.25">
      <c r="B13" s="43"/>
      <c r="C13" s="43" t="s">
        <v>50</v>
      </c>
      <c r="D13" s="42">
        <f>IF(Checklist4813[[#This Row],[SGUID]]="",IF(Checklist4813[[#This Row],[SSGUID]]="",0,1),1)</f>
        <v>1</v>
      </c>
      <c r="E13" s="43"/>
      <c r="F13" s="43" t="str">
        <f>_xlfn.IFNA(Checklist4813[[#This Row],[RelatedPQ]],"NA")</f>
        <v/>
      </c>
      <c r="G13" s="43" t="str">
        <f>IF(Checklist4813[[#This Row],[PIGUID]]="","",INDEX(S2PQ_relational[],MATCH(Checklist4813[[#This Row],[PIGUID&amp;NO]],S2PQ_relational[PIGUID &amp; "NO"],0),2))</f>
        <v/>
      </c>
      <c r="H13" s="43" t="str">
        <f>Checklist4813[[#This Row],[PIGUID]]&amp;"NO"</f>
        <v>NO</v>
      </c>
      <c r="I13" s="43" t="str">
        <f>IF(Checklist4813[[#This Row],[PIGUID]]="","",INDEX(PIs[NA Exempt],MATCH(Checklist4813[[#This Row],[PIGUID]],PIs[GUID],0),1))</f>
        <v/>
      </c>
      <c r="J13"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3" s="43" t="str">
        <f>IF(Checklist4813[[#This Row],[SGUID]]="",IF(Checklist4813[[#This Row],[SSGUID]]="",INDEX(PIs[[Column1]:[SS]],MATCH(Checklist4813[[#This Row],[PIGUID]],PIs[GUID],0),6),""),"")</f>
        <v/>
      </c>
      <c r="M13" s="43" t="str">
        <f>IF(Checklist4813[[#This Row],[SSGUID]]="",IF(Checklist4813[[#This Row],[PIGUID]]="","",INDEX(PIs[[Column1]:[SS]],MATCH(Checklist4813[[#This Row],[PIGUID]],PIs[GUID],0),8)),"")</f>
        <v/>
      </c>
      <c r="N13" s="63"/>
      <c r="O13" s="63"/>
      <c r="P13" s="43" t="str">
        <f>IF(Checklist4813[[#This Row],[ifna]]="NA","",IF(Checklist4813[[#This Row],[RelatedPQ]]=0,"",IF(Checklist4813[[#This Row],[RelatedPQ]]="","",IF((INDEX(S2PQ_relational[],MATCH(Checklist4813[[#This Row],[PIGUID&amp;NO]],S2PQ_relational[PIGUID &amp; "NO"],0),1))=Checklist4813[[#This Row],[PIGUID]],"Not applicable",""))))</f>
        <v/>
      </c>
      <c r="Q13" s="43" t="str">
        <f>IF(Checklist4813[[#This Row],[N/A]]="Not Applicable",INDEX(S2PQ[[Step 2 questions]:[Justification]],MATCH(Checklist4813[[#This Row],[RelatedPQ]],S2PQ[S2PQGUID],0),3),"")</f>
        <v/>
      </c>
      <c r="R13" s="63"/>
    </row>
    <row r="14" spans="1:18" s="42" customFormat="1" ht="112.5" x14ac:dyDescent="0.25">
      <c r="B14" s="43"/>
      <c r="C14" s="43"/>
      <c r="D14" s="42">
        <f>IF(Checklist4813[[#This Row],[SGUID]]="",IF(Checklist4813[[#This Row],[SSGUID]]="",0,1),1)</f>
        <v>0</v>
      </c>
      <c r="E14" s="43" t="s">
        <v>88</v>
      </c>
      <c r="F14" s="43" t="str">
        <f>_xlfn.IFNA(Checklist4813[[#This Row],[RelatedPQ]],"NA")</f>
        <v>NA</v>
      </c>
      <c r="G14" s="43" t="e">
        <f>IF(Checklist4813[[#This Row],[PIGUID]]="","",INDEX(S2PQ_relational[],MATCH(Checklist4813[[#This Row],[PIGUID&amp;NO]],S2PQ_relational[PIGUID &amp; "NO"],0),2))</f>
        <v>#N/A</v>
      </c>
      <c r="H14" s="43" t="str">
        <f>Checklist4813[[#This Row],[PIGUID]]&amp;"NO"</f>
        <v>3rkRXgECUMd5QSQpoHGuU5NO</v>
      </c>
      <c r="I14" s="43" t="b">
        <f>IF(Checklist4813[[#This Row],[PIGUID]]="","",INDEX(PIs[NA Exempt],MATCH(Checklist4813[[#This Row],[PIGUID]],PIs[GUID],0),1))</f>
        <v>0</v>
      </c>
      <c r="J1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03.01</v>
      </c>
      <c r="K1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roles and responsibilities of workers whose jobs have an impact on the implementation of the standard are defined.</v>
      </c>
      <c r="L14" s="43" t="str">
        <f>IF(Checklist4813[[#This Row],[SGUID]]="",IF(Checklist4813[[#This Row],[SSGUID]]="",INDEX(PIs[[Column1]:[SS]],MATCH(Checklist4813[[#This Row],[PIGUID]],PIs[GUID],0),6),""),"")</f>
        <v>Workers with assigned duties that affect food safety and the implementation of activities covered by the standard shall be identified, including:
- Job function, responsibilities, and title
- Position within organizational structure
- Contact information
- Alternate in case of absences
One worker shall be clearly identifiable as responsible for workers’ health, safety, and welfare.</v>
      </c>
      <c r="M14" s="43" t="str">
        <f>IF(Checklist4813[[#This Row],[SSGUID]]="",IF(Checklist4813[[#This Row],[PIGUID]]="","",INDEX(PIs[[Column1]:[SS]],MATCH(Checklist4813[[#This Row],[PIGUID]],PIs[GUID],0),8)),"")</f>
        <v>Major Must</v>
      </c>
      <c r="N14" s="63"/>
      <c r="O14" s="63"/>
      <c r="P14" s="43" t="str">
        <f>IF(Checklist4813[[#This Row],[ifna]]="NA","",IF(Checklist4813[[#This Row],[RelatedPQ]]=0,"",IF(Checklist4813[[#This Row],[RelatedPQ]]="","",IF((INDEX(S2PQ_relational[],MATCH(Checklist4813[[#This Row],[PIGUID&amp;NO]],S2PQ_relational[PIGUID &amp; "NO"],0),1))=Checklist4813[[#This Row],[PIGUID]],"Not applicable",""))))</f>
        <v/>
      </c>
      <c r="Q14" s="43" t="str">
        <f>IF(Checklist4813[[#This Row],[N/A]]="Not Applicable",INDEX(S2PQ[[Step 2 questions]:[Justification]],MATCH(Checklist4813[[#This Row],[RelatedPQ]],S2PQ[S2PQGUID],0),3),"")</f>
        <v/>
      </c>
      <c r="R14" s="63"/>
    </row>
    <row r="15" spans="1:18" s="42" customFormat="1" ht="180" x14ac:dyDescent="0.25">
      <c r="B15" s="43"/>
      <c r="C15" s="43"/>
      <c r="D15" s="42">
        <f>IF(Checklist4813[[#This Row],[SGUID]]="",IF(Checklist4813[[#This Row],[SSGUID]]="",0,1),1)</f>
        <v>0</v>
      </c>
      <c r="E15" s="43" t="s">
        <v>527</v>
      </c>
      <c r="F15" s="43" t="str">
        <f>_xlfn.IFNA(Checklist4813[[#This Row],[RelatedPQ]],"NA")</f>
        <v>NA</v>
      </c>
      <c r="G15" s="43" t="e">
        <f>IF(Checklist4813[[#This Row],[PIGUID]]="","",INDEX(S2PQ_relational[],MATCH(Checklist4813[[#This Row],[PIGUID&amp;NO]],S2PQ_relational[PIGUID &amp; "NO"],0),2))</f>
        <v>#N/A</v>
      </c>
      <c r="H15" s="43" t="str">
        <f>Checklist4813[[#This Row],[PIGUID]]&amp;"NO"</f>
        <v>3ViYI88ZwjsrAi0n0PfXXNO</v>
      </c>
      <c r="I15" s="43" t="b">
        <f>IF(Checklist4813[[#This Row],[PIGUID]]="","",INDEX(PIs[NA Exempt],MATCH(Checklist4813[[#This Row],[PIGUID]],PIs[GUID],0),1))</f>
        <v>0</v>
      </c>
      <c r="J1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03.02</v>
      </c>
      <c r="K1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Individuals responsible for technical decision-making on inputs can demonstrate competence.</v>
      </c>
      <c r="L15" s="43" t="str">
        <f>IF(Checklist4813[[#This Row],[SGUID]]="",IF(Checklist4813[[#This Row],[SSGUID]]="",INDEX(PIs[[Column1]:[SS]],MATCH(Checklist4813[[#This Row],[PIGUID]],PIs[GUID],0),6),""),"")</f>
        <v>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v>
      </c>
      <c r="M15" s="43" t="str">
        <f>IF(Checklist4813[[#This Row],[SSGUID]]="",IF(Checklist4813[[#This Row],[PIGUID]]="","",INDEX(PIs[[Column1]:[SS]],MATCH(Checklist4813[[#This Row],[PIGUID]],PIs[GUID],0),8)),"")</f>
        <v>Major Must</v>
      </c>
      <c r="N15" s="63"/>
      <c r="O15" s="63"/>
      <c r="P15" s="43" t="str">
        <f>IF(Checklist4813[[#This Row],[ifna]]="NA","",IF(Checklist4813[[#This Row],[RelatedPQ]]=0,"",IF(Checklist4813[[#This Row],[RelatedPQ]]="","",IF((INDEX(S2PQ_relational[],MATCH(Checklist4813[[#This Row],[PIGUID&amp;NO]],S2PQ_relational[PIGUID &amp; "NO"],0),1))=Checklist4813[[#This Row],[PIGUID]],"Not applicable",""))))</f>
        <v/>
      </c>
      <c r="Q15" s="43" t="str">
        <f>IF(Checklist4813[[#This Row],[N/A]]="Not Applicable",INDEX(S2PQ[[Step 2 questions]:[Justification]],MATCH(Checklist4813[[#This Row],[RelatedPQ]],S2PQ[S2PQGUID],0),3),"")</f>
        <v/>
      </c>
      <c r="R15" s="63"/>
    </row>
    <row r="16" spans="1:18" s="42" customFormat="1" ht="157.5" x14ac:dyDescent="0.25">
      <c r="B16" s="43"/>
      <c r="C16" s="43"/>
      <c r="D16" s="42">
        <f>IF(Checklist4813[[#This Row],[SGUID]]="",IF(Checklist4813[[#This Row],[SSGUID]]="",0,1),1)</f>
        <v>0</v>
      </c>
      <c r="E16" s="43" t="s">
        <v>430</v>
      </c>
      <c r="F16" s="43" t="str">
        <f>_xlfn.IFNA(Checklist4813[[#This Row],[RelatedPQ]],"NA")</f>
        <v>NA</v>
      </c>
      <c r="G16" s="43" t="e">
        <f>IF(Checklist4813[[#This Row],[PIGUID]]="","",INDEX(S2PQ_relational[],MATCH(Checklist4813[[#This Row],[PIGUID&amp;NO]],S2PQ_relational[PIGUID &amp; "NO"],0),2))</f>
        <v>#N/A</v>
      </c>
      <c r="H16" s="43" t="str">
        <f>Checklist4813[[#This Row],[PIGUID]]&amp;"NO"</f>
        <v>1CTQnPIFDxiVkbhjZ5kzFlNO</v>
      </c>
      <c r="I16" s="43" t="b">
        <f>IF(Checklist4813[[#This Row],[PIGUID]]="","",INDEX(PIs[NA Exempt],MATCH(Checklist4813[[#This Row],[PIGUID]],PIs[GUID],0),1))</f>
        <v>0</v>
      </c>
      <c r="J1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03.03</v>
      </c>
      <c r="K1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Worker training includes the necessary skills and competencies and is supported by records.</v>
      </c>
      <c r="L16" s="43" t="str">
        <f>IF(Checklist4813[[#This Row],[SGUID]]="",IF(Checklist4813[[#This Row],[SSGUID]]="",INDEX(PIs[[Column1]:[SS]],MATCH(Checklist4813[[#This Row],[PIGUID]],PIs[GUID],0),6),""),"")</f>
        <v>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v>
      </c>
      <c r="M16" s="43" t="str">
        <f>IF(Checklist4813[[#This Row],[SSGUID]]="",IF(Checklist4813[[#This Row],[PIGUID]]="","",INDEX(PIs[[Column1]:[SS]],MATCH(Checklist4813[[#This Row],[PIGUID]],PIs[GUID],0),8)),"")</f>
        <v>Major Must</v>
      </c>
      <c r="N16" s="63"/>
      <c r="O16" s="63"/>
      <c r="P16" s="43" t="str">
        <f>IF(Checklist4813[[#This Row],[ifna]]="NA","",IF(Checklist4813[[#This Row],[RelatedPQ]]=0,"",IF(Checklist4813[[#This Row],[RelatedPQ]]="","",IF((INDEX(S2PQ_relational[],MATCH(Checklist4813[[#This Row],[PIGUID&amp;NO]],S2PQ_relational[PIGUID &amp; "NO"],0),1))=Checklist4813[[#This Row],[PIGUID]],"Not applicable",""))))</f>
        <v/>
      </c>
      <c r="Q16" s="43" t="str">
        <f>IF(Checklist4813[[#This Row],[N/A]]="Not Applicable",INDEX(S2PQ[[Step 2 questions]:[Justification]],MATCH(Checklist4813[[#This Row],[RelatedPQ]],S2PQ[S2PQGUID],0),3),"")</f>
        <v/>
      </c>
      <c r="R16" s="63"/>
    </row>
    <row r="17" spans="2:18" s="42" customFormat="1" ht="90" x14ac:dyDescent="0.25">
      <c r="B17" s="43"/>
      <c r="C17" s="43"/>
      <c r="D17" s="42">
        <f>IF(Checklist4813[[#This Row],[SGUID]]="",IF(Checklist4813[[#This Row],[SSGUID]]="",0,1),1)</f>
        <v>0</v>
      </c>
      <c r="E17" s="43" t="s">
        <v>139</v>
      </c>
      <c r="F17" s="43" t="str">
        <f>_xlfn.IFNA(Checklist4813[[#This Row],[RelatedPQ]],"NA")</f>
        <v>NA</v>
      </c>
      <c r="G17" s="43" t="e">
        <f>IF(Checklist4813[[#This Row],[PIGUID]]="","",INDEX(S2PQ_relational[],MATCH(Checklist4813[[#This Row],[PIGUID&amp;NO]],S2PQ_relational[PIGUID &amp; "NO"],0),2))</f>
        <v>#N/A</v>
      </c>
      <c r="H17" s="43" t="str">
        <f>Checklist4813[[#This Row],[PIGUID]]&amp;"NO"</f>
        <v>136iAseonQm4cHdQWvtBEDNO</v>
      </c>
      <c r="I17" s="43" t="b">
        <f>IF(Checklist4813[[#This Row],[PIGUID]]="","",INDEX(PIs[NA Exempt],MATCH(Checklist4813[[#This Row],[PIGUID]],PIs[GUID],0),1))</f>
        <v>0</v>
      </c>
      <c r="J1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03.04</v>
      </c>
      <c r="K1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Records of all training activities are kept.</v>
      </c>
      <c r="L17" s="43" t="str">
        <f>IF(Checklist4813[[#This Row],[SGUID]]="",IF(Checklist4813[[#This Row],[SSGUID]]="",INDEX(PIs[[Column1]:[SS]],MATCH(Checklist4813[[#This Row],[PIGUID]],PIs[GUID],0),6),""),"")</f>
        <v>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v>
      </c>
      <c r="M17" s="43" t="str">
        <f>IF(Checklist4813[[#This Row],[SSGUID]]="",IF(Checklist4813[[#This Row],[PIGUID]]="","",INDEX(PIs[[Column1]:[SS]],MATCH(Checklist4813[[#This Row],[PIGUID]],PIs[GUID],0),8)),"")</f>
        <v>Major Must</v>
      </c>
      <c r="N17" s="63"/>
      <c r="O17" s="63"/>
      <c r="P17" s="43" t="str">
        <f>IF(Checklist4813[[#This Row],[ifna]]="NA","",IF(Checklist4813[[#This Row],[RelatedPQ]]=0,"",IF(Checklist4813[[#This Row],[RelatedPQ]]="","",IF((INDEX(S2PQ_relational[],MATCH(Checklist4813[[#This Row],[PIGUID&amp;NO]],S2PQ_relational[PIGUID &amp; "NO"],0),1))=Checklist4813[[#This Row],[PIGUID]],"Not applicable",""))))</f>
        <v/>
      </c>
      <c r="Q17" s="43" t="str">
        <f>IF(Checklist4813[[#This Row],[N/A]]="Not Applicable",INDEX(S2PQ[[Step 2 questions]:[Justification]],MATCH(Checklist4813[[#This Row],[RelatedPQ]],S2PQ[S2PQGUID],0),3),"")</f>
        <v/>
      </c>
      <c r="R17" s="63"/>
    </row>
    <row r="18" spans="2:18" s="42" customFormat="1" ht="56.25" x14ac:dyDescent="0.25">
      <c r="B18" s="43" t="s">
        <v>475</v>
      </c>
      <c r="C18" s="43"/>
      <c r="D18" s="42">
        <f>IF(Checklist4813[[#This Row],[SGUID]]="",IF(Checklist4813[[#This Row],[SSGUID]]="",0,1),1)</f>
        <v>1</v>
      </c>
      <c r="E18" s="43"/>
      <c r="F18" s="43" t="str">
        <f>_xlfn.IFNA(Checklist4813[[#This Row],[RelatedPQ]],"NA")</f>
        <v/>
      </c>
      <c r="G18" s="43" t="str">
        <f>IF(Checklist4813[[#This Row],[PIGUID]]="","",INDEX(S2PQ_relational[],MATCH(Checklist4813[[#This Row],[PIGUID&amp;NO]],S2PQ_relational[PIGUID &amp; "NO"],0),2))</f>
        <v/>
      </c>
      <c r="H18" s="43" t="str">
        <f>Checklist4813[[#This Row],[PIGUID]]&amp;"NO"</f>
        <v>NO</v>
      </c>
      <c r="I18" s="43" t="str">
        <f>IF(Checklist4813[[#This Row],[PIGUID]]="","",INDEX(PIs[NA Exempt],MATCH(Checklist4813[[#This Row],[PIGUID]],PIs[GUID],0),1))</f>
        <v/>
      </c>
      <c r="J1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04 OUTSOURCED ACTIVITIES (SUBCONTRACTORS)</v>
      </c>
      <c r="K1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8" s="43" t="str">
        <f>IF(Checklist4813[[#This Row],[SGUID]]="",IF(Checklist4813[[#This Row],[SSGUID]]="",INDEX(PIs[[Column1]:[SS]],MATCH(Checklist4813[[#This Row],[PIGUID]],PIs[GUID],0),6),""),"")</f>
        <v/>
      </c>
      <c r="M18" s="43" t="str">
        <f>IF(Checklist4813[[#This Row],[SSGUID]]="",IF(Checklist4813[[#This Row],[PIGUID]]="","",INDEX(PIs[[Column1]:[SS]],MATCH(Checklist4813[[#This Row],[PIGUID]],PIs[GUID],0),8)),"")</f>
        <v/>
      </c>
      <c r="N18" s="63"/>
      <c r="O18" s="63"/>
      <c r="P18" s="43" t="str">
        <f>IF(Checklist4813[[#This Row],[ifna]]="NA","",IF(Checklist4813[[#This Row],[RelatedPQ]]=0,"",IF(Checklist4813[[#This Row],[RelatedPQ]]="","",IF((INDEX(S2PQ_relational[],MATCH(Checklist4813[[#This Row],[PIGUID&amp;NO]],S2PQ_relational[PIGUID &amp; "NO"],0),1))=Checklist4813[[#This Row],[PIGUID]],"Not applicable",""))))</f>
        <v/>
      </c>
      <c r="Q18" s="43" t="str">
        <f>IF(Checklist4813[[#This Row],[N/A]]="Not Applicable",INDEX(S2PQ[[Step 2 questions]:[Justification]],MATCH(Checklist4813[[#This Row],[RelatedPQ]],S2PQ[S2PQGUID],0),3),"")</f>
        <v/>
      </c>
      <c r="R18" s="63"/>
    </row>
    <row r="19" spans="2:18" s="42" customFormat="1" ht="33.75" hidden="1" x14ac:dyDescent="0.25">
      <c r="B19" s="43"/>
      <c r="C19" s="43" t="s">
        <v>50</v>
      </c>
      <c r="D19" s="42">
        <f>IF(Checklist4813[[#This Row],[SGUID]]="",IF(Checklist4813[[#This Row],[SSGUID]]="",0,1),1)</f>
        <v>1</v>
      </c>
      <c r="E19" s="43"/>
      <c r="F19" s="43" t="str">
        <f>_xlfn.IFNA(Checklist4813[[#This Row],[RelatedPQ]],"NA")</f>
        <v/>
      </c>
      <c r="G19" s="43" t="str">
        <f>IF(Checklist4813[[#This Row],[PIGUID]]="","",INDEX(S2PQ_relational[],MATCH(Checklist4813[[#This Row],[PIGUID&amp;NO]],S2PQ_relational[PIGUID &amp; "NO"],0),2))</f>
        <v/>
      </c>
      <c r="H19" s="43" t="str">
        <f>Checklist4813[[#This Row],[PIGUID]]&amp;"NO"</f>
        <v>NO</v>
      </c>
      <c r="I19" s="43" t="str">
        <f>IF(Checklist4813[[#This Row],[PIGUID]]="","",INDEX(PIs[NA Exempt],MATCH(Checklist4813[[#This Row],[PIGUID]],PIs[GUID],0),1))</f>
        <v/>
      </c>
      <c r="J19"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9" s="43" t="str">
        <f>IF(Checklist4813[[#This Row],[SGUID]]="",IF(Checklist4813[[#This Row],[SSGUID]]="",INDEX(PIs[[Column1]:[SS]],MATCH(Checklist4813[[#This Row],[PIGUID]],PIs[GUID],0),6),""),"")</f>
        <v/>
      </c>
      <c r="M19" s="43" t="str">
        <f>IF(Checklist4813[[#This Row],[SSGUID]]="",IF(Checklist4813[[#This Row],[PIGUID]]="","",INDEX(PIs[[Column1]:[SS]],MATCH(Checklist4813[[#This Row],[PIGUID]],PIs[GUID],0),8)),"")</f>
        <v/>
      </c>
      <c r="N19" s="63"/>
      <c r="O19" s="63"/>
      <c r="P19" s="43" t="str">
        <f>IF(Checklist4813[[#This Row],[ifna]]="NA","",IF(Checklist4813[[#This Row],[RelatedPQ]]=0,"",IF(Checklist4813[[#This Row],[RelatedPQ]]="","",IF((INDEX(S2PQ_relational[],MATCH(Checklist4813[[#This Row],[PIGUID&amp;NO]],S2PQ_relational[PIGUID &amp; "NO"],0),1))=Checklist4813[[#This Row],[PIGUID]],"Not applicable",""))))</f>
        <v/>
      </c>
      <c r="Q19" s="43" t="str">
        <f>IF(Checklist4813[[#This Row],[N/A]]="Not Applicable",INDEX(S2PQ[[Step 2 questions]:[Justification]],MATCH(Checklist4813[[#This Row],[RelatedPQ]],S2PQ[S2PQGUID],0),3),"")</f>
        <v/>
      </c>
      <c r="R19" s="63"/>
    </row>
    <row r="20" spans="2:18" s="42" customFormat="1" ht="326.25" x14ac:dyDescent="0.25">
      <c r="B20" s="43"/>
      <c r="C20" s="43"/>
      <c r="D20" s="42">
        <f>IF(Checklist4813[[#This Row],[SGUID]]="",IF(Checklist4813[[#This Row],[SSGUID]]="",0,1),1)</f>
        <v>0</v>
      </c>
      <c r="E20" s="43" t="s">
        <v>469</v>
      </c>
      <c r="F20" s="43" t="str">
        <f>_xlfn.IFNA(Checklist4813[[#This Row],[RelatedPQ]],"NA")</f>
        <v>NA</v>
      </c>
      <c r="G20" s="43" t="e">
        <f>IF(Checklist4813[[#This Row],[PIGUID]]="","",INDEX(S2PQ_relational[],MATCH(Checklist4813[[#This Row],[PIGUID&amp;NO]],S2PQ_relational[PIGUID &amp; "NO"],0),2))</f>
        <v>#N/A</v>
      </c>
      <c r="H20" s="43" t="str">
        <f>Checklist4813[[#This Row],[PIGUID]]&amp;"NO"</f>
        <v>5OuN0FhPL5u4LX2CCgo9sqNO</v>
      </c>
      <c r="I20" s="43" t="b">
        <f>IF(Checklist4813[[#This Row],[PIGUID]]="","",INDEX(PIs[NA Exempt],MATCH(Checklist4813[[#This Row],[PIGUID]],PIs[GUID],0),1))</f>
        <v>0</v>
      </c>
      <c r="J2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04.01</v>
      </c>
      <c r="K2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ensures that outsourced activities comply with the principles and criteria of the standard which are relevant to the services provided.</v>
      </c>
      <c r="L20" s="43" t="str">
        <f>IF(Checklist4813[[#This Row],[SGUID]]="",IF(Checklist4813[[#This Row],[SSGUID]]="",INDEX(PIs[[Column1]:[SS]],MATCH(Checklist4813[[#This Row],[PIGUID]],PIs[GUID],0),6),""),"")</f>
        <v>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v>
      </c>
      <c r="M20" s="43" t="str">
        <f>IF(Checklist4813[[#This Row],[SSGUID]]="",IF(Checklist4813[[#This Row],[PIGUID]]="","",INDEX(PIs[[Column1]:[SS]],MATCH(Checklist4813[[#This Row],[PIGUID]],PIs[GUID],0),8)),"")</f>
        <v>Major Must</v>
      </c>
      <c r="N20" s="63"/>
      <c r="O20" s="63"/>
      <c r="P20" s="43" t="str">
        <f>IF(Checklist4813[[#This Row],[ifna]]="NA","",IF(Checklist4813[[#This Row],[RelatedPQ]]=0,"",IF(Checklist4813[[#This Row],[RelatedPQ]]="","",IF((INDEX(S2PQ_relational[],MATCH(Checklist4813[[#This Row],[PIGUID&amp;NO]],S2PQ_relational[PIGUID &amp; "NO"],0),1))=Checklist4813[[#This Row],[PIGUID]],"Not applicable",""))))</f>
        <v/>
      </c>
      <c r="Q20" s="43" t="str">
        <f>IF(Checklist4813[[#This Row],[N/A]]="Not Applicable",INDEX(S2PQ[[Step 2 questions]:[Justification]],MATCH(Checklist4813[[#This Row],[RelatedPQ]],S2PQ[S2PQGUID],0),3),"")</f>
        <v/>
      </c>
      <c r="R20" s="63"/>
    </row>
    <row r="21" spans="2:18" s="42" customFormat="1" ht="78.75" x14ac:dyDescent="0.25">
      <c r="B21" s="43" t="s">
        <v>908</v>
      </c>
      <c r="C21" s="43"/>
      <c r="D21" s="42">
        <f>IF(Checklist4813[[#This Row],[SGUID]]="",IF(Checklist4813[[#This Row],[SSGUID]]="",0,1),1)</f>
        <v>1</v>
      </c>
      <c r="E21" s="43"/>
      <c r="F21" s="43" t="str">
        <f>_xlfn.IFNA(Checklist4813[[#This Row],[RelatedPQ]],"NA")</f>
        <v/>
      </c>
      <c r="G21" s="43" t="str">
        <f>IF(Checklist4813[[#This Row],[PIGUID]]="","",INDEX(S2PQ_relational[],MATCH(Checklist4813[[#This Row],[PIGUID&amp;NO]],S2PQ_relational[PIGUID &amp; "NO"],0),2))</f>
        <v/>
      </c>
      <c r="H21" s="43" t="str">
        <f>Checklist4813[[#This Row],[PIGUID]]&amp;"NO"</f>
        <v>NO</v>
      </c>
      <c r="I21" s="43" t="str">
        <f>IF(Checklist4813[[#This Row],[PIGUID]]="","",INDEX(PIs[NA Exempt],MATCH(Checklist4813[[#This Row],[PIGUID]],PIs[GUID],0),1))</f>
        <v/>
      </c>
      <c r="J2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05 SPECIFICATIONS, SUPPLIERS, AND STOCK MANAGEMENT</v>
      </c>
      <c r="K2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1" s="43" t="str">
        <f>IF(Checklist4813[[#This Row],[SGUID]]="",IF(Checklist4813[[#This Row],[SSGUID]]="",INDEX(PIs[[Column1]:[SS]],MATCH(Checklist4813[[#This Row],[PIGUID]],PIs[GUID],0),6),""),"")</f>
        <v/>
      </c>
      <c r="M21" s="43" t="str">
        <f>IF(Checklist4813[[#This Row],[SSGUID]]="",IF(Checklist4813[[#This Row],[PIGUID]]="","",INDEX(PIs[[Column1]:[SS]],MATCH(Checklist4813[[#This Row],[PIGUID]],PIs[GUID],0),8)),"")</f>
        <v/>
      </c>
      <c r="N21" s="63"/>
      <c r="O21" s="63"/>
      <c r="P21" s="43" t="str">
        <f>IF(Checklist4813[[#This Row],[ifna]]="NA","",IF(Checklist4813[[#This Row],[RelatedPQ]]=0,"",IF(Checklist4813[[#This Row],[RelatedPQ]]="","",IF((INDEX(S2PQ_relational[],MATCH(Checklist4813[[#This Row],[PIGUID&amp;NO]],S2PQ_relational[PIGUID &amp; "NO"],0),1))=Checklist4813[[#This Row],[PIGUID]],"Not applicable",""))))</f>
        <v/>
      </c>
      <c r="Q21" s="43" t="str">
        <f>IF(Checklist4813[[#This Row],[N/A]]="Not Applicable",INDEX(S2PQ[[Step 2 questions]:[Justification]],MATCH(Checklist4813[[#This Row],[RelatedPQ]],S2PQ[S2PQGUID],0),3),"")</f>
        <v/>
      </c>
      <c r="R21" s="63"/>
    </row>
    <row r="22" spans="2:18" s="42" customFormat="1" ht="33.75" hidden="1" x14ac:dyDescent="0.25">
      <c r="B22" s="43"/>
      <c r="C22" s="43" t="s">
        <v>50</v>
      </c>
      <c r="D22" s="42">
        <f>IF(Checklist4813[[#This Row],[SGUID]]="",IF(Checklist4813[[#This Row],[SSGUID]]="",0,1),1)</f>
        <v>1</v>
      </c>
      <c r="E22" s="43"/>
      <c r="F22" s="43" t="str">
        <f>_xlfn.IFNA(Checklist4813[[#This Row],[RelatedPQ]],"NA")</f>
        <v/>
      </c>
      <c r="G22" s="43" t="str">
        <f>IF(Checklist4813[[#This Row],[PIGUID]]="","",INDEX(S2PQ_relational[],MATCH(Checklist4813[[#This Row],[PIGUID&amp;NO]],S2PQ_relational[PIGUID &amp; "NO"],0),2))</f>
        <v/>
      </c>
      <c r="H22" s="43" t="str">
        <f>Checklist4813[[#This Row],[PIGUID]]&amp;"NO"</f>
        <v>NO</v>
      </c>
      <c r="I22" s="43" t="str">
        <f>IF(Checklist4813[[#This Row],[PIGUID]]="","",INDEX(PIs[NA Exempt],MATCH(Checklist4813[[#This Row],[PIGUID]],PIs[GUID],0),1))</f>
        <v/>
      </c>
      <c r="J22"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2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2" s="43" t="str">
        <f>IF(Checklist4813[[#This Row],[SGUID]]="",IF(Checklist4813[[#This Row],[SSGUID]]="",INDEX(PIs[[Column1]:[SS]],MATCH(Checklist4813[[#This Row],[PIGUID]],PIs[GUID],0),6),""),"")</f>
        <v/>
      </c>
      <c r="M22" s="43" t="str">
        <f>IF(Checklist4813[[#This Row],[SSGUID]]="",IF(Checklist4813[[#This Row],[PIGUID]]="","",INDEX(PIs[[Column1]:[SS]],MATCH(Checklist4813[[#This Row],[PIGUID]],PIs[GUID],0),8)),"")</f>
        <v/>
      </c>
      <c r="N22" s="63"/>
      <c r="O22" s="63"/>
      <c r="P22" s="43" t="str">
        <f>IF(Checklist4813[[#This Row],[ifna]]="NA","",IF(Checklist4813[[#This Row],[RelatedPQ]]=0,"",IF(Checklist4813[[#This Row],[RelatedPQ]]="","",IF((INDEX(S2PQ_relational[],MATCH(Checklist4813[[#This Row],[PIGUID&amp;NO]],S2PQ_relational[PIGUID &amp; "NO"],0),1))=Checklist4813[[#This Row],[PIGUID]],"Not applicable",""))))</f>
        <v/>
      </c>
      <c r="Q22" s="43" t="str">
        <f>IF(Checklist4813[[#This Row],[N/A]]="Not Applicable",INDEX(S2PQ[[Step 2 questions]:[Justification]],MATCH(Checklist4813[[#This Row],[RelatedPQ]],S2PQ[S2PQGUID],0),3),"")</f>
        <v/>
      </c>
      <c r="R22" s="63"/>
    </row>
    <row r="23" spans="2:18" s="42" customFormat="1" ht="315" x14ac:dyDescent="0.25">
      <c r="B23" s="43"/>
      <c r="C23" s="43"/>
      <c r="D23" s="42">
        <f>IF(Checklist4813[[#This Row],[SGUID]]="",IF(Checklist4813[[#This Row],[SSGUID]]="",0,1),1)</f>
        <v>0</v>
      </c>
      <c r="E23" s="43" t="s">
        <v>909</v>
      </c>
      <c r="F23" s="43" t="str">
        <f>_xlfn.IFNA(Checklist4813[[#This Row],[RelatedPQ]],"NA")</f>
        <v>NA</v>
      </c>
      <c r="G23" s="43" t="e">
        <f>IF(Checklist4813[[#This Row],[PIGUID]]="","",INDEX(S2PQ_relational[],MATCH(Checklist4813[[#This Row],[PIGUID&amp;NO]],S2PQ_relational[PIGUID &amp; "NO"],0),2))</f>
        <v>#N/A</v>
      </c>
      <c r="H23" s="43" t="str">
        <f>Checklist4813[[#This Row],[PIGUID]]&amp;"NO"</f>
        <v>6iHAtWKxEwTapRPqshxtcfNO</v>
      </c>
      <c r="I23" s="43" t="b">
        <f>IF(Checklist4813[[#This Row],[PIGUID]]="","",INDEX(PIs[NA Exempt],MATCH(Checklist4813[[#This Row],[PIGUID]],PIs[GUID],0),1))</f>
        <v>0</v>
      </c>
      <c r="J2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05.01</v>
      </c>
      <c r="K2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Specifications and procedures for materials and services that are relevant to food safety are available.</v>
      </c>
      <c r="L23" s="43" t="str">
        <f>IF(Checklist4813[[#This Row],[SGUID]]="",IF(Checklist4813[[#This Row],[SSGUID]]="",INDEX(PIs[[Column1]:[SS]],MATCH(Checklist4813[[#This Row],[PIGUID]],PIs[GUID],0),6),""),"")</f>
        <v>A procedure shall be implemented and maintained for the control of suppliers of inputs and services that may introduce a food safety risk. The procedure shall include:
- Evaluation, approval, and continued monitoring of suppliers
- Procurement in emergency situations to ensure materials and services still conform to specifications
- Availability of records of evaluations, investigations, and follow-up actions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v>
      </c>
      <c r="M23" s="43" t="str">
        <f>IF(Checklist4813[[#This Row],[SSGUID]]="",IF(Checklist4813[[#This Row],[PIGUID]]="","",INDEX(PIs[[Column1]:[SS]],MATCH(Checklist4813[[#This Row],[PIGUID]],PIs[GUID],0),8)),"")</f>
        <v>Major Must</v>
      </c>
      <c r="N23" s="63"/>
      <c r="O23" s="63"/>
      <c r="P23" s="43" t="str">
        <f>IF(Checklist4813[[#This Row],[ifna]]="NA","",IF(Checklist4813[[#This Row],[RelatedPQ]]=0,"",IF(Checklist4813[[#This Row],[RelatedPQ]]="","",IF((INDEX(S2PQ_relational[],MATCH(Checklist4813[[#This Row],[PIGUID&amp;NO]],S2PQ_relational[PIGUID &amp; "NO"],0),1))=Checklist4813[[#This Row],[PIGUID]],"Not applicable",""))))</f>
        <v/>
      </c>
      <c r="Q23" s="43" t="str">
        <f>IF(Checklist4813[[#This Row],[N/A]]="Not Applicable",INDEX(S2PQ[[Step 2 questions]:[Justification]],MATCH(Checklist4813[[#This Row],[RelatedPQ]],S2PQ[S2PQGUID],0),3),"")</f>
        <v/>
      </c>
      <c r="R23" s="63"/>
    </row>
    <row r="24" spans="2:18" s="42" customFormat="1" ht="191.25" x14ac:dyDescent="0.25">
      <c r="B24" s="43"/>
      <c r="C24" s="43"/>
      <c r="D24" s="42">
        <f>IF(Checklist4813[[#This Row],[SGUID]]="",IF(Checklist4813[[#This Row],[SSGUID]]="",0,1),1)</f>
        <v>0</v>
      </c>
      <c r="E24" s="43" t="s">
        <v>902</v>
      </c>
      <c r="F24" s="43" t="str">
        <f>_xlfn.IFNA(Checklist4813[[#This Row],[RelatedPQ]],"NA")</f>
        <v>NA</v>
      </c>
      <c r="G24" s="43" t="e">
        <f>IF(Checklist4813[[#This Row],[PIGUID]]="","",INDEX(S2PQ_relational[],MATCH(Checklist4813[[#This Row],[PIGUID&amp;NO]],S2PQ_relational[PIGUID &amp; "NO"],0),2))</f>
        <v>#N/A</v>
      </c>
      <c r="H24" s="43" t="str">
        <f>Checklist4813[[#This Row],[PIGUID]]&amp;"NO"</f>
        <v>MpuHbgv7XDz6kjPMhHbzqNO</v>
      </c>
      <c r="I24" s="43" t="b">
        <f>IF(Checklist4813[[#This Row],[PIGUID]]="","",INDEX(PIs[NA Exempt],MATCH(Checklist4813[[#This Row],[PIGUID]],PIs[GUID],0),1))</f>
        <v>0</v>
      </c>
      <c r="J2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05.02</v>
      </c>
      <c r="K2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An inventory is in place to manage stock on site.</v>
      </c>
      <c r="L24" s="43" t="str">
        <f>IF(Checklist4813[[#This Row],[SGUID]]="",IF(Checklist4813[[#This Row],[SSGUID]]="",INDEX(PIs[[Column1]:[SS]],MATCH(Checklist4813[[#This Row],[PIGUID]],PIs[GUID],0),6),""),"")</f>
        <v>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v>
      </c>
      <c r="M24" s="43" t="str">
        <f>IF(Checklist4813[[#This Row],[SSGUID]]="",IF(Checklist4813[[#This Row],[PIGUID]]="","",INDEX(PIs[[Column1]:[SS]],MATCH(Checklist4813[[#This Row],[PIGUID]],PIs[GUID],0),8)),"")</f>
        <v>Major Must</v>
      </c>
      <c r="N24" s="63"/>
      <c r="O24" s="63"/>
      <c r="P24" s="43" t="str">
        <f>IF(Checklist4813[[#This Row],[ifna]]="NA","",IF(Checklist4813[[#This Row],[RelatedPQ]]=0,"",IF(Checklist4813[[#This Row],[RelatedPQ]]="","",IF((INDEX(S2PQ_relational[],MATCH(Checklist4813[[#This Row],[PIGUID&amp;NO]],S2PQ_relational[PIGUID &amp; "NO"],0),1))=Checklist4813[[#This Row],[PIGUID]],"Not applicable",""))))</f>
        <v/>
      </c>
      <c r="Q24" s="43" t="str">
        <f>IF(Checklist4813[[#This Row],[N/A]]="Not Applicable",INDEX(S2PQ[[Step 2 questions]:[Justification]],MATCH(Checklist4813[[#This Row],[RelatedPQ]],S2PQ[S2PQGUID],0),3),"")</f>
        <v/>
      </c>
      <c r="R24" s="63"/>
    </row>
    <row r="25" spans="2:18" s="42" customFormat="1" ht="33.75" x14ac:dyDescent="0.25">
      <c r="B25" s="43" t="s">
        <v>655</v>
      </c>
      <c r="C25" s="43"/>
      <c r="D25" s="42">
        <f>IF(Checklist4813[[#This Row],[SGUID]]="",IF(Checklist4813[[#This Row],[SSGUID]]="",0,1),1)</f>
        <v>1</v>
      </c>
      <c r="E25" s="43"/>
      <c r="F25" s="43" t="str">
        <f>_xlfn.IFNA(Checklist4813[[#This Row],[RelatedPQ]],"NA")</f>
        <v/>
      </c>
      <c r="G25" s="43" t="str">
        <f>IF(Checklist4813[[#This Row],[PIGUID]]="","",INDEX(S2PQ_relational[],MATCH(Checklist4813[[#This Row],[PIGUID&amp;NO]],S2PQ_relational[PIGUID &amp; "NO"],0),2))</f>
        <v/>
      </c>
      <c r="H25" s="43" t="str">
        <f>Checklist4813[[#This Row],[PIGUID]]&amp;"NO"</f>
        <v>NO</v>
      </c>
      <c r="I25" s="43" t="str">
        <f>IF(Checklist4813[[#This Row],[PIGUID]]="","",INDEX(PIs[NA Exempt],MATCH(Checklist4813[[#This Row],[PIGUID]],PIs[GUID],0),1))</f>
        <v/>
      </c>
      <c r="J2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06 TRACEABILITY</v>
      </c>
      <c r="K2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5" s="43" t="str">
        <f>IF(Checklist4813[[#This Row],[SGUID]]="",IF(Checklist4813[[#This Row],[SSGUID]]="",INDEX(PIs[[Column1]:[SS]],MATCH(Checklist4813[[#This Row],[PIGUID]],PIs[GUID],0),6),""),"")</f>
        <v/>
      </c>
      <c r="M25" s="43" t="str">
        <f>IF(Checklist4813[[#This Row],[SSGUID]]="",IF(Checklist4813[[#This Row],[PIGUID]]="","",INDEX(PIs[[Column1]:[SS]],MATCH(Checklist4813[[#This Row],[PIGUID]],PIs[GUID],0),8)),"")</f>
        <v/>
      </c>
      <c r="N25" s="63"/>
      <c r="O25" s="63"/>
      <c r="P25" s="43" t="str">
        <f>IF(Checklist4813[[#This Row],[ifna]]="NA","",IF(Checklist4813[[#This Row],[RelatedPQ]]=0,"",IF(Checklist4813[[#This Row],[RelatedPQ]]="","",IF((INDEX(S2PQ_relational[],MATCH(Checklist4813[[#This Row],[PIGUID&amp;NO]],S2PQ_relational[PIGUID &amp; "NO"],0),1))=Checklist4813[[#This Row],[PIGUID]],"Not applicable",""))))</f>
        <v/>
      </c>
      <c r="Q25" s="43" t="str">
        <f>IF(Checklist4813[[#This Row],[N/A]]="Not Applicable",INDEX(S2PQ[[Step 2 questions]:[Justification]],MATCH(Checklist4813[[#This Row],[RelatedPQ]],S2PQ[S2PQGUID],0),3),"")</f>
        <v/>
      </c>
      <c r="R25" s="63"/>
    </row>
    <row r="26" spans="2:18" s="42" customFormat="1" ht="33.75" x14ac:dyDescent="0.25">
      <c r="B26" s="43"/>
      <c r="C26" s="43" t="s">
        <v>50</v>
      </c>
      <c r="D26" s="42">
        <f>IF(Checklist4813[[#This Row],[SGUID]]="",IF(Checklist4813[[#This Row],[SSGUID]]="",0,1),1)</f>
        <v>1</v>
      </c>
      <c r="E26" s="43"/>
      <c r="F26" s="43" t="str">
        <f>_xlfn.IFNA(Checklist4813[[#This Row],[RelatedPQ]],"NA")</f>
        <v/>
      </c>
      <c r="G26" s="43" t="str">
        <f>IF(Checklist4813[[#This Row],[PIGUID]]="","",INDEX(S2PQ_relational[],MATCH(Checklist4813[[#This Row],[PIGUID&amp;NO]],S2PQ_relational[PIGUID &amp; "NO"],0),2))</f>
        <v/>
      </c>
      <c r="H26" s="43" t="str">
        <f>Checklist4813[[#This Row],[PIGUID]]&amp;"NO"</f>
        <v>NO</v>
      </c>
      <c r="I26" s="43" t="str">
        <f>IF(Checklist4813[[#This Row],[PIGUID]]="","",INDEX(PIs[NA Exempt],MATCH(Checklist4813[[#This Row],[PIGUID]],PIs[GUID],0),1))</f>
        <v/>
      </c>
      <c r="J26"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2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6" s="43" t="str">
        <f>IF(Checklist4813[[#This Row],[SGUID]]="",IF(Checklist4813[[#This Row],[SSGUID]]="",INDEX(PIs[[Column1]:[SS]],MATCH(Checklist4813[[#This Row],[PIGUID]],PIs[GUID],0),6),""),"")</f>
        <v/>
      </c>
      <c r="M26" s="43" t="str">
        <f>IF(Checklist4813[[#This Row],[SSGUID]]="",IF(Checklist4813[[#This Row],[PIGUID]]="","",INDEX(PIs[[Column1]:[SS]],MATCH(Checklist4813[[#This Row],[PIGUID]],PIs[GUID],0),8)),"")</f>
        <v/>
      </c>
      <c r="N26" s="63"/>
      <c r="O26" s="63"/>
      <c r="P26" s="43" t="str">
        <f>IF(Checklist4813[[#This Row],[ifna]]="NA","",IF(Checklist4813[[#This Row],[RelatedPQ]]=0,"",IF(Checklist4813[[#This Row],[RelatedPQ]]="","",IF((INDEX(S2PQ_relational[],MATCH(Checklist4813[[#This Row],[PIGUID&amp;NO]],S2PQ_relational[PIGUID &amp; "NO"],0),1))=Checklist4813[[#This Row],[PIGUID]],"Not applicable",""))))</f>
        <v/>
      </c>
      <c r="Q26" s="43" t="str">
        <f>IF(Checklist4813[[#This Row],[N/A]]="Not Applicable",INDEX(S2PQ[[Step 2 questions]:[Justification]],MATCH(Checklist4813[[#This Row],[RelatedPQ]],S2PQ[S2PQGUID],0),3),"")</f>
        <v/>
      </c>
      <c r="R26" s="63"/>
    </row>
    <row r="27" spans="2:18" s="42" customFormat="1" ht="180" x14ac:dyDescent="0.25">
      <c r="B27" s="43"/>
      <c r="C27" s="43"/>
      <c r="D27" s="42">
        <f>IF(Checklist4813[[#This Row],[SGUID]]="",IF(Checklist4813[[#This Row],[SSGUID]]="",0,1),1)</f>
        <v>0</v>
      </c>
      <c r="E27" s="43" t="s">
        <v>649</v>
      </c>
      <c r="F27" s="43" t="str">
        <f>_xlfn.IFNA(Checklist4813[[#This Row],[RelatedPQ]],"NA")</f>
        <v>NA</v>
      </c>
      <c r="G27" s="43" t="e">
        <f>IF(Checklist4813[[#This Row],[PIGUID]]="","",INDEX(S2PQ_relational[],MATCH(Checklist4813[[#This Row],[PIGUID&amp;NO]],S2PQ_relational[PIGUID &amp; "NO"],0),2))</f>
        <v>#N/A</v>
      </c>
      <c r="H27" s="43" t="str">
        <f>Checklist4813[[#This Row],[PIGUID]]&amp;"NO"</f>
        <v>2oRXXd6hvwLzRPkYQxN700NO</v>
      </c>
      <c r="I27" s="43" t="b">
        <f>IF(Checklist4813[[#This Row],[PIGUID]]="","",INDEX(PIs[NA Exempt],MATCH(Checklist4813[[#This Row],[PIGUID]],PIs[GUID],0),1))</f>
        <v>0</v>
      </c>
      <c r="J2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06.01</v>
      </c>
      <c r="K2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All registered products are traceable back to and from the registered farm where they were produced and handled (where applicable).</v>
      </c>
      <c r="L27" s="43" t="str">
        <f>IF(Checklist4813[[#This Row],[SGUID]]="",IF(Checklist4813[[#This Row],[SSGUID]]="",INDEX(PIs[[Column1]:[SS]],MATCH(Checklist4813[[#This Row],[PIGUID]],PIs[GUID],0),6),""),"")</f>
        <v>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v>
      </c>
      <c r="M27" s="43" t="str">
        <f>IF(Checklist4813[[#This Row],[SSGUID]]="",IF(Checklist4813[[#This Row],[PIGUID]]="","",INDEX(PIs[[Column1]:[SS]],MATCH(Checklist4813[[#This Row],[PIGUID]],PIs[GUID],0),8)),"")</f>
        <v>Major Must</v>
      </c>
      <c r="N27" s="63"/>
      <c r="O27" s="63"/>
      <c r="P27" s="43" t="str">
        <f>IF(Checklist4813[[#This Row],[ifna]]="NA","",IF(Checklist4813[[#This Row],[RelatedPQ]]=0,"",IF(Checklist4813[[#This Row],[RelatedPQ]]="","",IF((INDEX(S2PQ_relational[],MATCH(Checklist4813[[#This Row],[PIGUID&amp;NO]],S2PQ_relational[PIGUID &amp; "NO"],0),1))=Checklist4813[[#This Row],[PIGUID]],"Not applicable",""))))</f>
        <v/>
      </c>
      <c r="Q27" s="43" t="str">
        <f>IF(Checklist4813[[#This Row],[N/A]]="Not Applicable",INDEX(S2PQ[[Step 2 questions]:[Justification]],MATCH(Checklist4813[[#This Row],[RelatedPQ]],S2PQ[S2PQGUID],0),3),"")</f>
        <v/>
      </c>
      <c r="R27" s="63"/>
    </row>
    <row r="28" spans="2:18" s="42" customFormat="1" ht="67.5" x14ac:dyDescent="0.25">
      <c r="B28" s="43" t="s">
        <v>737</v>
      </c>
      <c r="C28" s="43"/>
      <c r="D28" s="42">
        <f>IF(Checklist4813[[#This Row],[SGUID]]="",IF(Checklist4813[[#This Row],[SSGUID]]="",0,1),1)</f>
        <v>1</v>
      </c>
      <c r="E28" s="43"/>
      <c r="F28" s="43" t="str">
        <f>_xlfn.IFNA(Checklist4813[[#This Row],[RelatedPQ]],"NA")</f>
        <v/>
      </c>
      <c r="G28" s="43" t="str">
        <f>IF(Checklist4813[[#This Row],[PIGUID]]="","",INDEX(S2PQ_relational[],MATCH(Checklist4813[[#This Row],[PIGUID&amp;NO]],S2PQ_relational[PIGUID &amp; "NO"],0),2))</f>
        <v/>
      </c>
      <c r="H28" s="43" t="str">
        <f>Checklist4813[[#This Row],[PIGUID]]&amp;"NO"</f>
        <v>NO</v>
      </c>
      <c r="I28" s="43" t="str">
        <f>IF(Checklist4813[[#This Row],[PIGUID]]="","",INDEX(PIs[NA Exempt],MATCH(Checklist4813[[#This Row],[PIGUID]],PIs[GUID],0),1))</f>
        <v/>
      </c>
      <c r="J28" s="43" t="str">
        <f>IF(Checklist4813[[#This Row],[SGUID]]="",IF(Checklist4813[[#This Row],[SSGUID]]="",IF(Checklist4813[[#This Row],[PIGUID]]="","",INDEX(PIs[[Column1]:[SS]],MATCH(Checklist4813[[#This Row],[PIGUID]],PIs[GUID],0),2)),INDEX(PIs[[Column1]:[SS]],MATCH(Checklist4813[[#This Row],[SSGUID]],PIs[SSGUID],0),18)),INDEX(PIs[[Column1]:[SS]],MATCH(Checklist4813[[#This Row],[SGUID]],PIs[SGUID],0),14))</f>
        <v xml:space="preserve">FV 07 PARALLEL OWNERSHIP, TRACEABILITY, AND SEGREGATION </v>
      </c>
      <c r="K2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8" s="43" t="str">
        <f>IF(Checklist4813[[#This Row],[SGUID]]="",IF(Checklist4813[[#This Row],[SSGUID]]="",INDEX(PIs[[Column1]:[SS]],MATCH(Checklist4813[[#This Row],[PIGUID]],PIs[GUID],0),6),""),"")</f>
        <v/>
      </c>
      <c r="M28" s="43" t="str">
        <f>IF(Checklist4813[[#This Row],[SSGUID]]="",IF(Checklist4813[[#This Row],[PIGUID]]="","",INDEX(PIs[[Column1]:[SS]],MATCH(Checklist4813[[#This Row],[PIGUID]],PIs[GUID],0),8)),"")</f>
        <v/>
      </c>
      <c r="N28" s="63"/>
      <c r="O28" s="63"/>
      <c r="P28" s="43" t="str">
        <f>IF(Checklist4813[[#This Row],[ifna]]="NA","",IF(Checklist4813[[#This Row],[RelatedPQ]]=0,"",IF(Checklist4813[[#This Row],[RelatedPQ]]="","",IF((INDEX(S2PQ_relational[],MATCH(Checklist4813[[#This Row],[PIGUID&amp;NO]],S2PQ_relational[PIGUID &amp; "NO"],0),1))=Checklist4813[[#This Row],[PIGUID]],"Not applicable",""))))</f>
        <v/>
      </c>
      <c r="Q28" s="43" t="str">
        <f>IF(Checklist4813[[#This Row],[N/A]]="Not Applicable",INDEX(S2PQ[[Step 2 questions]:[Justification]],MATCH(Checklist4813[[#This Row],[RelatedPQ]],S2PQ[S2PQGUID],0),3),"")</f>
        <v/>
      </c>
      <c r="R28" s="63"/>
    </row>
    <row r="29" spans="2:18" s="42" customFormat="1" ht="33.75" hidden="1" x14ac:dyDescent="0.25">
      <c r="B29" s="43"/>
      <c r="C29" s="43" t="s">
        <v>50</v>
      </c>
      <c r="D29" s="42">
        <f>IF(Checklist4813[[#This Row],[SGUID]]="",IF(Checklist4813[[#This Row],[SSGUID]]="",0,1),1)</f>
        <v>1</v>
      </c>
      <c r="E29" s="43"/>
      <c r="F29" s="43" t="str">
        <f>_xlfn.IFNA(Checklist4813[[#This Row],[RelatedPQ]],"NA")</f>
        <v/>
      </c>
      <c r="G29" s="43" t="str">
        <f>IF(Checklist4813[[#This Row],[PIGUID]]="","",INDEX(S2PQ_relational[],MATCH(Checklist4813[[#This Row],[PIGUID&amp;NO]],S2PQ_relational[PIGUID &amp; "NO"],0),2))</f>
        <v/>
      </c>
      <c r="H29" s="43" t="str">
        <f>Checklist4813[[#This Row],[PIGUID]]&amp;"NO"</f>
        <v>NO</v>
      </c>
      <c r="I29" s="43" t="str">
        <f>IF(Checklist4813[[#This Row],[PIGUID]]="","",INDEX(PIs[NA Exempt],MATCH(Checklist4813[[#This Row],[PIGUID]],PIs[GUID],0),1))</f>
        <v/>
      </c>
      <c r="J29"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2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9" s="43" t="str">
        <f>IF(Checklist4813[[#This Row],[SGUID]]="",IF(Checklist4813[[#This Row],[SSGUID]]="",INDEX(PIs[[Column1]:[SS]],MATCH(Checklist4813[[#This Row],[PIGUID]],PIs[GUID],0),6),""),"")</f>
        <v/>
      </c>
      <c r="M29" s="43" t="str">
        <f>IF(Checklist4813[[#This Row],[SSGUID]]="",IF(Checklist4813[[#This Row],[PIGUID]]="","",INDEX(PIs[[Column1]:[SS]],MATCH(Checklist4813[[#This Row],[PIGUID]],PIs[GUID],0),8)),"")</f>
        <v/>
      </c>
      <c r="N29" s="63"/>
      <c r="O29" s="63"/>
      <c r="P29" s="43" t="str">
        <f>IF(Checklist4813[[#This Row],[ifna]]="NA","",IF(Checklist4813[[#This Row],[RelatedPQ]]=0,"",IF(Checklist4813[[#This Row],[RelatedPQ]]="","",IF((INDEX(S2PQ_relational[],MATCH(Checklist4813[[#This Row],[PIGUID&amp;NO]],S2PQ_relational[PIGUID &amp; "NO"],0),1))=Checklist4813[[#This Row],[PIGUID]],"Not applicable",""))))</f>
        <v/>
      </c>
      <c r="Q29" s="43" t="str">
        <f>IF(Checklist4813[[#This Row],[N/A]]="Not Applicable",INDEX(S2PQ[[Step 2 questions]:[Justification]],MATCH(Checklist4813[[#This Row],[RelatedPQ]],S2PQ[S2PQGUID],0),3),"")</f>
        <v/>
      </c>
      <c r="R29" s="63"/>
    </row>
    <row r="30" spans="2:18" s="42" customFormat="1" ht="45" x14ac:dyDescent="0.25">
      <c r="B30" s="43"/>
      <c r="C30" s="43"/>
      <c r="D30" s="42">
        <f>IF(Checklist4813[[#This Row],[SGUID]]="",IF(Checklist4813[[#This Row],[SSGUID]]="",0,1),1)</f>
        <v>0</v>
      </c>
      <c r="E30" s="43" t="s">
        <v>731</v>
      </c>
      <c r="F30" s="43" t="str">
        <f>_xlfn.IFNA(Checklist4813[[#This Row],[RelatedPQ]],"NA")</f>
        <v>NA</v>
      </c>
      <c r="G30" s="43" t="e">
        <f>IF(Checklist4813[[#This Row],[PIGUID]]="","",INDEX(S2PQ_relational[],MATCH(Checklist4813[[#This Row],[PIGUID&amp;NO]],S2PQ_relational[PIGUID &amp; "NO"],0),2))</f>
        <v>#N/A</v>
      </c>
      <c r="H30" s="43" t="str">
        <f>Checklist4813[[#This Row],[PIGUID]]&amp;"NO"</f>
        <v>5I8PhwW24MW2VjBUFwRSHaNO</v>
      </c>
      <c r="I30" s="43" t="b">
        <f>IF(Checklist4813[[#This Row],[PIGUID]]="","",INDEX(PIs[NA Exempt],MATCH(Checklist4813[[#This Row],[PIGUID]],PIs[GUID],0),1))</f>
        <v>0</v>
      </c>
      <c r="J3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07.01</v>
      </c>
      <c r="K3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An effective system is in place to identify all products originating from GLOBALG.A.P. certified processes and segregate them from products originating from noncertified processes.</v>
      </c>
      <c r="L30" s="43" t="str">
        <f>IF(Checklist4813[[#This Row],[SGUID]]="",IF(Checklist4813[[#This Row],[SSGUID]]="",INDEX(PIs[[Column1]:[SS]],MATCH(Checklist4813[[#This Row],[PIGUID]],PIs[GUID],0),6),""),"")</f>
        <v>It shall be possible to identify all products originating from GLOBALG.A.P. certified production processes and to keep them separate from products originating from noncertified production processes.</v>
      </c>
      <c r="M30" s="43" t="str">
        <f>IF(Checklist4813[[#This Row],[SSGUID]]="",IF(Checklist4813[[#This Row],[PIGUID]]="","",INDEX(PIs[[Column1]:[SS]],MATCH(Checklist4813[[#This Row],[PIGUID]],PIs[GUID],0),8)),"")</f>
        <v>Major Must</v>
      </c>
      <c r="N30" s="63"/>
      <c r="O30" s="63"/>
      <c r="P30" s="43" t="str">
        <f>IF(Checklist4813[[#This Row],[ifna]]="NA","",IF(Checklist4813[[#This Row],[RelatedPQ]]=0,"",IF(Checklist4813[[#This Row],[RelatedPQ]]="","",IF((INDEX(S2PQ_relational[],MATCH(Checklist4813[[#This Row],[PIGUID&amp;NO]],S2PQ_relational[PIGUID &amp; "NO"],0),1))=Checklist4813[[#This Row],[PIGUID]],"Not applicable",""))))</f>
        <v/>
      </c>
      <c r="Q30" s="43" t="str">
        <f>IF(Checklist4813[[#This Row],[N/A]]="Not Applicable",INDEX(S2PQ[[Step 2 questions]:[Justification]],MATCH(Checklist4813[[#This Row],[RelatedPQ]],S2PQ[S2PQGUID],0),3),"")</f>
        <v/>
      </c>
      <c r="R30" s="63"/>
    </row>
    <row r="31" spans="2:18" s="42" customFormat="1" ht="135" x14ac:dyDescent="0.25">
      <c r="B31" s="43"/>
      <c r="C31" s="43"/>
      <c r="D31" s="42">
        <f>IF(Checklist4813[[#This Row],[SGUID]]="",IF(Checklist4813[[#This Row],[SSGUID]]="",0,1),1)</f>
        <v>0</v>
      </c>
      <c r="E31" s="43" t="s">
        <v>831</v>
      </c>
      <c r="F31" s="43" t="str">
        <f>_xlfn.IFNA(Checklist4813[[#This Row],[RelatedPQ]],"NA")</f>
        <v>NA</v>
      </c>
      <c r="G31" s="43" t="e">
        <f>IF(Checklist4813[[#This Row],[PIGUID]]="","",INDEX(S2PQ_relational[],MATCH(Checklist4813[[#This Row],[PIGUID&amp;NO]],S2PQ_relational[PIGUID &amp; "NO"],0),2))</f>
        <v>#N/A</v>
      </c>
      <c r="H31" s="43" t="str">
        <f>Checklist4813[[#This Row],[PIGUID]]&amp;"NO"</f>
        <v>QkSPB2n7lSil626qYF5NNNO</v>
      </c>
      <c r="I31" s="43" t="b">
        <f>IF(Checklist4813[[#This Row],[PIGUID]]="","",INDEX(PIs[NA Exempt],MATCH(Checklist4813[[#This Row],[PIGUID]],PIs[GUID],0),1))</f>
        <v>0</v>
      </c>
      <c r="J3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07.02</v>
      </c>
      <c r="K3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GLOBALG.A.P. Number (GGN) is indicated on all final products originating from certified production processes when registered for parallel ownership.</v>
      </c>
      <c r="L31" s="43" t="str">
        <f>IF(Checklist4813[[#This Row],[SGUID]]="",IF(Checklist4813[[#This Row],[SSGUID]]="",INDEX(PIs[[Column1]:[SS]],MATCH(Checklist4813[[#This Row],[PIGUID]],PIs[GUID],0),6),""),"")</f>
        <v>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v>
      </c>
      <c r="M31" s="43" t="str">
        <f>IF(Checklist4813[[#This Row],[SSGUID]]="",IF(Checklist4813[[#This Row],[PIGUID]]="","",INDEX(PIs[[Column1]:[SS]],MATCH(Checklist4813[[#This Row],[PIGUID]],PIs[GUID],0),8)),"")</f>
        <v>Major Must</v>
      </c>
      <c r="N31" s="63"/>
      <c r="O31" s="63"/>
      <c r="P31" s="43" t="str">
        <f>IF(Checklist4813[[#This Row],[ifna]]="NA","",IF(Checklist4813[[#This Row],[RelatedPQ]]=0,"",IF(Checklist4813[[#This Row],[RelatedPQ]]="","",IF((INDEX(S2PQ_relational[],MATCH(Checklist4813[[#This Row],[PIGUID&amp;NO]],S2PQ_relational[PIGUID &amp; "NO"],0),1))=Checklist4813[[#This Row],[PIGUID]],"Not applicable",""))))</f>
        <v/>
      </c>
      <c r="Q31" s="43" t="str">
        <f>IF(Checklist4813[[#This Row],[N/A]]="Not Applicable",INDEX(S2PQ[[Step 2 questions]:[Justification]],MATCH(Checklist4813[[#This Row],[RelatedPQ]],S2PQ[S2PQGUID],0),3),"")</f>
        <v/>
      </c>
      <c r="R31" s="63"/>
    </row>
    <row r="32" spans="2:18" s="42" customFormat="1" ht="33.75" x14ac:dyDescent="0.25">
      <c r="B32" s="43"/>
      <c r="C32" s="43"/>
      <c r="D32" s="42">
        <f>IF(Checklist4813[[#This Row],[SGUID]]="",IF(Checklist4813[[#This Row],[SSGUID]]="",0,1),1)</f>
        <v>0</v>
      </c>
      <c r="E32" s="43" t="s">
        <v>763</v>
      </c>
      <c r="F32" s="43" t="str">
        <f>_xlfn.IFNA(Checklist4813[[#This Row],[RelatedPQ]],"NA")</f>
        <v>NA</v>
      </c>
      <c r="G32" s="43" t="e">
        <f>IF(Checklist4813[[#This Row],[PIGUID]]="","",INDEX(S2PQ_relational[],MATCH(Checklist4813[[#This Row],[PIGUID&amp;NO]],S2PQ_relational[PIGUID &amp; "NO"],0),2))</f>
        <v>#N/A</v>
      </c>
      <c r="H32" s="43" t="str">
        <f>Checklist4813[[#This Row],[PIGUID]]&amp;"NO"</f>
        <v>6o4Wt1W1y2p6YUAwdtmLPsNO</v>
      </c>
      <c r="I32" s="43" t="b">
        <f>IF(Checklist4813[[#This Row],[PIGUID]]="","",INDEX(PIs[NA Exempt],MATCH(Checklist4813[[#This Row],[PIGUID]],PIs[GUID],0),1))</f>
        <v>0</v>
      </c>
      <c r="J3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07.03</v>
      </c>
      <c r="K3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final verification step is in place to ensure correct dispatch of products originating from certified and noncertified production processes.</v>
      </c>
      <c r="L32" s="43" t="str">
        <f>IF(Checklist4813[[#This Row],[SGUID]]="",IF(Checklist4813[[#This Row],[SSGUID]]="",INDEX(PIs[[Column1]:[SS]],MATCH(Checklist4813[[#This Row],[PIGUID]],PIs[GUID],0),6),""),"")</f>
        <v>The check shall be documented to show that the products are correctly dispatched according to the certification status.</v>
      </c>
      <c r="M32" s="43" t="str">
        <f>IF(Checklist4813[[#This Row],[SSGUID]]="",IF(Checklist4813[[#This Row],[PIGUID]]="","",INDEX(PIs[[Column1]:[SS]],MATCH(Checklist4813[[#This Row],[PIGUID]],PIs[GUID],0),8)),"")</f>
        <v>Major Must</v>
      </c>
      <c r="N32" s="63"/>
      <c r="O32" s="63"/>
      <c r="P32" s="43" t="str">
        <f>IF(Checklist4813[[#This Row],[ifna]]="NA","",IF(Checklist4813[[#This Row],[RelatedPQ]]=0,"",IF(Checklist4813[[#This Row],[RelatedPQ]]="","",IF((INDEX(S2PQ_relational[],MATCH(Checklist4813[[#This Row],[PIGUID&amp;NO]],S2PQ_relational[PIGUID &amp; "NO"],0),1))=Checklist4813[[#This Row],[PIGUID]],"Not applicable",""))))</f>
        <v/>
      </c>
      <c r="Q32" s="43" t="str">
        <f>IF(Checklist4813[[#This Row],[N/A]]="Not Applicable",INDEX(S2PQ[[Step 2 questions]:[Justification]],MATCH(Checklist4813[[#This Row],[RelatedPQ]],S2PQ[S2PQGUID],0),3),"")</f>
        <v/>
      </c>
      <c r="R32" s="63"/>
    </row>
    <row r="33" spans="2:18" s="42" customFormat="1" ht="202.5" x14ac:dyDescent="0.25">
      <c r="B33" s="43"/>
      <c r="C33" s="43"/>
      <c r="D33" s="42">
        <f>IF(Checklist4813[[#This Row],[SGUID]]="",IF(Checklist4813[[#This Row],[SSGUID]]="",0,1),1)</f>
        <v>0</v>
      </c>
      <c r="E33" s="43" t="s">
        <v>869</v>
      </c>
      <c r="F33" s="43" t="str">
        <f>_xlfn.IFNA(Checklist4813[[#This Row],[RelatedPQ]],"NA")</f>
        <v>NA</v>
      </c>
      <c r="G33" s="43" t="e">
        <f>IF(Checklist4813[[#This Row],[PIGUID]]="","",INDEX(S2PQ_relational[],MATCH(Checklist4813[[#This Row],[PIGUID&amp;NO]],S2PQ_relational[PIGUID &amp; "NO"],0),2))</f>
        <v>#N/A</v>
      </c>
      <c r="H33" s="43" t="str">
        <f>Checklist4813[[#This Row],[PIGUID]]&amp;"NO"</f>
        <v>5EFASqWGpjLzGVX144vmnsNO</v>
      </c>
      <c r="I33" s="43" t="b">
        <f>IF(Checklist4813[[#This Row],[PIGUID]]="","",INDEX(PIs[NA Exempt],MATCH(Checklist4813[[#This Row],[PIGUID]],PIs[GUID],0),1))</f>
        <v>0</v>
      </c>
      <c r="J3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07.04</v>
      </c>
      <c r="K3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Products that are purchased from different sources are identified.</v>
      </c>
      <c r="L33" s="43" t="str">
        <f>IF(Checklist4813[[#This Row],[SGUID]]="",IF(Checklist4813[[#This Row],[SSGUID]]="",INDEX(PIs[[Column1]:[SS]],MATCH(Checklist4813[[#This Row],[PIGUID]],PIs[GUID],0),6),""),"")</f>
        <v>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v>
      </c>
      <c r="M33" s="43" t="str">
        <f>IF(Checklist4813[[#This Row],[SSGUID]]="",IF(Checklist4813[[#This Row],[PIGUID]]="","",INDEX(PIs[[Column1]:[SS]],MATCH(Checklist4813[[#This Row],[PIGUID]],PIs[GUID],0),8)),"")</f>
        <v>Major Must</v>
      </c>
      <c r="N33" s="63"/>
      <c r="O33" s="63"/>
      <c r="P33" s="43" t="str">
        <f>IF(Checklist4813[[#This Row],[ifna]]="NA","",IF(Checklist4813[[#This Row],[RelatedPQ]]=0,"",IF(Checklist4813[[#This Row],[RelatedPQ]]="","",IF((INDEX(S2PQ_relational[],MATCH(Checklist4813[[#This Row],[PIGUID&amp;NO]],S2PQ_relational[PIGUID &amp; "NO"],0),1))=Checklist4813[[#This Row],[PIGUID]],"Not applicable",""))))</f>
        <v/>
      </c>
      <c r="Q33" s="43" t="str">
        <f>IF(Checklist4813[[#This Row],[N/A]]="Not Applicable",INDEX(S2PQ[[Step 2 questions]:[Justification]],MATCH(Checklist4813[[#This Row],[RelatedPQ]],S2PQ[S2PQGUID],0),3),"")</f>
        <v/>
      </c>
      <c r="R33" s="63"/>
    </row>
    <row r="34" spans="2:18" s="42" customFormat="1" ht="22.5" x14ac:dyDescent="0.25">
      <c r="B34" s="43" t="s">
        <v>868</v>
      </c>
      <c r="C34" s="43"/>
      <c r="D34" s="42">
        <f>IF(Checklist4813[[#This Row],[SGUID]]="",IF(Checklist4813[[#This Row],[SSGUID]]="",0,1),1)</f>
        <v>1</v>
      </c>
      <c r="E34" s="43"/>
      <c r="F34" s="43" t="str">
        <f>_xlfn.IFNA(Checklist4813[[#This Row],[RelatedPQ]],"NA")</f>
        <v/>
      </c>
      <c r="G34" s="43" t="str">
        <f>IF(Checklist4813[[#This Row],[PIGUID]]="","",INDEX(S2PQ_relational[],MATCH(Checklist4813[[#This Row],[PIGUID&amp;NO]],S2PQ_relational[PIGUID &amp; "NO"],0),2))</f>
        <v/>
      </c>
      <c r="H34" s="43" t="str">
        <f>Checklist4813[[#This Row],[PIGUID]]&amp;"NO"</f>
        <v>NO</v>
      </c>
      <c r="I34" s="43" t="str">
        <f>IF(Checklist4813[[#This Row],[PIGUID]]="","",INDEX(PIs[NA Exempt],MATCH(Checklist4813[[#This Row],[PIGUID]],PIs[GUID],0),1))</f>
        <v/>
      </c>
      <c r="J3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08 MASS BALANCE</v>
      </c>
      <c r="K3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34" s="43" t="str">
        <f>IF(Checklist4813[[#This Row],[SGUID]]="",IF(Checklist4813[[#This Row],[SSGUID]]="",INDEX(PIs[[Column1]:[SS]],MATCH(Checklist4813[[#This Row],[PIGUID]],PIs[GUID],0),6),""),"")</f>
        <v/>
      </c>
      <c r="M34" s="43" t="str">
        <f>IF(Checklist4813[[#This Row],[SSGUID]]="",IF(Checklist4813[[#This Row],[PIGUID]]="","",INDEX(PIs[[Column1]:[SS]],MATCH(Checklist4813[[#This Row],[PIGUID]],PIs[GUID],0),8)),"")</f>
        <v/>
      </c>
      <c r="N34" s="63"/>
      <c r="O34" s="63"/>
      <c r="P34" s="43" t="str">
        <f>IF(Checklist4813[[#This Row],[ifna]]="NA","",IF(Checklist4813[[#This Row],[RelatedPQ]]=0,"",IF(Checklist4813[[#This Row],[RelatedPQ]]="","",IF((INDEX(S2PQ_relational[],MATCH(Checklist4813[[#This Row],[PIGUID&amp;NO]],S2PQ_relational[PIGUID &amp; "NO"],0),1))=Checklist4813[[#This Row],[PIGUID]],"Not applicable",""))))</f>
        <v/>
      </c>
      <c r="Q34" s="43" t="str">
        <f>IF(Checklist4813[[#This Row],[N/A]]="Not Applicable",INDEX(S2PQ[[Step 2 questions]:[Justification]],MATCH(Checklist4813[[#This Row],[RelatedPQ]],S2PQ[S2PQGUID],0),3),"")</f>
        <v/>
      </c>
      <c r="R34" s="63"/>
    </row>
    <row r="35" spans="2:18" s="42" customFormat="1" ht="33.75" hidden="1" x14ac:dyDescent="0.25">
      <c r="B35" s="43"/>
      <c r="C35" s="43" t="s">
        <v>50</v>
      </c>
      <c r="D35" s="42">
        <f>IF(Checklist4813[[#This Row],[SGUID]]="",IF(Checklist4813[[#This Row],[SSGUID]]="",0,1),1)</f>
        <v>1</v>
      </c>
      <c r="E35" s="43"/>
      <c r="F35" s="43" t="str">
        <f>_xlfn.IFNA(Checklist4813[[#This Row],[RelatedPQ]],"NA")</f>
        <v/>
      </c>
      <c r="G35" s="43" t="str">
        <f>IF(Checklist4813[[#This Row],[PIGUID]]="","",INDEX(S2PQ_relational[],MATCH(Checklist4813[[#This Row],[PIGUID&amp;NO]],S2PQ_relational[PIGUID &amp; "NO"],0),2))</f>
        <v/>
      </c>
      <c r="H35" s="43" t="str">
        <f>Checklist4813[[#This Row],[PIGUID]]&amp;"NO"</f>
        <v>NO</v>
      </c>
      <c r="I35" s="43" t="str">
        <f>IF(Checklist4813[[#This Row],[PIGUID]]="","",INDEX(PIs[NA Exempt],MATCH(Checklist4813[[#This Row],[PIGUID]],PIs[GUID],0),1))</f>
        <v/>
      </c>
      <c r="J35"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3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35" s="43" t="str">
        <f>IF(Checklist4813[[#This Row],[SGUID]]="",IF(Checklist4813[[#This Row],[SSGUID]]="",INDEX(PIs[[Column1]:[SS]],MATCH(Checklist4813[[#This Row],[PIGUID]],PIs[GUID],0),6),""),"")</f>
        <v/>
      </c>
      <c r="M35" s="43" t="str">
        <f>IF(Checklist4813[[#This Row],[SSGUID]]="",IF(Checklist4813[[#This Row],[PIGUID]]="","",INDEX(PIs[[Column1]:[SS]],MATCH(Checklist4813[[#This Row],[PIGUID]],PIs[GUID],0),8)),"")</f>
        <v/>
      </c>
      <c r="N35" s="63"/>
      <c r="O35" s="63"/>
      <c r="P35" s="43" t="str">
        <f>IF(Checklist4813[[#This Row],[ifna]]="NA","",IF(Checklist4813[[#This Row],[RelatedPQ]]=0,"",IF(Checklist4813[[#This Row],[RelatedPQ]]="","",IF((INDEX(S2PQ_relational[],MATCH(Checklist4813[[#This Row],[PIGUID&amp;NO]],S2PQ_relational[PIGUID &amp; "NO"],0),1))=Checklist4813[[#This Row],[PIGUID]],"Not applicable",""))))</f>
        <v/>
      </c>
      <c r="Q35" s="43" t="str">
        <f>IF(Checklist4813[[#This Row],[N/A]]="Not Applicable",INDEX(S2PQ[[Step 2 questions]:[Justification]],MATCH(Checklist4813[[#This Row],[RelatedPQ]],S2PQ[S2PQGUID],0),3),"")</f>
        <v/>
      </c>
      <c r="R35" s="63"/>
    </row>
    <row r="36" spans="2:18" s="42" customFormat="1" ht="101.25" x14ac:dyDescent="0.25">
      <c r="B36" s="43"/>
      <c r="C36" s="43"/>
      <c r="D36" s="42">
        <f>IF(Checklist4813[[#This Row],[SGUID]]="",IF(Checklist4813[[#This Row],[SSGUID]]="",0,1),1)</f>
        <v>0</v>
      </c>
      <c r="E36" s="43" t="s">
        <v>862</v>
      </c>
      <c r="F36" s="43" t="str">
        <f>_xlfn.IFNA(Checklist4813[[#This Row],[RelatedPQ]],"NA")</f>
        <v>NA</v>
      </c>
      <c r="G36" s="43" t="e">
        <f>IF(Checklist4813[[#This Row],[PIGUID]]="","",INDEX(S2PQ_relational[],MATCH(Checklist4813[[#This Row],[PIGUID&amp;NO]],S2PQ_relational[PIGUID &amp; "NO"],0),2))</f>
        <v>#N/A</v>
      </c>
      <c r="H36" s="43" t="str">
        <f>Checklist4813[[#This Row],[PIGUID]]&amp;"NO"</f>
        <v>4JhjWNjynCROncB6v8xYkXNO</v>
      </c>
      <c r="I36" s="43" t="b">
        <f>IF(Checklist4813[[#This Row],[PIGUID]]="","",INDEX(PIs[NA Exempt],MATCH(Checklist4813[[#This Row],[PIGUID]],PIs[GUID],0),1))</f>
        <v>0</v>
      </c>
      <c r="J3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08.01</v>
      </c>
      <c r="K3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Sales records are available for all quantities sold for all registered products.</v>
      </c>
      <c r="L36" s="43" t="str">
        <f>IF(Checklist4813[[#This Row],[SGUID]]="",IF(Checklist4813[[#This Row],[SSGUID]]="",INDEX(PIs[[Column1]:[SS]],MATCH(Checklist4813[[#This Row],[PIGUID]],PIs[GUID],0),6),""),"")</f>
        <v>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v>
      </c>
      <c r="M36" s="43" t="str">
        <f>IF(Checklist4813[[#This Row],[SSGUID]]="",IF(Checklist4813[[#This Row],[PIGUID]]="","",INDEX(PIs[[Column1]:[SS]],MATCH(Checklist4813[[#This Row],[PIGUID]],PIs[GUID],0),8)),"")</f>
        <v>Major Must</v>
      </c>
      <c r="N36" s="63"/>
      <c r="O36" s="63"/>
      <c r="P36" s="43" t="str">
        <f>IF(Checklist4813[[#This Row],[ifna]]="NA","",IF(Checklist4813[[#This Row],[RelatedPQ]]=0,"",IF(Checklist4813[[#This Row],[RelatedPQ]]="","",IF((INDEX(S2PQ_relational[],MATCH(Checklist4813[[#This Row],[PIGUID&amp;NO]],S2PQ_relational[PIGUID &amp; "NO"],0),1))=Checklist4813[[#This Row],[PIGUID]],"Not applicable",""))))</f>
        <v/>
      </c>
      <c r="Q36" s="43" t="str">
        <f>IF(Checklist4813[[#This Row],[N/A]]="Not Applicable",INDEX(S2PQ[[Step 2 questions]:[Justification]],MATCH(Checklist4813[[#This Row],[RelatedPQ]],S2PQ[S2PQGUID],0),3),"")</f>
        <v/>
      </c>
      <c r="R36" s="63"/>
    </row>
    <row r="37" spans="2:18" s="42" customFormat="1" ht="258.75" x14ac:dyDescent="0.25">
      <c r="B37" s="43"/>
      <c r="C37" s="43"/>
      <c r="D37" s="42">
        <f>IF(Checklist4813[[#This Row],[SGUID]]="",IF(Checklist4813[[#This Row],[SSGUID]]="",0,1),1)</f>
        <v>0</v>
      </c>
      <c r="E37" s="43" t="s">
        <v>882</v>
      </c>
      <c r="F37" s="43" t="str">
        <f>_xlfn.IFNA(Checklist4813[[#This Row],[RelatedPQ]],"NA")</f>
        <v>NA</v>
      </c>
      <c r="G37" s="43" t="e">
        <f>IF(Checklist4813[[#This Row],[PIGUID]]="","",INDEX(S2PQ_relational[],MATCH(Checklist4813[[#This Row],[PIGUID&amp;NO]],S2PQ_relational[PIGUID &amp; "NO"],0),2))</f>
        <v>#N/A</v>
      </c>
      <c r="H37" s="43" t="str">
        <f>Checklist4813[[#This Row],[PIGUID]]&amp;"NO"</f>
        <v>2qmuGbFJ7bozwNAIzG26wfNO</v>
      </c>
      <c r="I37" s="43" t="b">
        <f>IF(Checklist4813[[#This Row],[PIGUID]]="","",INDEX(PIs[NA Exempt],MATCH(Checklist4813[[#This Row],[PIGUID]],PIs[GUID],0),1))</f>
        <v>0</v>
      </c>
      <c r="J3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08.02</v>
      </c>
      <c r="K3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Quantities (produced, stored, and/or purchased) are recorded and summarized for all products.</v>
      </c>
      <c r="L37" s="43" t="str">
        <f>IF(Checklist4813[[#This Row],[SGUID]]="",IF(Checklist4813[[#This Row],[SSGUID]]="",INDEX(PIs[[Column1]:[SS]],MATCH(Checklist4813[[#This Row],[PIGUID]],PIs[GUID],0),6),""),"")</f>
        <v>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v>
      </c>
      <c r="M37" s="43" t="str">
        <f>IF(Checklist4813[[#This Row],[SSGUID]]="",IF(Checklist4813[[#This Row],[PIGUID]]="","",INDEX(PIs[[Column1]:[SS]],MATCH(Checklist4813[[#This Row],[PIGUID]],PIs[GUID],0),8)),"")</f>
        <v>Major Must</v>
      </c>
      <c r="N37" s="63"/>
      <c r="O37" s="63"/>
      <c r="P37" s="43" t="str">
        <f>IF(Checklist4813[[#This Row],[ifna]]="NA","",IF(Checklist4813[[#This Row],[RelatedPQ]]=0,"",IF(Checklist4813[[#This Row],[RelatedPQ]]="","",IF((INDEX(S2PQ_relational[],MATCH(Checklist4813[[#This Row],[PIGUID&amp;NO]],S2PQ_relational[PIGUID &amp; "NO"],0),1))=Checklist4813[[#This Row],[PIGUID]],"Not applicable",""))))</f>
        <v/>
      </c>
      <c r="Q37" s="43" t="str">
        <f>IF(Checklist4813[[#This Row],[N/A]]="Not Applicable",INDEX(S2PQ[[Step 2 questions]:[Justification]],MATCH(Checklist4813[[#This Row],[RelatedPQ]],S2PQ[S2PQGUID],0),3),"")</f>
        <v/>
      </c>
      <c r="R37" s="63"/>
    </row>
    <row r="38" spans="2:18" s="42" customFormat="1" ht="33.75" x14ac:dyDescent="0.25">
      <c r="B38" s="43" t="s">
        <v>881</v>
      </c>
      <c r="C38" s="43"/>
      <c r="D38" s="42">
        <f>IF(Checklist4813[[#This Row],[SGUID]]="",IF(Checklist4813[[#This Row],[SSGUID]]="",0,1),1)</f>
        <v>1</v>
      </c>
      <c r="E38" s="43"/>
      <c r="F38" s="43" t="str">
        <f>_xlfn.IFNA(Checklist4813[[#This Row],[RelatedPQ]],"NA")</f>
        <v/>
      </c>
      <c r="G38" s="43" t="str">
        <f>IF(Checklist4813[[#This Row],[PIGUID]]="","",INDEX(S2PQ_relational[],MATCH(Checklist4813[[#This Row],[PIGUID&amp;NO]],S2PQ_relational[PIGUID &amp; "NO"],0),2))</f>
        <v/>
      </c>
      <c r="H38" s="43" t="str">
        <f>Checklist4813[[#This Row],[PIGUID]]&amp;"NO"</f>
        <v>NO</v>
      </c>
      <c r="I38" s="43" t="str">
        <f>IF(Checklist4813[[#This Row],[PIGUID]]="","",INDEX(PIs[NA Exempt],MATCH(Checklist4813[[#This Row],[PIGUID]],PIs[GUID],0),1))</f>
        <v/>
      </c>
      <c r="J3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09 RECALL AND WITHDRAWAL</v>
      </c>
      <c r="K3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38" s="43" t="str">
        <f>IF(Checklist4813[[#This Row],[SGUID]]="",IF(Checklist4813[[#This Row],[SSGUID]]="",INDEX(PIs[[Column1]:[SS]],MATCH(Checklist4813[[#This Row],[PIGUID]],PIs[GUID],0),6),""),"")</f>
        <v/>
      </c>
      <c r="M38" s="43" t="str">
        <f>IF(Checklist4813[[#This Row],[SSGUID]]="",IF(Checklist4813[[#This Row],[PIGUID]]="","",INDEX(PIs[[Column1]:[SS]],MATCH(Checklist4813[[#This Row],[PIGUID]],PIs[GUID],0),8)),"")</f>
        <v/>
      </c>
      <c r="N38" s="63"/>
      <c r="O38" s="63"/>
      <c r="P38" s="43" t="str">
        <f>IF(Checklist4813[[#This Row],[ifna]]="NA","",IF(Checklist4813[[#This Row],[RelatedPQ]]=0,"",IF(Checklist4813[[#This Row],[RelatedPQ]]="","",IF((INDEX(S2PQ_relational[],MATCH(Checklist4813[[#This Row],[PIGUID&amp;NO]],S2PQ_relational[PIGUID &amp; "NO"],0),1))=Checklist4813[[#This Row],[PIGUID]],"Not applicable",""))))</f>
        <v/>
      </c>
      <c r="Q38" s="43" t="str">
        <f>IF(Checklist4813[[#This Row],[N/A]]="Not Applicable",INDEX(S2PQ[[Step 2 questions]:[Justification]],MATCH(Checklist4813[[#This Row],[RelatedPQ]],S2PQ[S2PQGUID],0),3),"")</f>
        <v/>
      </c>
      <c r="R38" s="63"/>
    </row>
    <row r="39" spans="2:18" s="42" customFormat="1" ht="33.75" hidden="1" x14ac:dyDescent="0.25">
      <c r="B39" s="43"/>
      <c r="C39" s="43" t="s">
        <v>50</v>
      </c>
      <c r="D39" s="42">
        <f>IF(Checklist4813[[#This Row],[SGUID]]="",IF(Checklist4813[[#This Row],[SSGUID]]="",0,1),1)</f>
        <v>1</v>
      </c>
      <c r="E39" s="43"/>
      <c r="F39" s="43" t="str">
        <f>_xlfn.IFNA(Checklist4813[[#This Row],[RelatedPQ]],"NA")</f>
        <v/>
      </c>
      <c r="G39" s="43" t="str">
        <f>IF(Checklist4813[[#This Row],[PIGUID]]="","",INDEX(S2PQ_relational[],MATCH(Checklist4813[[#This Row],[PIGUID&amp;NO]],S2PQ_relational[PIGUID &amp; "NO"],0),2))</f>
        <v/>
      </c>
      <c r="H39" s="43" t="str">
        <f>Checklist4813[[#This Row],[PIGUID]]&amp;"NO"</f>
        <v>NO</v>
      </c>
      <c r="I39" s="43" t="str">
        <f>IF(Checklist4813[[#This Row],[PIGUID]]="","",INDEX(PIs[NA Exempt],MATCH(Checklist4813[[#This Row],[PIGUID]],PIs[GUID],0),1))</f>
        <v/>
      </c>
      <c r="J39"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3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39" s="43" t="str">
        <f>IF(Checklist4813[[#This Row],[SGUID]]="",IF(Checklist4813[[#This Row],[SSGUID]]="",INDEX(PIs[[Column1]:[SS]],MATCH(Checklist4813[[#This Row],[PIGUID]],PIs[GUID],0),6),""),"")</f>
        <v/>
      </c>
      <c r="M39" s="43" t="str">
        <f>IF(Checklist4813[[#This Row],[SSGUID]]="",IF(Checklist4813[[#This Row],[PIGUID]]="","",INDEX(PIs[[Column1]:[SS]],MATCH(Checklist4813[[#This Row],[PIGUID]],PIs[GUID],0),8)),"")</f>
        <v/>
      </c>
      <c r="N39" s="63"/>
      <c r="O39" s="63"/>
      <c r="P39" s="43" t="str">
        <f>IF(Checklist4813[[#This Row],[ifna]]="NA","",IF(Checklist4813[[#This Row],[RelatedPQ]]=0,"",IF(Checklist4813[[#This Row],[RelatedPQ]]="","",IF((INDEX(S2PQ_relational[],MATCH(Checklist4813[[#This Row],[PIGUID&amp;NO]],S2PQ_relational[PIGUID &amp; "NO"],0),1))=Checklist4813[[#This Row],[PIGUID]],"Not applicable",""))))</f>
        <v/>
      </c>
      <c r="Q39" s="43" t="str">
        <f>IF(Checklist4813[[#This Row],[N/A]]="Not Applicable",INDEX(S2PQ[[Step 2 questions]:[Justification]],MATCH(Checklist4813[[#This Row],[RelatedPQ]],S2PQ[S2PQGUID],0),3),"")</f>
        <v/>
      </c>
      <c r="R39" s="63"/>
    </row>
    <row r="40" spans="2:18" s="42" customFormat="1" ht="281.25" x14ac:dyDescent="0.25">
      <c r="B40" s="43"/>
      <c r="C40" s="43"/>
      <c r="D40" s="42">
        <f>IF(Checklist4813[[#This Row],[SGUID]]="",IF(Checklist4813[[#This Row],[SSGUID]]="",0,1),1)</f>
        <v>0</v>
      </c>
      <c r="E40" s="43" t="s">
        <v>875</v>
      </c>
      <c r="F40" s="43" t="str">
        <f>_xlfn.IFNA(Checklist4813[[#This Row],[RelatedPQ]],"NA")</f>
        <v>NA</v>
      </c>
      <c r="G40" s="43" t="e">
        <f>IF(Checklist4813[[#This Row],[PIGUID]]="","",INDEX(S2PQ_relational[],MATCH(Checklist4813[[#This Row],[PIGUID&amp;NO]],S2PQ_relational[PIGUID &amp; "NO"],0),2))</f>
        <v>#N/A</v>
      </c>
      <c r="H40" s="43" t="str">
        <f>Checklist4813[[#This Row],[PIGUID]]&amp;"NO"</f>
        <v>5X6Iw8RVHklQNMaTjFt2OaNO</v>
      </c>
      <c r="I40" s="43" t="b">
        <f>IF(Checklist4813[[#This Row],[PIGUID]]="","",INDEX(PIs[NA Exempt],MATCH(Checklist4813[[#This Row],[PIGUID]],PIs[GUID],0),1))</f>
        <v>0</v>
      </c>
      <c r="J4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09.01</v>
      </c>
      <c r="K4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Documented procedures are in place to manage the recall and withdrawal of products from the marketplace, and such procedures are tested annually.</v>
      </c>
      <c r="L40" s="43" t="str">
        <f>IF(Checklist4813[[#This Row],[SGUID]]="",IF(Checklist4813[[#This Row],[SSGUID]]="",INDEX(PIs[[Column1]:[SS]],MATCH(Checklist4813[[#This Row],[PIGUID]],PIs[GUID],0),6),""),"")</f>
        <v>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v>
      </c>
      <c r="M40" s="43" t="str">
        <f>IF(Checklist4813[[#This Row],[SSGUID]]="",IF(Checklist4813[[#This Row],[PIGUID]]="","",INDEX(PIs[[Column1]:[SS]],MATCH(Checklist4813[[#This Row],[PIGUID]],PIs[GUID],0),8)),"")</f>
        <v>Major Must</v>
      </c>
      <c r="N40" s="63"/>
      <c r="O40" s="63"/>
      <c r="P40" s="43" t="str">
        <f>IF(Checklist4813[[#This Row],[ifna]]="NA","",IF(Checklist4813[[#This Row],[RelatedPQ]]=0,"",IF(Checklist4813[[#This Row],[RelatedPQ]]="","",IF((INDEX(S2PQ_relational[],MATCH(Checklist4813[[#This Row],[PIGUID&amp;NO]],S2PQ_relational[PIGUID &amp; "NO"],0),1))=Checklist4813[[#This Row],[PIGUID]],"Not applicable",""))))</f>
        <v/>
      </c>
      <c r="Q40" s="43" t="str">
        <f>IF(Checklist4813[[#This Row],[N/A]]="Not Applicable",INDEX(S2PQ[[Step 2 questions]:[Justification]],MATCH(Checklist4813[[#This Row],[RelatedPQ]],S2PQ[S2PQGUID],0),3),"")</f>
        <v/>
      </c>
      <c r="R40" s="63"/>
    </row>
    <row r="41" spans="2:18" s="42" customFormat="1" ht="22.5" x14ac:dyDescent="0.25">
      <c r="B41" s="43" t="s">
        <v>49</v>
      </c>
      <c r="C41" s="43"/>
      <c r="D41" s="42">
        <f>IF(Checklist4813[[#This Row],[SGUID]]="",IF(Checklist4813[[#This Row],[SSGUID]]="",0,1),1)</f>
        <v>1</v>
      </c>
      <c r="E41" s="43"/>
      <c r="F41" s="43" t="str">
        <f>_xlfn.IFNA(Checklist4813[[#This Row],[RelatedPQ]],"NA")</f>
        <v/>
      </c>
      <c r="G41" s="43" t="str">
        <f>IF(Checklist4813[[#This Row],[PIGUID]]="","",INDEX(S2PQ_relational[],MATCH(Checklist4813[[#This Row],[PIGUID&amp;NO]],S2PQ_relational[PIGUID &amp; "NO"],0),2))</f>
        <v/>
      </c>
      <c r="H41" s="43" t="str">
        <f>Checklist4813[[#This Row],[PIGUID]]&amp;"NO"</f>
        <v>NO</v>
      </c>
      <c r="I41" s="43" t="str">
        <f>IF(Checklist4813[[#This Row],[PIGUID]]="","",INDEX(PIs[NA Exempt],MATCH(Checklist4813[[#This Row],[PIGUID]],PIs[GUID],0),1))</f>
        <v/>
      </c>
      <c r="J4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10 COMPLAINTS</v>
      </c>
      <c r="K4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41" s="43" t="str">
        <f>IF(Checklist4813[[#This Row],[SGUID]]="",IF(Checklist4813[[#This Row],[SSGUID]]="",INDEX(PIs[[Column1]:[SS]],MATCH(Checklist4813[[#This Row],[PIGUID]],PIs[GUID],0),6),""),"")</f>
        <v/>
      </c>
      <c r="M41" s="43" t="str">
        <f>IF(Checklist4813[[#This Row],[SSGUID]]="",IF(Checklist4813[[#This Row],[PIGUID]]="","",INDEX(PIs[[Column1]:[SS]],MATCH(Checklist4813[[#This Row],[PIGUID]],PIs[GUID],0),8)),"")</f>
        <v/>
      </c>
      <c r="N41" s="63"/>
      <c r="O41" s="63"/>
      <c r="P41" s="43" t="str">
        <f>IF(Checklist4813[[#This Row],[ifna]]="NA","",IF(Checklist4813[[#This Row],[RelatedPQ]]=0,"",IF(Checklist4813[[#This Row],[RelatedPQ]]="","",IF((INDEX(S2PQ_relational[],MATCH(Checklist4813[[#This Row],[PIGUID&amp;NO]],S2PQ_relational[PIGUID &amp; "NO"],0),1))=Checklist4813[[#This Row],[PIGUID]],"Not applicable",""))))</f>
        <v/>
      </c>
      <c r="Q41" s="43" t="str">
        <f>IF(Checklist4813[[#This Row],[N/A]]="Not Applicable",INDEX(S2PQ[[Step 2 questions]:[Justification]],MATCH(Checklist4813[[#This Row],[RelatedPQ]],S2PQ[S2PQGUID],0),3),"")</f>
        <v/>
      </c>
      <c r="R41" s="63"/>
    </row>
    <row r="42" spans="2:18" s="42" customFormat="1" ht="33.75" hidden="1" x14ac:dyDescent="0.25">
      <c r="B42" s="43"/>
      <c r="C42" s="43" t="s">
        <v>50</v>
      </c>
      <c r="D42" s="42">
        <f>IF(Checklist4813[[#This Row],[SGUID]]="",IF(Checklist4813[[#This Row],[SSGUID]]="",0,1),1)</f>
        <v>1</v>
      </c>
      <c r="E42" s="43"/>
      <c r="F42" s="43" t="str">
        <f>_xlfn.IFNA(Checklist4813[[#This Row],[RelatedPQ]],"NA")</f>
        <v/>
      </c>
      <c r="G42" s="43" t="str">
        <f>IF(Checklist4813[[#This Row],[PIGUID]]="","",INDEX(S2PQ_relational[],MATCH(Checklist4813[[#This Row],[PIGUID&amp;NO]],S2PQ_relational[PIGUID &amp; "NO"],0),2))</f>
        <v/>
      </c>
      <c r="H42" s="43" t="str">
        <f>Checklist4813[[#This Row],[PIGUID]]&amp;"NO"</f>
        <v>NO</v>
      </c>
      <c r="I42" s="43" t="str">
        <f>IF(Checklist4813[[#This Row],[PIGUID]]="","",INDEX(PIs[NA Exempt],MATCH(Checklist4813[[#This Row],[PIGUID]],PIs[GUID],0),1))</f>
        <v/>
      </c>
      <c r="J42"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4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42" s="43" t="str">
        <f>IF(Checklist4813[[#This Row],[SGUID]]="",IF(Checklist4813[[#This Row],[SSGUID]]="",INDEX(PIs[[Column1]:[SS]],MATCH(Checklist4813[[#This Row],[PIGUID]],PIs[GUID],0),6),""),"")</f>
        <v/>
      </c>
      <c r="M42" s="43" t="str">
        <f>IF(Checklist4813[[#This Row],[SSGUID]]="",IF(Checklist4813[[#This Row],[PIGUID]]="","",INDEX(PIs[[Column1]:[SS]],MATCH(Checklist4813[[#This Row],[PIGUID]],PIs[GUID],0),8)),"")</f>
        <v/>
      </c>
      <c r="N42" s="63"/>
      <c r="O42" s="63"/>
      <c r="P42" s="43" t="str">
        <f>IF(Checklist4813[[#This Row],[ifna]]="NA","",IF(Checklist4813[[#This Row],[RelatedPQ]]=0,"",IF(Checklist4813[[#This Row],[RelatedPQ]]="","",IF((INDEX(S2PQ_relational[],MATCH(Checklist4813[[#This Row],[PIGUID&amp;NO]],S2PQ_relational[PIGUID &amp; "NO"],0),1))=Checklist4813[[#This Row],[PIGUID]],"Not applicable",""))))</f>
        <v/>
      </c>
      <c r="Q42" s="43" t="str">
        <f>IF(Checklist4813[[#This Row],[N/A]]="Not Applicable",INDEX(S2PQ[[Step 2 questions]:[Justification]],MATCH(Checklist4813[[#This Row],[RelatedPQ]],S2PQ[S2PQGUID],0),3),"")</f>
        <v/>
      </c>
      <c r="R42" s="63"/>
    </row>
    <row r="43" spans="2:18" s="42" customFormat="1" ht="315" x14ac:dyDescent="0.25">
      <c r="B43" s="43"/>
      <c r="C43" s="43"/>
      <c r="D43" s="42">
        <f>IF(Checklist4813[[#This Row],[SGUID]]="",IF(Checklist4813[[#This Row],[SSGUID]]="",0,1),1)</f>
        <v>0</v>
      </c>
      <c r="E43" s="43" t="s">
        <v>42</v>
      </c>
      <c r="F43" s="43" t="str">
        <f>_xlfn.IFNA(Checklist4813[[#This Row],[RelatedPQ]],"NA")</f>
        <v>NA</v>
      </c>
      <c r="G43" s="43" t="e">
        <f>IF(Checklist4813[[#This Row],[PIGUID]]="","",INDEX(S2PQ_relational[],MATCH(Checklist4813[[#This Row],[PIGUID&amp;NO]],S2PQ_relational[PIGUID &amp; "NO"],0),2))</f>
        <v>#N/A</v>
      </c>
      <c r="H43" s="43" t="str">
        <f>Checklist4813[[#This Row],[PIGUID]]&amp;"NO"</f>
        <v>1LpSSOqKyUtAeqlkp7dv5aNO</v>
      </c>
      <c r="I43" s="43" t="b">
        <f>IF(Checklist4813[[#This Row],[PIGUID]]="","",INDEX(PIs[NA Exempt],MATCH(Checklist4813[[#This Row],[PIGUID]],PIs[GUID],0),1))</f>
        <v>0</v>
      </c>
      <c r="J4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10.01</v>
      </c>
      <c r="K4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complaint procedure relating to both internal and external issues covered by the standard is available and implemented.</v>
      </c>
      <c r="L43" s="43" t="str">
        <f>IF(Checklist4813[[#This Row],[SGUID]]="",IF(Checklist4813[[#This Row],[SSGUID]]="",INDEX(PIs[[Column1]:[SS]],MATCH(Checklist4813[[#This Row],[PIGUID]],PIs[GUID],0),6),""),"")</f>
        <v>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v>
      </c>
      <c r="M43" s="43" t="str">
        <f>IF(Checklist4813[[#This Row],[SSGUID]]="",IF(Checklist4813[[#This Row],[PIGUID]]="","",INDEX(PIs[[Column1]:[SS]],MATCH(Checklist4813[[#This Row],[PIGUID]],PIs[GUID],0),8)),"")</f>
        <v>Major Must</v>
      </c>
      <c r="N43" s="63"/>
      <c r="O43" s="63"/>
      <c r="P43" s="43" t="str">
        <f>IF(Checklist4813[[#This Row],[ifna]]="NA","",IF(Checklist4813[[#This Row],[RelatedPQ]]=0,"",IF(Checklist4813[[#This Row],[RelatedPQ]]="","",IF((INDEX(S2PQ_relational[],MATCH(Checklist4813[[#This Row],[PIGUID&amp;NO]],S2PQ_relational[PIGUID &amp; "NO"],0),1))=Checklist4813[[#This Row],[PIGUID]],"Not applicable",""))))</f>
        <v/>
      </c>
      <c r="Q43" s="43" t="str">
        <f>IF(Checklist4813[[#This Row],[N/A]]="Not Applicable",INDEX(S2PQ[[Step 2 questions]:[Justification]],MATCH(Checklist4813[[#This Row],[RelatedPQ]],S2PQ[S2PQGUID],0),3),"")</f>
        <v/>
      </c>
      <c r="R43" s="63"/>
    </row>
    <row r="44" spans="2:18" s="42" customFormat="1" ht="191.25" x14ac:dyDescent="0.25">
      <c r="B44" s="43"/>
      <c r="C44" s="43"/>
      <c r="D44" s="42">
        <f>IF(Checklist4813[[#This Row],[SGUID]]="",IF(Checklist4813[[#This Row],[SSGUID]]="",0,1),1)</f>
        <v>0</v>
      </c>
      <c r="E44" s="43" t="s">
        <v>75</v>
      </c>
      <c r="F44" s="43" t="str">
        <f>_xlfn.IFNA(Checklist4813[[#This Row],[RelatedPQ]],"NA")</f>
        <v>NA</v>
      </c>
      <c r="G44" s="43" t="e">
        <f>IF(Checklist4813[[#This Row],[PIGUID]]="","",INDEX(S2PQ_relational[],MATCH(Checklist4813[[#This Row],[PIGUID&amp;NO]],S2PQ_relational[PIGUID &amp; "NO"],0),2))</f>
        <v>#N/A</v>
      </c>
      <c r="H44" s="43" t="str">
        <f>Checklist4813[[#This Row],[PIGUID]]&amp;"NO"</f>
        <v>4PkwFYzthNzAWnQiGp9TuNO</v>
      </c>
      <c r="I44" s="43" t="b">
        <f>IF(Checklist4813[[#This Row],[PIGUID]]="","",INDEX(PIs[NA Exempt],MATCH(Checklist4813[[#This Row],[PIGUID]],PIs[GUID],0),1))</f>
        <v>0</v>
      </c>
      <c r="J4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10.02</v>
      </c>
      <c r="K4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Workers are informed of their rights related to the standard, and there is a grievance mechanism available and implemented through which workers can file complaints confidentially and without fear of retaliation.</v>
      </c>
      <c r="L44" s="43" t="str">
        <f>IF(Checklist4813[[#This Row],[SGUID]]="",IF(Checklist4813[[#This Row],[SSGUID]]="",INDEX(PIs[[Column1]:[SS]],MATCH(Checklist4813[[#This Row],[PIGUID]],PIs[GUID],0),6),""),"")</f>
        <v>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v>
      </c>
      <c r="M44" s="43" t="str">
        <f>IF(Checklist4813[[#This Row],[SSGUID]]="",IF(Checklist4813[[#This Row],[PIGUID]]="","",INDEX(PIs[[Column1]:[SS]],MATCH(Checklist4813[[#This Row],[PIGUID]],PIs[GUID],0),8)),"")</f>
        <v>Major Must</v>
      </c>
      <c r="N44" s="63"/>
      <c r="O44" s="63"/>
      <c r="P44" s="43" t="str">
        <f>IF(Checklist4813[[#This Row],[ifna]]="NA","",IF(Checklist4813[[#This Row],[RelatedPQ]]=0,"",IF(Checklist4813[[#This Row],[RelatedPQ]]="","",IF((INDEX(S2PQ_relational[],MATCH(Checklist4813[[#This Row],[PIGUID&amp;NO]],S2PQ_relational[PIGUID &amp; "NO"],0),1))=Checklist4813[[#This Row],[PIGUID]],"Not applicable",""))))</f>
        <v/>
      </c>
      <c r="Q44" s="43" t="str">
        <f>IF(Checklist4813[[#This Row],[N/A]]="Not Applicable",INDEX(S2PQ[[Step 2 questions]:[Justification]],MATCH(Checklist4813[[#This Row],[RelatedPQ]],S2PQ[S2PQGUID],0),3),"")</f>
        <v/>
      </c>
      <c r="R44" s="63"/>
    </row>
    <row r="45" spans="2:18" s="42" customFormat="1" ht="33.75" x14ac:dyDescent="0.25">
      <c r="B45" s="43" t="s">
        <v>966</v>
      </c>
      <c r="C45" s="43"/>
      <c r="D45" s="42">
        <f>IF(Checklist4813[[#This Row],[SGUID]]="",IF(Checklist4813[[#This Row],[SSGUID]]="",0,1),1)</f>
        <v>1</v>
      </c>
      <c r="E45" s="43"/>
      <c r="F45" s="43" t="str">
        <f>_xlfn.IFNA(Checklist4813[[#This Row],[RelatedPQ]],"NA")</f>
        <v/>
      </c>
      <c r="G45" s="43" t="str">
        <f>IF(Checklist4813[[#This Row],[PIGUID]]="","",INDEX(S2PQ_relational[],MATCH(Checklist4813[[#This Row],[PIGUID&amp;NO]],S2PQ_relational[PIGUID &amp; "NO"],0),2))</f>
        <v/>
      </c>
      <c r="H45" s="43" t="str">
        <f>Checklist4813[[#This Row],[PIGUID]]&amp;"NO"</f>
        <v>NO</v>
      </c>
      <c r="I45" s="43" t="str">
        <f>IF(Checklist4813[[#This Row],[PIGUID]]="","",INDEX(PIs[NA Exempt],MATCH(Checklist4813[[#This Row],[PIGUID]],PIs[GUID],0),1))</f>
        <v/>
      </c>
      <c r="J4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11 NON-CONFORMING PRODUCTS</v>
      </c>
      <c r="K4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45" s="43" t="str">
        <f>IF(Checklist4813[[#This Row],[SGUID]]="",IF(Checklist4813[[#This Row],[SSGUID]]="",INDEX(PIs[[Column1]:[SS]],MATCH(Checklist4813[[#This Row],[PIGUID]],PIs[GUID],0),6),""),"")</f>
        <v/>
      </c>
      <c r="M45" s="43" t="str">
        <f>IF(Checklist4813[[#This Row],[SSGUID]]="",IF(Checklist4813[[#This Row],[PIGUID]]="","",INDEX(PIs[[Column1]:[SS]],MATCH(Checklist4813[[#This Row],[PIGUID]],PIs[GUID],0),8)),"")</f>
        <v/>
      </c>
      <c r="N45" s="63"/>
      <c r="O45" s="63"/>
      <c r="P45" s="43" t="str">
        <f>IF(Checklist4813[[#This Row],[ifna]]="NA","",IF(Checklist4813[[#This Row],[RelatedPQ]]=0,"",IF(Checklist4813[[#This Row],[RelatedPQ]]="","",IF((INDEX(S2PQ_relational[],MATCH(Checklist4813[[#This Row],[PIGUID&amp;NO]],S2PQ_relational[PIGUID &amp; "NO"],0),1))=Checklist4813[[#This Row],[PIGUID]],"Not applicable",""))))</f>
        <v/>
      </c>
      <c r="Q45" s="43" t="str">
        <f>IF(Checklist4813[[#This Row],[N/A]]="Not Applicable",INDEX(S2PQ[[Step 2 questions]:[Justification]],MATCH(Checklist4813[[#This Row],[RelatedPQ]],S2PQ[S2PQGUID],0),3),"")</f>
        <v/>
      </c>
      <c r="R45" s="63"/>
    </row>
    <row r="46" spans="2:18" s="42" customFormat="1" ht="33.75" hidden="1" x14ac:dyDescent="0.25">
      <c r="B46" s="43"/>
      <c r="C46" s="43" t="s">
        <v>50</v>
      </c>
      <c r="D46" s="42">
        <f>IF(Checklist4813[[#This Row],[SGUID]]="",IF(Checklist4813[[#This Row],[SSGUID]]="",0,1),1)</f>
        <v>1</v>
      </c>
      <c r="E46" s="43"/>
      <c r="F46" s="43" t="str">
        <f>_xlfn.IFNA(Checklist4813[[#This Row],[RelatedPQ]],"NA")</f>
        <v/>
      </c>
      <c r="G46" s="43" t="str">
        <f>IF(Checklist4813[[#This Row],[PIGUID]]="","",INDEX(S2PQ_relational[],MATCH(Checklist4813[[#This Row],[PIGUID&amp;NO]],S2PQ_relational[PIGUID &amp; "NO"],0),2))</f>
        <v/>
      </c>
      <c r="H46" s="43" t="str">
        <f>Checklist4813[[#This Row],[PIGUID]]&amp;"NO"</f>
        <v>NO</v>
      </c>
      <c r="I46" s="43" t="str">
        <f>IF(Checklist4813[[#This Row],[PIGUID]]="","",INDEX(PIs[NA Exempt],MATCH(Checklist4813[[#This Row],[PIGUID]],PIs[GUID],0),1))</f>
        <v/>
      </c>
      <c r="J46"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4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46" s="43" t="str">
        <f>IF(Checklist4813[[#This Row],[SGUID]]="",IF(Checklist4813[[#This Row],[SSGUID]]="",INDEX(PIs[[Column1]:[SS]],MATCH(Checklist4813[[#This Row],[PIGUID]],PIs[GUID],0),6),""),"")</f>
        <v/>
      </c>
      <c r="M46" s="43" t="str">
        <f>IF(Checklist4813[[#This Row],[SSGUID]]="",IF(Checklist4813[[#This Row],[PIGUID]]="","",INDEX(PIs[[Column1]:[SS]],MATCH(Checklist4813[[#This Row],[PIGUID]],PIs[GUID],0),8)),"")</f>
        <v/>
      </c>
      <c r="N46" s="63"/>
      <c r="O46" s="63"/>
      <c r="P46" s="43" t="str">
        <f>IF(Checklist4813[[#This Row],[ifna]]="NA","",IF(Checklist4813[[#This Row],[RelatedPQ]]=0,"",IF(Checklist4813[[#This Row],[RelatedPQ]]="","",IF((INDEX(S2PQ_relational[],MATCH(Checklist4813[[#This Row],[PIGUID&amp;NO]],S2PQ_relational[PIGUID &amp; "NO"],0),1))=Checklist4813[[#This Row],[PIGUID]],"Not applicable",""))))</f>
        <v/>
      </c>
      <c r="Q46" s="43" t="str">
        <f>IF(Checklist4813[[#This Row],[N/A]]="Not Applicable",INDEX(S2PQ[[Step 2 questions]:[Justification]],MATCH(Checklist4813[[#This Row],[RelatedPQ]],S2PQ[S2PQGUID],0),3),"")</f>
        <v/>
      </c>
      <c r="R46" s="63"/>
    </row>
    <row r="47" spans="2:18" s="42" customFormat="1" ht="303.75" x14ac:dyDescent="0.25">
      <c r="B47" s="43"/>
      <c r="C47" s="43"/>
      <c r="D47" s="42">
        <f>IF(Checklist4813[[#This Row],[SGUID]]="",IF(Checklist4813[[#This Row],[SSGUID]]="",0,1),1)</f>
        <v>0</v>
      </c>
      <c r="E47" s="43" t="s">
        <v>960</v>
      </c>
      <c r="F47" s="43" t="str">
        <f>_xlfn.IFNA(Checklist4813[[#This Row],[RelatedPQ]],"NA")</f>
        <v>NA</v>
      </c>
      <c r="G47" s="43" t="e">
        <f>IF(Checklist4813[[#This Row],[PIGUID]]="","",INDEX(S2PQ_relational[],MATCH(Checklist4813[[#This Row],[PIGUID&amp;NO]],S2PQ_relational[PIGUID &amp; "NO"],0),2))</f>
        <v>#N/A</v>
      </c>
      <c r="H47" s="43" t="str">
        <f>Checklist4813[[#This Row],[PIGUID]]&amp;"NO"</f>
        <v>2adJZ3Sfn04R9H7RqvErybNO</v>
      </c>
      <c r="I47" s="43" t="b">
        <f>IF(Checklist4813[[#This Row],[PIGUID]]="","",INDEX(PIs[NA Exempt],MATCH(Checklist4813[[#This Row],[PIGUID]],PIs[GUID],0),1))</f>
        <v>0</v>
      </c>
      <c r="J4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11.01</v>
      </c>
      <c r="K4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Procedures are in place to manage and handle non-conforming products.</v>
      </c>
      <c r="L47" s="43" t="str">
        <f>IF(Checklist4813[[#This Row],[SGUID]]="",IF(Checklist4813[[#This Row],[SSGUID]]="",INDEX(PIs[[Column1]:[SS]],MATCH(Checklist4813[[#This Row],[PIGUID]],PIs[GUID],0),6),""),"")</f>
        <v>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The non-conforming product procedures shall also address the treatment of dropped product, as per the risk assessment.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v>
      </c>
      <c r="M47" s="43" t="str">
        <f>IF(Checklist4813[[#This Row],[SSGUID]]="",IF(Checklist4813[[#This Row],[PIGUID]]="","",INDEX(PIs[[Column1]:[SS]],MATCH(Checklist4813[[#This Row],[PIGUID]],PIs[GUID],0),8)),"")</f>
        <v>Major Must</v>
      </c>
      <c r="N47" s="63"/>
      <c r="O47" s="63"/>
      <c r="P47" s="43" t="str">
        <f>IF(Checklist4813[[#This Row],[ifna]]="NA","",IF(Checklist4813[[#This Row],[RelatedPQ]]=0,"",IF(Checklist4813[[#This Row],[RelatedPQ]]="","",IF((INDEX(S2PQ_relational[],MATCH(Checklist4813[[#This Row],[PIGUID&amp;NO]],S2PQ_relational[PIGUID &amp; "NO"],0),1))=Checklist4813[[#This Row],[PIGUID]],"Not applicable",""))))</f>
        <v/>
      </c>
      <c r="Q47" s="43" t="str">
        <f>IF(Checklist4813[[#This Row],[N/A]]="Not Applicable",INDEX(S2PQ[[Step 2 questions]:[Justification]],MATCH(Checklist4813[[#This Row],[RelatedPQ]],S2PQ[S2PQGUID],0),3),"")</f>
        <v/>
      </c>
      <c r="R47" s="63"/>
    </row>
    <row r="48" spans="2:18" s="42" customFormat="1" ht="33.75" x14ac:dyDescent="0.25">
      <c r="B48" s="43" t="s">
        <v>928</v>
      </c>
      <c r="C48" s="43"/>
      <c r="D48" s="42">
        <f>IF(Checklist4813[[#This Row],[SGUID]]="",IF(Checklist4813[[#This Row],[SSGUID]]="",0,1),1)</f>
        <v>1</v>
      </c>
      <c r="E48" s="43"/>
      <c r="F48" s="43" t="str">
        <f>_xlfn.IFNA(Checklist4813[[#This Row],[RelatedPQ]],"NA")</f>
        <v/>
      </c>
      <c r="G48" s="43" t="str">
        <f>IF(Checklist4813[[#This Row],[PIGUID]]="","",INDEX(S2PQ_relational[],MATCH(Checklist4813[[#This Row],[PIGUID&amp;NO]],S2PQ_relational[PIGUID &amp; "NO"],0),2))</f>
        <v/>
      </c>
      <c r="H48" s="43" t="str">
        <f>Checklist4813[[#This Row],[PIGUID]]&amp;"NO"</f>
        <v>NO</v>
      </c>
      <c r="I48" s="43" t="str">
        <f>IF(Checklist4813[[#This Row],[PIGUID]]="","",INDEX(PIs[NA Exempt],MATCH(Checklist4813[[#This Row],[PIGUID]],PIs[GUID],0),1))</f>
        <v/>
      </c>
      <c r="J4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12 LABORATORY TESTING</v>
      </c>
      <c r="K4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48" s="43" t="str">
        <f>IF(Checklist4813[[#This Row],[SGUID]]="",IF(Checklist4813[[#This Row],[SSGUID]]="",INDEX(PIs[[Column1]:[SS]],MATCH(Checklist4813[[#This Row],[PIGUID]],PIs[GUID],0),6),""),"")</f>
        <v/>
      </c>
      <c r="M48" s="43" t="str">
        <f>IF(Checklist4813[[#This Row],[SSGUID]]="",IF(Checklist4813[[#This Row],[PIGUID]]="","",INDEX(PIs[[Column1]:[SS]],MATCH(Checklist4813[[#This Row],[PIGUID]],PIs[GUID],0),8)),"")</f>
        <v/>
      </c>
      <c r="N48" s="63"/>
      <c r="O48" s="63"/>
      <c r="P48" s="43" t="str">
        <f>IF(Checklist4813[[#This Row],[ifna]]="NA","",IF(Checklist4813[[#This Row],[RelatedPQ]]=0,"",IF(Checklist4813[[#This Row],[RelatedPQ]]="","",IF((INDEX(S2PQ_relational[],MATCH(Checklist4813[[#This Row],[PIGUID&amp;NO]],S2PQ_relational[PIGUID &amp; "NO"],0),1))=Checklist4813[[#This Row],[PIGUID]],"Not applicable",""))))</f>
        <v/>
      </c>
      <c r="Q48" s="43" t="str">
        <f>IF(Checklist4813[[#This Row],[N/A]]="Not Applicable",INDEX(S2PQ[[Step 2 questions]:[Justification]],MATCH(Checklist4813[[#This Row],[RelatedPQ]],S2PQ[S2PQGUID],0),3),"")</f>
        <v/>
      </c>
      <c r="R48" s="63"/>
    </row>
    <row r="49" spans="2:18" s="42" customFormat="1" ht="33.75" hidden="1" x14ac:dyDescent="0.25">
      <c r="B49" s="43"/>
      <c r="C49" s="43" t="s">
        <v>50</v>
      </c>
      <c r="D49" s="42">
        <f>IF(Checklist4813[[#This Row],[SGUID]]="",IF(Checklist4813[[#This Row],[SSGUID]]="",0,1),1)</f>
        <v>1</v>
      </c>
      <c r="E49" s="43"/>
      <c r="F49" s="43" t="str">
        <f>_xlfn.IFNA(Checklist4813[[#This Row],[RelatedPQ]],"NA")</f>
        <v/>
      </c>
      <c r="G49" s="43" t="str">
        <f>IF(Checklist4813[[#This Row],[PIGUID]]="","",INDEX(S2PQ_relational[],MATCH(Checklist4813[[#This Row],[PIGUID&amp;NO]],S2PQ_relational[PIGUID &amp; "NO"],0),2))</f>
        <v/>
      </c>
      <c r="H49" s="43" t="str">
        <f>Checklist4813[[#This Row],[PIGUID]]&amp;"NO"</f>
        <v>NO</v>
      </c>
      <c r="I49" s="43" t="str">
        <f>IF(Checklist4813[[#This Row],[PIGUID]]="","",INDEX(PIs[NA Exempt],MATCH(Checklist4813[[#This Row],[PIGUID]],PIs[GUID],0),1))</f>
        <v/>
      </c>
      <c r="J49"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4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49" s="43" t="str">
        <f>IF(Checklist4813[[#This Row],[SGUID]]="",IF(Checklist4813[[#This Row],[SSGUID]]="",INDEX(PIs[[Column1]:[SS]],MATCH(Checklist4813[[#This Row],[PIGUID]],PIs[GUID],0),6),""),"")</f>
        <v/>
      </c>
      <c r="M49" s="43" t="str">
        <f>IF(Checklist4813[[#This Row],[SSGUID]]="",IF(Checklist4813[[#This Row],[PIGUID]]="","",INDEX(PIs[[Column1]:[SS]],MATCH(Checklist4813[[#This Row],[PIGUID]],PIs[GUID],0),8)),"")</f>
        <v/>
      </c>
      <c r="N49" s="63"/>
      <c r="O49" s="63"/>
      <c r="P49" s="43" t="str">
        <f>IF(Checklist4813[[#This Row],[ifna]]="NA","",IF(Checklist4813[[#This Row],[RelatedPQ]]=0,"",IF(Checklist4813[[#This Row],[RelatedPQ]]="","",IF((INDEX(S2PQ_relational[],MATCH(Checklist4813[[#This Row],[PIGUID&amp;NO]],S2PQ_relational[PIGUID &amp; "NO"],0),1))=Checklist4813[[#This Row],[PIGUID]],"Not applicable",""))))</f>
        <v/>
      </c>
      <c r="Q49" s="43" t="str">
        <f>IF(Checklist4813[[#This Row],[N/A]]="Not Applicable",INDEX(S2PQ[[Step 2 questions]:[Justification]],MATCH(Checklist4813[[#This Row],[RelatedPQ]],S2PQ[S2PQGUID],0),3),"")</f>
        <v/>
      </c>
      <c r="R49" s="63"/>
    </row>
    <row r="50" spans="2:18" s="42" customFormat="1" ht="135" x14ac:dyDescent="0.25">
      <c r="B50" s="43"/>
      <c r="C50" s="43"/>
      <c r="D50" s="42">
        <f>IF(Checklist4813[[#This Row],[SGUID]]="",IF(Checklist4813[[#This Row],[SSGUID]]="",0,1),1)</f>
        <v>0</v>
      </c>
      <c r="E50" s="43" t="s">
        <v>922</v>
      </c>
      <c r="F50" s="43" t="str">
        <f>_xlfn.IFNA(Checklist4813[[#This Row],[RelatedPQ]],"NA")</f>
        <v>NA</v>
      </c>
      <c r="G50" s="43" t="e">
        <f>IF(Checklist4813[[#This Row],[PIGUID]]="","",INDEX(S2PQ_relational[],MATCH(Checklist4813[[#This Row],[PIGUID&amp;NO]],S2PQ_relational[PIGUID &amp; "NO"],0),2))</f>
        <v>#N/A</v>
      </c>
      <c r="H50" s="43" t="str">
        <f>Checklist4813[[#This Row],[PIGUID]]&amp;"NO"</f>
        <v>3DwgtS9i0t9XVIPvcEx0uoNO</v>
      </c>
      <c r="I50" s="43" t="b">
        <f>IF(Checklist4813[[#This Row],[PIGUID]]="","",INDEX(PIs[NA Exempt],MATCH(Checklist4813[[#This Row],[PIGUID]],PIs[GUID],0),1))</f>
        <v>0</v>
      </c>
      <c r="J5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12.01</v>
      </c>
      <c r="K5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Laboratory testing occurs in a manner consistent with industry requirements and prevailing regulations.</v>
      </c>
      <c r="L50" s="43" t="str">
        <f>IF(Checklist4813[[#This Row],[SGUID]]="",IF(Checklist4813[[#This Row],[SSGUID]]="",INDEX(PIs[[Column1]:[SS]],MATCH(Checklist4813[[#This Row],[PIGUID]],PIs[GUID],0),6),""),"")</f>
        <v>There shall be documented evidence that laboratories used to analyze parameters impacting food safety are operating in accordance with the requirements of ISO/IEC 17025.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v>
      </c>
      <c r="M50" s="43" t="str">
        <f>IF(Checklist4813[[#This Row],[SSGUID]]="",IF(Checklist4813[[#This Row],[PIGUID]]="","",INDEX(PIs[[Column1]:[SS]],MATCH(Checklist4813[[#This Row],[PIGUID]],PIs[GUID],0),8)),"")</f>
        <v>Major Must</v>
      </c>
      <c r="N50" s="63"/>
      <c r="O50" s="63"/>
      <c r="P50" s="43" t="str">
        <f>IF(Checklist4813[[#This Row],[ifna]]="NA","",IF(Checklist4813[[#This Row],[RelatedPQ]]=0,"",IF(Checklist4813[[#This Row],[RelatedPQ]]="","",IF((INDEX(S2PQ_relational[],MATCH(Checklist4813[[#This Row],[PIGUID&amp;NO]],S2PQ_relational[PIGUID &amp; "NO"],0),1))=Checklist4813[[#This Row],[PIGUID]],"Not applicable",""))))</f>
        <v/>
      </c>
      <c r="Q50" s="43" t="str">
        <f>IF(Checklist4813[[#This Row],[N/A]]="Not Applicable",INDEX(S2PQ[[Step 2 questions]:[Justification]],MATCH(Checklist4813[[#This Row],[RelatedPQ]],S2PQ[S2PQGUID],0),3),"")</f>
        <v/>
      </c>
      <c r="R50" s="63"/>
    </row>
    <row r="51" spans="2:18" s="42" customFormat="1" ht="33.75" x14ac:dyDescent="0.25">
      <c r="B51" s="43" t="s">
        <v>456</v>
      </c>
      <c r="C51" s="43"/>
      <c r="D51" s="42">
        <f>IF(Checklist4813[[#This Row],[SGUID]]="",IF(Checklist4813[[#This Row],[SSGUID]]="",0,1),1)</f>
        <v>1</v>
      </c>
      <c r="E51" s="43"/>
      <c r="F51" s="43" t="str">
        <f>_xlfn.IFNA(Checklist4813[[#This Row],[RelatedPQ]],"NA")</f>
        <v/>
      </c>
      <c r="G51" s="43" t="str">
        <f>IF(Checklist4813[[#This Row],[PIGUID]]="","",INDEX(S2PQ_relational[],MATCH(Checklist4813[[#This Row],[PIGUID&amp;NO]],S2PQ_relational[PIGUID &amp; "NO"],0),2))</f>
        <v/>
      </c>
      <c r="H51" s="43" t="str">
        <f>Checklist4813[[#This Row],[PIGUID]]&amp;"NO"</f>
        <v>NO</v>
      </c>
      <c r="I51" s="43" t="str">
        <f>IF(Checklist4813[[#This Row],[PIGUID]]="","",INDEX(PIs[NA Exempt],MATCH(Checklist4813[[#This Row],[PIGUID]],PIs[GUID],0),1))</f>
        <v/>
      </c>
      <c r="J5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13 EQUIPMENT AND DEVICES</v>
      </c>
      <c r="K5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51" s="43" t="str">
        <f>IF(Checklist4813[[#This Row],[SGUID]]="",IF(Checklist4813[[#This Row],[SSGUID]]="",INDEX(PIs[[Column1]:[SS]],MATCH(Checklist4813[[#This Row],[PIGUID]],PIs[GUID],0),6),""),"")</f>
        <v/>
      </c>
      <c r="M51" s="43" t="str">
        <f>IF(Checklist4813[[#This Row],[SSGUID]]="",IF(Checklist4813[[#This Row],[PIGUID]]="","",INDEX(PIs[[Column1]:[SS]],MATCH(Checklist4813[[#This Row],[PIGUID]],PIs[GUID],0),8)),"")</f>
        <v/>
      </c>
      <c r="N51" s="63"/>
      <c r="O51" s="63"/>
      <c r="P51" s="43" t="str">
        <f>IF(Checklist4813[[#This Row],[ifna]]="NA","",IF(Checklist4813[[#This Row],[RelatedPQ]]=0,"",IF(Checklist4813[[#This Row],[RelatedPQ]]="","",IF((INDEX(S2PQ_relational[],MATCH(Checklist4813[[#This Row],[PIGUID&amp;NO]],S2PQ_relational[PIGUID &amp; "NO"],0),1))=Checklist4813[[#This Row],[PIGUID]],"Not applicable",""))))</f>
        <v/>
      </c>
      <c r="Q51" s="43" t="str">
        <f>IF(Checklist4813[[#This Row],[N/A]]="Not Applicable",INDEX(S2PQ[[Step 2 questions]:[Justification]],MATCH(Checklist4813[[#This Row],[RelatedPQ]],S2PQ[S2PQGUID],0),3),"")</f>
        <v/>
      </c>
      <c r="R51" s="63"/>
    </row>
    <row r="52" spans="2:18" s="42" customFormat="1" ht="33.75" hidden="1" x14ac:dyDescent="0.25">
      <c r="B52" s="43"/>
      <c r="C52" s="43" t="s">
        <v>50</v>
      </c>
      <c r="D52" s="42">
        <f>IF(Checklist4813[[#This Row],[SGUID]]="",IF(Checklist4813[[#This Row],[SSGUID]]="",0,1),1)</f>
        <v>1</v>
      </c>
      <c r="E52" s="43"/>
      <c r="F52" s="43" t="str">
        <f>_xlfn.IFNA(Checklist4813[[#This Row],[RelatedPQ]],"NA")</f>
        <v/>
      </c>
      <c r="G52" s="43" t="str">
        <f>IF(Checklist4813[[#This Row],[PIGUID]]="","",INDEX(S2PQ_relational[],MATCH(Checklist4813[[#This Row],[PIGUID&amp;NO]],S2PQ_relational[PIGUID &amp; "NO"],0),2))</f>
        <v/>
      </c>
      <c r="H52" s="43" t="str">
        <f>Checklist4813[[#This Row],[PIGUID]]&amp;"NO"</f>
        <v>NO</v>
      </c>
      <c r="I52" s="43" t="str">
        <f>IF(Checklist4813[[#This Row],[PIGUID]]="","",INDEX(PIs[NA Exempt],MATCH(Checklist4813[[#This Row],[PIGUID]],PIs[GUID],0),1))</f>
        <v/>
      </c>
      <c r="J52"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5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52" s="43" t="str">
        <f>IF(Checklist4813[[#This Row],[SGUID]]="",IF(Checklist4813[[#This Row],[SSGUID]]="",INDEX(PIs[[Column1]:[SS]],MATCH(Checklist4813[[#This Row],[PIGUID]],PIs[GUID],0),6),""),"")</f>
        <v/>
      </c>
      <c r="M52" s="43" t="str">
        <f>IF(Checklist4813[[#This Row],[SSGUID]]="",IF(Checklist4813[[#This Row],[PIGUID]]="","",INDEX(PIs[[Column1]:[SS]],MATCH(Checklist4813[[#This Row],[PIGUID]],PIs[GUID],0),8)),"")</f>
        <v/>
      </c>
      <c r="N52" s="63"/>
      <c r="O52" s="63"/>
      <c r="P52" s="43" t="str">
        <f>IF(Checklist4813[[#This Row],[ifna]]="NA","",IF(Checklist4813[[#This Row],[RelatedPQ]]=0,"",IF(Checklist4813[[#This Row],[RelatedPQ]]="","",IF((INDEX(S2PQ_relational[],MATCH(Checklist4813[[#This Row],[PIGUID&amp;NO]],S2PQ_relational[PIGUID &amp; "NO"],0),1))=Checklist4813[[#This Row],[PIGUID]],"Not applicable",""))))</f>
        <v/>
      </c>
      <c r="Q52" s="43" t="str">
        <f>IF(Checklist4813[[#This Row],[N/A]]="Not Applicable",INDEX(S2PQ[[Step 2 questions]:[Justification]],MATCH(Checklist4813[[#This Row],[RelatedPQ]],S2PQ[S2PQGUID],0),3),"")</f>
        <v/>
      </c>
      <c r="R52" s="63"/>
    </row>
    <row r="53" spans="2:18" s="42" customFormat="1" ht="348.75" x14ac:dyDescent="0.25">
      <c r="B53" s="43"/>
      <c r="C53" s="43"/>
      <c r="D53" s="42">
        <f>IF(Checklist4813[[#This Row],[SGUID]]="",IF(Checklist4813[[#This Row],[SSGUID]]="",0,1),1)</f>
        <v>0</v>
      </c>
      <c r="E53" s="43" t="s">
        <v>450</v>
      </c>
      <c r="F53" s="43" t="str">
        <f>_xlfn.IFNA(Checklist4813[[#This Row],[RelatedPQ]],"NA")</f>
        <v>NA</v>
      </c>
      <c r="G53" s="43" t="e">
        <f>IF(Checklist4813[[#This Row],[PIGUID]]="","",INDEX(S2PQ_relational[],MATCH(Checklist4813[[#This Row],[PIGUID&amp;NO]],S2PQ_relational[PIGUID &amp; "NO"],0),2))</f>
        <v>#N/A</v>
      </c>
      <c r="H53" s="43" t="str">
        <f>Checklist4813[[#This Row],[PIGUID]]&amp;"NO"</f>
        <v>5nZeq0tphwqV9TNSojqkHwNO</v>
      </c>
      <c r="I53" s="43" t="b">
        <f>IF(Checklist4813[[#This Row],[PIGUID]]="","",INDEX(PIs[NA Exempt],MATCH(Checklist4813[[#This Row],[PIGUID]],PIs[GUID],0),1))</f>
        <v>0</v>
      </c>
      <c r="J5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13.01</v>
      </c>
      <c r="K5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Equipment, tools, and devices are fit for purpose and maintained.</v>
      </c>
      <c r="L53" s="43" t="str">
        <f>IF(Checklist4813[[#This Row],[SGUID]]="",IF(Checklist4813[[#This Row],[SSGUID]]="",INDEX(PIs[[Column1]:[SS]],MATCH(Checklist4813[[#This Row],[PIGUID]],PIs[GUID],0),6),""),"")</f>
        <v>Equipment, tools, and devices coming into contact with products shall be made of materials that are safe for contact with products (nontoxic)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identified, maintained, routinely verified, and, where applicable, calibrated at least annually. Calibration shall be traceable to a national or international standard or method.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v>
      </c>
      <c r="M53" s="43" t="str">
        <f>IF(Checklist4813[[#This Row],[SSGUID]]="",IF(Checklist4813[[#This Row],[PIGUID]]="","",INDEX(PIs[[Column1]:[SS]],MATCH(Checklist4813[[#This Row],[PIGUID]],PIs[GUID],0),8)),"")</f>
        <v>Major Must</v>
      </c>
      <c r="N53" s="63"/>
      <c r="O53" s="63"/>
      <c r="P53" s="43" t="str">
        <f>IF(Checklist4813[[#This Row],[ifna]]="NA","",IF(Checklist4813[[#This Row],[RelatedPQ]]=0,"",IF(Checklist4813[[#This Row],[RelatedPQ]]="","",IF((INDEX(S2PQ_relational[],MATCH(Checklist4813[[#This Row],[PIGUID&amp;NO]],S2PQ_relational[PIGUID &amp; "NO"],0),1))=Checklist4813[[#This Row],[PIGUID]],"Not applicable",""))))</f>
        <v/>
      </c>
      <c r="Q53" s="43" t="str">
        <f>IF(Checklist4813[[#This Row],[N/A]]="Not Applicable",INDEX(S2PQ[[Step 2 questions]:[Justification]],MATCH(Checklist4813[[#This Row],[RelatedPQ]],S2PQ[S2PQGUID],0),3),"")</f>
        <v/>
      </c>
      <c r="R53" s="63"/>
    </row>
    <row r="54" spans="2:18" s="42" customFormat="1" ht="78.75" x14ac:dyDescent="0.25">
      <c r="B54" s="43"/>
      <c r="C54" s="43"/>
      <c r="D54" s="42">
        <f>IF(Checklist4813[[#This Row],[SGUID]]="",IF(Checklist4813[[#This Row],[SSGUID]]="",0,1),1)</f>
        <v>0</v>
      </c>
      <c r="E54" s="43" t="s">
        <v>563</v>
      </c>
      <c r="F54" s="43" t="str">
        <f>_xlfn.IFNA(Checklist4813[[#This Row],[RelatedPQ]],"NA")</f>
        <v>NA</v>
      </c>
      <c r="G54" s="43" t="e">
        <f>IF(Checklist4813[[#This Row],[PIGUID]]="","",INDEX(S2PQ_relational[],MATCH(Checklist4813[[#This Row],[PIGUID&amp;NO]],S2PQ_relational[PIGUID &amp; "NO"],0),2))</f>
        <v>#N/A</v>
      </c>
      <c r="H54" s="43" t="str">
        <f>Checklist4813[[#This Row],[PIGUID]]&amp;"NO"</f>
        <v>3Ot7qbCJAWTCVSX25btHMiNO</v>
      </c>
      <c r="I54" s="43" t="b">
        <f>IF(Checklist4813[[#This Row],[PIGUID]]="","",INDEX(PIs[NA Exempt],MATCH(Checklist4813[[#This Row],[PIGUID]],PIs[GUID],0),1))</f>
        <v>0</v>
      </c>
      <c r="J5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13.02</v>
      </c>
      <c r="K5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Equipment is stored in such a way as to prevent product contamination.</v>
      </c>
      <c r="L54" s="43" t="str">
        <f>IF(Checklist4813[[#This Row],[SGUID]]="",IF(Checklist4813[[#This Row],[SSGUID]]="",INDEX(PIs[[Column1]:[SS]],MATCH(Checklist4813[[#This Row],[PIGUID]],PIs[GUID],0),6),""),"")</f>
        <v>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v>
      </c>
      <c r="M54" s="43" t="str">
        <f>IF(Checklist4813[[#This Row],[SSGUID]]="",IF(Checklist4813[[#This Row],[PIGUID]]="","",INDEX(PIs[[Column1]:[SS]],MATCH(Checklist4813[[#This Row],[PIGUID]],PIs[GUID],0),8)),"")</f>
        <v>Major Must</v>
      </c>
      <c r="N54" s="63"/>
      <c r="O54" s="63"/>
      <c r="P54" s="43" t="str">
        <f>IF(Checklist4813[[#This Row],[ifna]]="NA","",IF(Checklist4813[[#This Row],[RelatedPQ]]=0,"",IF(Checklist4813[[#This Row],[RelatedPQ]]="","",IF((INDEX(S2PQ_relational[],MATCH(Checklist4813[[#This Row],[PIGUID&amp;NO]],S2PQ_relational[PIGUID &amp; "NO"],0),1))=Checklist4813[[#This Row],[PIGUID]],"Not applicable",""))))</f>
        <v/>
      </c>
      <c r="Q54" s="43" t="str">
        <f>IF(Checklist4813[[#This Row],[N/A]]="Not Applicable",INDEX(S2PQ[[Step 2 questions]:[Justification]],MATCH(Checklist4813[[#This Row],[RelatedPQ]],S2PQ[S2PQGUID],0),3),"")</f>
        <v/>
      </c>
      <c r="R54" s="63"/>
    </row>
    <row r="55" spans="2:18" s="42" customFormat="1" ht="78.75" x14ac:dyDescent="0.25">
      <c r="B55" s="43"/>
      <c r="C55" s="43"/>
      <c r="D55" s="42">
        <f>IF(Checklist4813[[#This Row],[SGUID]]="",IF(Checklist4813[[#This Row],[SSGUID]]="",0,1),1)</f>
        <v>0</v>
      </c>
      <c r="E55" s="43" t="s">
        <v>1216</v>
      </c>
      <c r="F55" s="43" t="str">
        <f>_xlfn.IFNA(Checklist4813[[#This Row],[RelatedPQ]],"NA")</f>
        <v>NA</v>
      </c>
      <c r="G55" s="43" t="e">
        <f>IF(Checklist4813[[#This Row],[PIGUID]]="","",INDEX(S2PQ_relational[],MATCH(Checklist4813[[#This Row],[PIGUID&amp;NO]],S2PQ_relational[PIGUID &amp; "NO"],0),2))</f>
        <v>#N/A</v>
      </c>
      <c r="H55" s="43" t="str">
        <f>Checklist4813[[#This Row],[PIGUID]]&amp;"NO"</f>
        <v>3gpM7wAcugibINOIws1vMTNO</v>
      </c>
      <c r="I55" s="43" t="b">
        <f>IF(Checklist4813[[#This Row],[PIGUID]]="","",INDEX(PIs[NA Exempt],MATCH(Checklist4813[[#This Row],[PIGUID]],PIs[GUID],0),1))</f>
        <v>0</v>
      </c>
      <c r="J5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13.03</v>
      </c>
      <c r="K5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Vehicles and equipment used for loading, transport, or storage of harvested products are cleaned, maintained, and appropriate for use.</v>
      </c>
      <c r="L55" s="43" t="str">
        <f>IF(Checklist4813[[#This Row],[SGUID]]="",IF(Checklist4813[[#This Row],[SSGUID]]="",INDEX(PIs[[Column1]:[SS]],MATCH(Checklist4813[[#This Row],[PIGUID]],PIs[GUID],0),6),""),"")</f>
        <v>Vehicles and equipment used for loading, transport, or storage of harvested products shall be cleaned and maintained and stored to prevent product contamination (animal manure, fuel spills, etc.).
Vehicles and equipment shall be suitable for the intended purpose and stored to minimize food safety risk.</v>
      </c>
      <c r="M55" s="43" t="str">
        <f>IF(Checklist4813[[#This Row],[SSGUID]]="",IF(Checklist4813[[#This Row],[PIGUID]]="","",INDEX(PIs[[Column1]:[SS]],MATCH(Checklist4813[[#This Row],[PIGUID]],PIs[GUID],0),8)),"")</f>
        <v>Major Must</v>
      </c>
      <c r="N55" s="63"/>
      <c r="O55" s="63"/>
      <c r="P55" s="43" t="str">
        <f>IF(Checklist4813[[#This Row],[ifna]]="NA","",IF(Checklist4813[[#This Row],[RelatedPQ]]=0,"",IF(Checklist4813[[#This Row],[RelatedPQ]]="","",IF((INDEX(S2PQ_relational[],MATCH(Checklist4813[[#This Row],[PIGUID&amp;NO]],S2PQ_relational[PIGUID &amp; "NO"],0),1))=Checklist4813[[#This Row],[PIGUID]],"Not applicable",""))))</f>
        <v/>
      </c>
      <c r="Q55" s="43" t="str">
        <f>IF(Checklist4813[[#This Row],[N/A]]="Not Applicable",INDEX(S2PQ[[Step 2 questions]:[Justification]],MATCH(Checklist4813[[#This Row],[RelatedPQ]],S2PQ[S2PQGUID],0),3),"")</f>
        <v/>
      </c>
      <c r="R55" s="63"/>
    </row>
    <row r="56" spans="2:18" s="42" customFormat="1" ht="45" x14ac:dyDescent="0.25">
      <c r="B56" s="43" t="s">
        <v>921</v>
      </c>
      <c r="C56" s="43"/>
      <c r="D56" s="42">
        <f>IF(Checklist4813[[#This Row],[SGUID]]="",IF(Checklist4813[[#This Row],[SSGUID]]="",0,1),1)</f>
        <v>1</v>
      </c>
      <c r="E56" s="43"/>
      <c r="F56" s="43" t="str">
        <f>_xlfn.IFNA(Checklist4813[[#This Row],[RelatedPQ]],"NA")</f>
        <v/>
      </c>
      <c r="G56" s="43" t="str">
        <f>IF(Checklist4813[[#This Row],[PIGUID]]="","",INDEX(S2PQ_relational[],MATCH(Checklist4813[[#This Row],[PIGUID&amp;NO]],S2PQ_relational[PIGUID &amp; "NO"],0),2))</f>
        <v/>
      </c>
      <c r="H56" s="43" t="str">
        <f>Checklist4813[[#This Row],[PIGUID]]&amp;"NO"</f>
        <v>NO</v>
      </c>
      <c r="I56" s="43" t="str">
        <f>IF(Checklist4813[[#This Row],[PIGUID]]="","",INDEX(PIs[NA Exempt],MATCH(Checklist4813[[#This Row],[PIGUID]],PIs[GUID],0),1))</f>
        <v/>
      </c>
      <c r="J5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14 FOOD SAFETY POLICY DECLARATION</v>
      </c>
      <c r="K5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56" s="43" t="str">
        <f>IF(Checklist4813[[#This Row],[SGUID]]="",IF(Checklist4813[[#This Row],[SSGUID]]="",INDEX(PIs[[Column1]:[SS]],MATCH(Checklist4813[[#This Row],[PIGUID]],PIs[GUID],0),6),""),"")</f>
        <v/>
      </c>
      <c r="M56" s="43" t="str">
        <f>IF(Checklist4813[[#This Row],[SSGUID]]="",IF(Checklist4813[[#This Row],[PIGUID]]="","",INDEX(PIs[[Column1]:[SS]],MATCH(Checklist4813[[#This Row],[PIGUID]],PIs[GUID],0),8)),"")</f>
        <v/>
      </c>
      <c r="N56" s="63"/>
      <c r="O56" s="63"/>
      <c r="P56" s="43" t="str">
        <f>IF(Checklist4813[[#This Row],[ifna]]="NA","",IF(Checklist4813[[#This Row],[RelatedPQ]]=0,"",IF(Checklist4813[[#This Row],[RelatedPQ]]="","",IF((INDEX(S2PQ_relational[],MATCH(Checklist4813[[#This Row],[PIGUID&amp;NO]],S2PQ_relational[PIGUID &amp; "NO"],0),1))=Checklist4813[[#This Row],[PIGUID]],"Not applicable",""))))</f>
        <v/>
      </c>
      <c r="Q56" s="43" t="str">
        <f>IF(Checklist4813[[#This Row],[N/A]]="Not Applicable",INDEX(S2PQ[[Step 2 questions]:[Justification]],MATCH(Checklist4813[[#This Row],[RelatedPQ]],S2PQ[S2PQGUID],0),3),"")</f>
        <v/>
      </c>
      <c r="R56" s="63"/>
    </row>
    <row r="57" spans="2:18" s="42" customFormat="1" ht="33.75" hidden="1" x14ac:dyDescent="0.25">
      <c r="B57" s="43"/>
      <c r="C57" s="43" t="s">
        <v>50</v>
      </c>
      <c r="D57" s="42">
        <f>IF(Checklist4813[[#This Row],[SGUID]]="",IF(Checklist4813[[#This Row],[SSGUID]]="",0,1),1)</f>
        <v>1</v>
      </c>
      <c r="E57" s="43"/>
      <c r="F57" s="43" t="str">
        <f>_xlfn.IFNA(Checklist4813[[#This Row],[RelatedPQ]],"NA")</f>
        <v/>
      </c>
      <c r="G57" s="43" t="str">
        <f>IF(Checklist4813[[#This Row],[PIGUID]]="","",INDEX(S2PQ_relational[],MATCH(Checklist4813[[#This Row],[PIGUID&amp;NO]],S2PQ_relational[PIGUID &amp; "NO"],0),2))</f>
        <v/>
      </c>
      <c r="H57" s="43" t="str">
        <f>Checklist4813[[#This Row],[PIGUID]]&amp;"NO"</f>
        <v>NO</v>
      </c>
      <c r="I57" s="43" t="str">
        <f>IF(Checklist4813[[#This Row],[PIGUID]]="","",INDEX(PIs[NA Exempt],MATCH(Checklist4813[[#This Row],[PIGUID]],PIs[GUID],0),1))</f>
        <v/>
      </c>
      <c r="J57"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5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57" s="43" t="str">
        <f>IF(Checklist4813[[#This Row],[SGUID]]="",IF(Checklist4813[[#This Row],[SSGUID]]="",INDEX(PIs[[Column1]:[SS]],MATCH(Checklist4813[[#This Row],[PIGUID]],PIs[GUID],0),6),""),"")</f>
        <v/>
      </c>
      <c r="M57" s="43" t="str">
        <f>IF(Checklist4813[[#This Row],[SSGUID]]="",IF(Checklist4813[[#This Row],[PIGUID]]="","",INDEX(PIs[[Column1]:[SS]],MATCH(Checklist4813[[#This Row],[PIGUID]],PIs[GUID],0),8)),"")</f>
        <v/>
      </c>
      <c r="N57" s="63"/>
      <c r="O57" s="63"/>
      <c r="P57" s="43" t="str">
        <f>IF(Checklist4813[[#This Row],[ifna]]="NA","",IF(Checklist4813[[#This Row],[RelatedPQ]]=0,"",IF(Checklist4813[[#This Row],[RelatedPQ]]="","",IF((INDEX(S2PQ_relational[],MATCH(Checklist4813[[#This Row],[PIGUID&amp;NO]],S2PQ_relational[PIGUID &amp; "NO"],0),1))=Checklist4813[[#This Row],[PIGUID]],"Not applicable",""))))</f>
        <v/>
      </c>
      <c r="Q57" s="43" t="str">
        <f>IF(Checklist4813[[#This Row],[N/A]]="Not Applicable",INDEX(S2PQ[[Step 2 questions]:[Justification]],MATCH(Checklist4813[[#This Row],[RelatedPQ]],S2PQ[S2PQGUID],0),3),"")</f>
        <v/>
      </c>
      <c r="R57" s="63"/>
    </row>
    <row r="58" spans="2:18" s="42" customFormat="1" ht="236.25" x14ac:dyDescent="0.25">
      <c r="B58" s="43"/>
      <c r="C58" s="43"/>
      <c r="D58" s="42">
        <f>IF(Checklist4813[[#This Row],[SGUID]]="",IF(Checklist4813[[#This Row],[SSGUID]]="",0,1),1)</f>
        <v>0</v>
      </c>
      <c r="E58" s="43" t="s">
        <v>915</v>
      </c>
      <c r="F58" s="43" t="str">
        <f>_xlfn.IFNA(Checklist4813[[#This Row],[RelatedPQ]],"NA")</f>
        <v>NA</v>
      </c>
      <c r="G58" s="43" t="e">
        <f>IF(Checklist4813[[#This Row],[PIGUID]]="","",INDEX(S2PQ_relational[],MATCH(Checklist4813[[#This Row],[PIGUID&amp;NO]],S2PQ_relational[PIGUID &amp; "NO"],0),2))</f>
        <v>#N/A</v>
      </c>
      <c r="H58" s="43" t="str">
        <f>Checklist4813[[#This Row],[PIGUID]]&amp;"NO"</f>
        <v>2rbEZLZlwVmgwRVBUdXz7TNO</v>
      </c>
      <c r="I58" s="43" t="b">
        <f>IF(Checklist4813[[#This Row],[PIGUID]]="","",INDEX(PIs[NA Exempt],MATCH(Checklist4813[[#This Row],[PIGUID]],PIs[GUID],0),1))</f>
        <v>0</v>
      </c>
      <c r="J5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14.01</v>
      </c>
      <c r="K5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has completed and signed the food safety policy declaration.</v>
      </c>
      <c r="L58" s="43" t="str">
        <f>IF(Checklist4813[[#This Row],[SGUID]]="",IF(Checklist4813[[#This Row],[SSGUID]]="",INDEX(PIs[[Column1]:[SS]],MATCH(Checklist4813[[#This Row],[PIGUID]],PIs[GUID],0),6),""),"")</f>
        <v>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Serve as documented evidence of review by management of all elements of the food safety system, on an annual basis or whenever changes occur that impact food safety
- Substantiate the self-assessment checklist (for Option 1 individual producers)
- Be completed either by central management or on quality management system (QMS) level on behalf of Option 2 producer group members and Option 1 multisite producers with QMS</v>
      </c>
      <c r="M58" s="43" t="str">
        <f>IF(Checklist4813[[#This Row],[SSGUID]]="",IF(Checklist4813[[#This Row],[PIGUID]]="","",INDEX(PIs[[Column1]:[SS]],MATCH(Checklist4813[[#This Row],[PIGUID]],PIs[GUID],0),8)),"")</f>
        <v>Major Must</v>
      </c>
      <c r="N58" s="63"/>
      <c r="O58" s="63"/>
      <c r="P58" s="43" t="str">
        <f>IF(Checklist4813[[#This Row],[ifna]]="NA","",IF(Checklist4813[[#This Row],[RelatedPQ]]=0,"",IF(Checklist4813[[#This Row],[RelatedPQ]]="","",IF((INDEX(S2PQ_relational[],MATCH(Checklist4813[[#This Row],[PIGUID&amp;NO]],S2PQ_relational[PIGUID &amp; "NO"],0),1))=Checklist4813[[#This Row],[PIGUID]],"Not applicable",""))))</f>
        <v/>
      </c>
      <c r="Q58" s="43" t="str">
        <f>IF(Checklist4813[[#This Row],[N/A]]="Not Applicable",INDEX(S2PQ[[Step 2 questions]:[Justification]],MATCH(Checklist4813[[#This Row],[RelatedPQ]],S2PQ[S2PQGUID],0),3),"")</f>
        <v/>
      </c>
      <c r="R58" s="63"/>
    </row>
    <row r="59" spans="2:18" s="42" customFormat="1" ht="22.5" x14ac:dyDescent="0.25">
      <c r="B59" s="43" t="s">
        <v>901</v>
      </c>
      <c r="C59" s="43"/>
      <c r="D59" s="42">
        <f>IF(Checklist4813[[#This Row],[SGUID]]="",IF(Checklist4813[[#This Row],[SSGUID]]="",0,1),1)</f>
        <v>1</v>
      </c>
      <c r="E59" s="43"/>
      <c r="F59" s="43" t="str">
        <f>_xlfn.IFNA(Checklist4813[[#This Row],[RelatedPQ]],"NA")</f>
        <v/>
      </c>
      <c r="G59" s="43" t="str">
        <f>IF(Checklist4813[[#This Row],[PIGUID]]="","",INDEX(S2PQ_relational[],MATCH(Checklist4813[[#This Row],[PIGUID&amp;NO]],S2PQ_relational[PIGUID &amp; "NO"],0),2))</f>
        <v/>
      </c>
      <c r="H59" s="43" t="str">
        <f>Checklist4813[[#This Row],[PIGUID]]&amp;"NO"</f>
        <v>NO</v>
      </c>
      <c r="I59" s="43" t="str">
        <f>IF(Checklist4813[[#This Row],[PIGUID]]="","",INDEX(PIs[NA Exempt],MATCH(Checklist4813[[#This Row],[PIGUID]],PIs[GUID],0),1))</f>
        <v/>
      </c>
      <c r="J5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15 FOOD DEFENSE</v>
      </c>
      <c r="K5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59" s="43" t="str">
        <f>IF(Checklist4813[[#This Row],[SGUID]]="",IF(Checklist4813[[#This Row],[SSGUID]]="",INDEX(PIs[[Column1]:[SS]],MATCH(Checklist4813[[#This Row],[PIGUID]],PIs[GUID],0),6),""),"")</f>
        <v/>
      </c>
      <c r="M59" s="43" t="str">
        <f>IF(Checklist4813[[#This Row],[SSGUID]]="",IF(Checklist4813[[#This Row],[PIGUID]]="","",INDEX(PIs[[Column1]:[SS]],MATCH(Checklist4813[[#This Row],[PIGUID]],PIs[GUID],0),8)),"")</f>
        <v/>
      </c>
      <c r="N59" s="63"/>
      <c r="O59" s="63"/>
      <c r="P59" s="43" t="str">
        <f>IF(Checklist4813[[#This Row],[ifna]]="NA","",IF(Checklist4813[[#This Row],[RelatedPQ]]=0,"",IF(Checklist4813[[#This Row],[RelatedPQ]]="","",IF((INDEX(S2PQ_relational[],MATCH(Checklist4813[[#This Row],[PIGUID&amp;NO]],S2PQ_relational[PIGUID &amp; "NO"],0),1))=Checklist4813[[#This Row],[PIGUID]],"Not applicable",""))))</f>
        <v/>
      </c>
      <c r="Q59" s="43" t="str">
        <f>IF(Checklist4813[[#This Row],[N/A]]="Not Applicable",INDEX(S2PQ[[Step 2 questions]:[Justification]],MATCH(Checklist4813[[#This Row],[RelatedPQ]],S2PQ[S2PQGUID],0),3),"")</f>
        <v/>
      </c>
      <c r="R59" s="63"/>
    </row>
    <row r="60" spans="2:18" s="42" customFormat="1" ht="33.75" hidden="1" x14ac:dyDescent="0.25">
      <c r="B60" s="43"/>
      <c r="C60" s="43" t="s">
        <v>50</v>
      </c>
      <c r="D60" s="42">
        <f>IF(Checklist4813[[#This Row],[SGUID]]="",IF(Checklist4813[[#This Row],[SSGUID]]="",0,1),1)</f>
        <v>1</v>
      </c>
      <c r="E60" s="43"/>
      <c r="F60" s="43" t="str">
        <f>_xlfn.IFNA(Checklist4813[[#This Row],[RelatedPQ]],"NA")</f>
        <v/>
      </c>
      <c r="G60" s="43" t="str">
        <f>IF(Checklist4813[[#This Row],[PIGUID]]="","",INDEX(S2PQ_relational[],MATCH(Checklist4813[[#This Row],[PIGUID&amp;NO]],S2PQ_relational[PIGUID &amp; "NO"],0),2))</f>
        <v/>
      </c>
      <c r="H60" s="43" t="str">
        <f>Checklist4813[[#This Row],[PIGUID]]&amp;"NO"</f>
        <v>NO</v>
      </c>
      <c r="I60" s="43" t="str">
        <f>IF(Checklist4813[[#This Row],[PIGUID]]="","",INDEX(PIs[NA Exempt],MATCH(Checklist4813[[#This Row],[PIGUID]],PIs[GUID],0),1))</f>
        <v/>
      </c>
      <c r="J60"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6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0" s="43" t="str">
        <f>IF(Checklist4813[[#This Row],[SGUID]]="",IF(Checklist4813[[#This Row],[SSGUID]]="",INDEX(PIs[[Column1]:[SS]],MATCH(Checklist4813[[#This Row],[PIGUID]],PIs[GUID],0),6),""),"")</f>
        <v/>
      </c>
      <c r="M60" s="43" t="str">
        <f>IF(Checklist4813[[#This Row],[SSGUID]]="",IF(Checklist4813[[#This Row],[PIGUID]]="","",INDEX(PIs[[Column1]:[SS]],MATCH(Checklist4813[[#This Row],[PIGUID]],PIs[GUID],0),8)),"")</f>
        <v/>
      </c>
      <c r="N60" s="63"/>
      <c r="O60" s="63"/>
      <c r="P60" s="43" t="str">
        <f>IF(Checklist4813[[#This Row],[ifna]]="NA","",IF(Checklist4813[[#This Row],[RelatedPQ]]=0,"",IF(Checklist4813[[#This Row],[RelatedPQ]]="","",IF((INDEX(S2PQ_relational[],MATCH(Checklist4813[[#This Row],[PIGUID&amp;NO]],S2PQ_relational[PIGUID &amp; "NO"],0),1))=Checklist4813[[#This Row],[PIGUID]],"Not applicable",""))))</f>
        <v/>
      </c>
      <c r="Q60" s="43" t="str">
        <f>IF(Checklist4813[[#This Row],[N/A]]="Not Applicable",INDEX(S2PQ[[Step 2 questions]:[Justification]],MATCH(Checklist4813[[#This Row],[RelatedPQ]],S2PQ[S2PQGUID],0),3),"")</f>
        <v/>
      </c>
      <c r="R60" s="63"/>
    </row>
    <row r="61" spans="2:18" s="42" customFormat="1" ht="180" x14ac:dyDescent="0.25">
      <c r="B61" s="43"/>
      <c r="C61" s="43"/>
      <c r="D61" s="42">
        <f>IF(Checklist4813[[#This Row],[SGUID]]="",IF(Checklist4813[[#This Row],[SSGUID]]="",0,1),1)</f>
        <v>0</v>
      </c>
      <c r="E61" s="43" t="s">
        <v>895</v>
      </c>
      <c r="F61" s="43" t="str">
        <f>_xlfn.IFNA(Checklist4813[[#This Row],[RelatedPQ]],"NA")</f>
        <v>NA</v>
      </c>
      <c r="G61" s="43" t="e">
        <f>IF(Checklist4813[[#This Row],[PIGUID]]="","",INDEX(S2PQ_relational[],MATCH(Checklist4813[[#This Row],[PIGUID&amp;NO]],S2PQ_relational[PIGUID &amp; "NO"],0),2))</f>
        <v>#N/A</v>
      </c>
      <c r="H61" s="43" t="str">
        <f>Checklist4813[[#This Row],[PIGUID]]&amp;"NO"</f>
        <v>2hrMVYDEmxxVkLDwykpmlnNO</v>
      </c>
      <c r="I61" s="43" t="b">
        <f>IF(Checklist4813[[#This Row],[PIGUID]]="","",INDEX(PIs[NA Exempt],MATCH(Checklist4813[[#This Row],[PIGUID]],PIs[GUID],0),1))</f>
        <v>0</v>
      </c>
      <c r="J6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15.01</v>
      </c>
      <c r="K6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food defense system is in place to address risks associated with malicious attack or contamination.</v>
      </c>
      <c r="L61" s="43" t="str">
        <f>IF(Checklist4813[[#This Row],[SGUID]]="",IF(Checklist4813[[#This Row],[SSGUID]]="",INDEX(PIs[[Column1]:[SS]],MATCH(Checklist4813[[#This Row],[PIGUID]],PIs[GUID],0),6),""),"")</f>
        <v>The system shall include:
- A risk assessment to identify potential threats to the safety of products, taking into account risks from deliberate attempts to inflict contamination or damage
- A documented food defense plan to specify the measures to control any risks identified in the risk assessment
- Consideration of identification of tampering to the premises and products, monitoring of external storage and intake points, controlled access where relevant, receiving inputs from safe sources, and having available information for all employees and subcontractors
- Worker, visitor, and subcontractor awareness of the need to support food defense measures, ensured through training, signs, pictograms, etc.</v>
      </c>
      <c r="M61" s="43" t="str">
        <f>IF(Checklist4813[[#This Row],[SSGUID]]="",IF(Checklist4813[[#This Row],[PIGUID]]="","",INDEX(PIs[[Column1]:[SS]],MATCH(Checklist4813[[#This Row],[PIGUID]],PIs[GUID],0),8)),"")</f>
        <v>Major Must</v>
      </c>
      <c r="N61" s="63"/>
      <c r="O61" s="63"/>
      <c r="P61" s="43" t="str">
        <f>IF(Checklist4813[[#This Row],[ifna]]="NA","",IF(Checklist4813[[#This Row],[RelatedPQ]]=0,"",IF(Checklist4813[[#This Row],[RelatedPQ]]="","",IF((INDEX(S2PQ_relational[],MATCH(Checklist4813[[#This Row],[PIGUID&amp;NO]],S2PQ_relational[PIGUID &amp; "NO"],0),1))=Checklist4813[[#This Row],[PIGUID]],"Not applicable",""))))</f>
        <v/>
      </c>
      <c r="Q61" s="43" t="str">
        <f>IF(Checklist4813[[#This Row],[N/A]]="Not Applicable",INDEX(S2PQ[[Step 2 questions]:[Justification]],MATCH(Checklist4813[[#This Row],[RelatedPQ]],S2PQ[S2PQGUID],0),3),"")</f>
        <v/>
      </c>
      <c r="R61" s="63"/>
    </row>
    <row r="62" spans="2:18" s="42" customFormat="1" ht="22.5" x14ac:dyDescent="0.25">
      <c r="B62" s="43" t="s">
        <v>894</v>
      </c>
      <c r="C62" s="43"/>
      <c r="D62" s="42">
        <f>IF(Checklist4813[[#This Row],[SGUID]]="",IF(Checklist4813[[#This Row],[SSGUID]]="",0,1),1)</f>
        <v>1</v>
      </c>
      <c r="E62" s="43"/>
      <c r="F62" s="43" t="str">
        <f>_xlfn.IFNA(Checklist4813[[#This Row],[RelatedPQ]],"NA")</f>
        <v/>
      </c>
      <c r="G62" s="43" t="str">
        <f>IF(Checklist4813[[#This Row],[PIGUID]]="","",INDEX(S2PQ_relational[],MATCH(Checklist4813[[#This Row],[PIGUID&amp;NO]],S2PQ_relational[PIGUID &amp; "NO"],0),2))</f>
        <v/>
      </c>
      <c r="H62" s="43" t="str">
        <f>Checklist4813[[#This Row],[PIGUID]]&amp;"NO"</f>
        <v>NO</v>
      </c>
      <c r="I62" s="43" t="str">
        <f>IF(Checklist4813[[#This Row],[PIGUID]]="","",INDEX(PIs[NA Exempt],MATCH(Checklist4813[[#This Row],[PIGUID]],PIs[GUID],0),1))</f>
        <v/>
      </c>
      <c r="J6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16 FOOD FRAUD</v>
      </c>
      <c r="K6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2" s="43" t="str">
        <f>IF(Checklist4813[[#This Row],[SGUID]]="",IF(Checklist4813[[#This Row],[SSGUID]]="",INDEX(PIs[[Column1]:[SS]],MATCH(Checklist4813[[#This Row],[PIGUID]],PIs[GUID],0),6),""),"")</f>
        <v/>
      </c>
      <c r="M62" s="43" t="str">
        <f>IF(Checklist4813[[#This Row],[SSGUID]]="",IF(Checklist4813[[#This Row],[PIGUID]]="","",INDEX(PIs[[Column1]:[SS]],MATCH(Checklist4813[[#This Row],[PIGUID]],PIs[GUID],0),8)),"")</f>
        <v/>
      </c>
      <c r="N62" s="63"/>
      <c r="O62" s="63"/>
      <c r="P62" s="43" t="str">
        <f>IF(Checklist4813[[#This Row],[ifna]]="NA","",IF(Checklist4813[[#This Row],[RelatedPQ]]=0,"",IF(Checklist4813[[#This Row],[RelatedPQ]]="","",IF((INDEX(S2PQ_relational[],MATCH(Checklist4813[[#This Row],[PIGUID&amp;NO]],S2PQ_relational[PIGUID &amp; "NO"],0),1))=Checklist4813[[#This Row],[PIGUID]],"Not applicable",""))))</f>
        <v/>
      </c>
      <c r="Q62" s="43" t="str">
        <f>IF(Checklist4813[[#This Row],[N/A]]="Not Applicable",INDEX(S2PQ[[Step 2 questions]:[Justification]],MATCH(Checklist4813[[#This Row],[RelatedPQ]],S2PQ[S2PQGUID],0),3),"")</f>
        <v/>
      </c>
      <c r="R62" s="63"/>
    </row>
    <row r="63" spans="2:18" s="42" customFormat="1" ht="33.75" hidden="1" x14ac:dyDescent="0.25">
      <c r="B63" s="43"/>
      <c r="C63" s="43" t="s">
        <v>50</v>
      </c>
      <c r="D63" s="42">
        <f>IF(Checklist4813[[#This Row],[SGUID]]="",IF(Checklist4813[[#This Row],[SSGUID]]="",0,1),1)</f>
        <v>1</v>
      </c>
      <c r="E63" s="43"/>
      <c r="F63" s="43" t="str">
        <f>_xlfn.IFNA(Checklist4813[[#This Row],[RelatedPQ]],"NA")</f>
        <v/>
      </c>
      <c r="G63" s="43" t="str">
        <f>IF(Checklist4813[[#This Row],[PIGUID]]="","",INDEX(S2PQ_relational[],MATCH(Checklist4813[[#This Row],[PIGUID&amp;NO]],S2PQ_relational[PIGUID &amp; "NO"],0),2))</f>
        <v/>
      </c>
      <c r="H63" s="43" t="str">
        <f>Checklist4813[[#This Row],[PIGUID]]&amp;"NO"</f>
        <v>NO</v>
      </c>
      <c r="I63" s="43" t="str">
        <f>IF(Checklist4813[[#This Row],[PIGUID]]="","",INDEX(PIs[NA Exempt],MATCH(Checklist4813[[#This Row],[PIGUID]],PIs[GUID],0),1))</f>
        <v/>
      </c>
      <c r="J63"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6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3" s="43" t="str">
        <f>IF(Checklist4813[[#This Row],[SGUID]]="",IF(Checklist4813[[#This Row],[SSGUID]]="",INDEX(PIs[[Column1]:[SS]],MATCH(Checklist4813[[#This Row],[PIGUID]],PIs[GUID],0),6),""),"")</f>
        <v/>
      </c>
      <c r="M63" s="43" t="str">
        <f>IF(Checklist4813[[#This Row],[SSGUID]]="",IF(Checklist4813[[#This Row],[PIGUID]]="","",INDEX(PIs[[Column1]:[SS]],MATCH(Checklist4813[[#This Row],[PIGUID]],PIs[GUID],0),8)),"")</f>
        <v/>
      </c>
      <c r="N63" s="63"/>
      <c r="O63" s="63"/>
      <c r="P63" s="43" t="str">
        <f>IF(Checklist4813[[#This Row],[ifna]]="NA","",IF(Checklist4813[[#This Row],[RelatedPQ]]=0,"",IF(Checklist4813[[#This Row],[RelatedPQ]]="","",IF((INDEX(S2PQ_relational[],MATCH(Checklist4813[[#This Row],[PIGUID&amp;NO]],S2PQ_relational[PIGUID &amp; "NO"],0),1))=Checklist4813[[#This Row],[PIGUID]],"Not applicable",""))))</f>
        <v/>
      </c>
      <c r="Q63" s="43" t="str">
        <f>IF(Checklist4813[[#This Row],[N/A]]="Not Applicable",INDEX(S2PQ[[Step 2 questions]:[Justification]],MATCH(Checklist4813[[#This Row],[RelatedPQ]],S2PQ[S2PQGUID],0),3),"")</f>
        <v/>
      </c>
      <c r="R63" s="63"/>
    </row>
    <row r="64" spans="2:18" s="42" customFormat="1" ht="157.5" x14ac:dyDescent="0.25">
      <c r="B64" s="43"/>
      <c r="C64" s="43"/>
      <c r="D64" s="42">
        <f>IF(Checklist4813[[#This Row],[SGUID]]="",IF(Checklist4813[[#This Row],[SSGUID]]="",0,1),1)</f>
        <v>0</v>
      </c>
      <c r="E64" s="43" t="s">
        <v>888</v>
      </c>
      <c r="F64" s="43" t="str">
        <f>_xlfn.IFNA(Checklist4813[[#This Row],[RelatedPQ]],"NA")</f>
        <v>NA</v>
      </c>
      <c r="G64" s="43" t="e">
        <f>IF(Checklist4813[[#This Row],[PIGUID]]="","",INDEX(S2PQ_relational[],MATCH(Checklist4813[[#This Row],[PIGUID&amp;NO]],S2PQ_relational[PIGUID &amp; "NO"],0),2))</f>
        <v>#N/A</v>
      </c>
      <c r="H64" s="43" t="str">
        <f>Checklist4813[[#This Row],[PIGUID]]&amp;"NO"</f>
        <v>1BJLRQdnuJDEVmUFrZ4Fg5NO</v>
      </c>
      <c r="I64" s="43" t="b">
        <f>IF(Checklist4813[[#This Row],[PIGUID]]="","",INDEX(PIs[NA Exempt],MATCH(Checklist4813[[#This Row],[PIGUID]],PIs[GUID],0),1))</f>
        <v>0</v>
      </c>
      <c r="J6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16.01</v>
      </c>
      <c r="K6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system is in place to address risks associated with food fraud.</v>
      </c>
      <c r="L64" s="43" t="str">
        <f>IF(Checklist4813[[#This Row],[SGUID]]="",IF(Checklist4813[[#This Row],[SSGUID]]="",INDEX(PIs[[Column1]:[SS]],MATCH(Checklist4813[[#This Row],[PIGUID]],PIs[GUID],0),6),""),"")</f>
        <v>The system shall include:
- A risk assessment to identify potential threats to the safety of the product, taking into account risks from fraudulent or adulterated materials
- A documented food fraud plan to specify the measures to control any risks identified in the risk assessment
- Consideration shall be given to potential impacts of intentional inaccurate information associated with a product for economical gain
- Where applicable, risks associated with counterfeit PPP, unauthorized propagation material, origin of packaging, use of approved suppliers, control over access to packaging shall be considered</v>
      </c>
      <c r="M64" s="43" t="str">
        <f>IF(Checklist4813[[#This Row],[SSGUID]]="",IF(Checklist4813[[#This Row],[PIGUID]]="","",INDEX(PIs[[Column1]:[SS]],MATCH(Checklist4813[[#This Row],[PIGUID]],PIs[GUID],0),8)),"")</f>
        <v>Major Must</v>
      </c>
      <c r="N64" s="63"/>
      <c r="O64" s="63"/>
      <c r="P64" s="43" t="str">
        <f>IF(Checklist4813[[#This Row],[ifna]]="NA","",IF(Checklist4813[[#This Row],[RelatedPQ]]=0,"",IF(Checklist4813[[#This Row],[RelatedPQ]]="","",IF((INDEX(S2PQ_relational[],MATCH(Checklist4813[[#This Row],[PIGUID&amp;NO]],S2PQ_relational[PIGUID &amp; "NO"],0),1))=Checklist4813[[#This Row],[PIGUID]],"Not applicable",""))))</f>
        <v/>
      </c>
      <c r="Q64" s="43" t="str">
        <f>IF(Checklist4813[[#This Row],[N/A]]="Not Applicable",INDEX(S2PQ[[Step 2 questions]:[Justification]],MATCH(Checklist4813[[#This Row],[RelatedPQ]],S2PQ[S2PQGUID],0),3),"")</f>
        <v/>
      </c>
      <c r="R64" s="63"/>
    </row>
    <row r="65" spans="2:18" s="42" customFormat="1" ht="22.5" x14ac:dyDescent="0.25">
      <c r="B65" s="43" t="s">
        <v>87</v>
      </c>
      <c r="C65" s="43"/>
      <c r="D65" s="42">
        <f>IF(Checklist4813[[#This Row],[SGUID]]="",IF(Checklist4813[[#This Row],[SSGUID]]="",0,1),1)</f>
        <v>1</v>
      </c>
      <c r="E65" s="43"/>
      <c r="F65" s="43" t="str">
        <f>_xlfn.IFNA(Checklist4813[[#This Row],[RelatedPQ]],"NA")</f>
        <v/>
      </c>
      <c r="G65" s="43" t="str">
        <f>IF(Checklist4813[[#This Row],[PIGUID]]="","",INDEX(S2PQ_relational[],MATCH(Checklist4813[[#This Row],[PIGUID&amp;NO]],S2PQ_relational[PIGUID &amp; "NO"],0),2))</f>
        <v/>
      </c>
      <c r="H65" s="43" t="str">
        <f>Checklist4813[[#This Row],[PIGUID]]&amp;"NO"</f>
        <v>NO</v>
      </c>
      <c r="I65" s="43" t="str">
        <f>IF(Checklist4813[[#This Row],[PIGUID]]="","",INDEX(PIs[NA Exempt],MATCH(Checklist4813[[#This Row],[PIGUID]],PIs[GUID],0),1))</f>
        <v/>
      </c>
      <c r="J6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17 LOGO USE</v>
      </c>
      <c r="K6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5" s="43" t="str">
        <f>IF(Checklist4813[[#This Row],[SGUID]]="",IF(Checklist4813[[#This Row],[SSGUID]]="",INDEX(PIs[[Column1]:[SS]],MATCH(Checklist4813[[#This Row],[PIGUID]],PIs[GUID],0),6),""),"")</f>
        <v/>
      </c>
      <c r="M65" s="43" t="str">
        <f>IF(Checklist4813[[#This Row],[SSGUID]]="",IF(Checklist4813[[#This Row],[PIGUID]]="","",INDEX(PIs[[Column1]:[SS]],MATCH(Checklist4813[[#This Row],[PIGUID]],PIs[GUID],0),8)),"")</f>
        <v/>
      </c>
      <c r="N65" s="63"/>
      <c r="O65" s="63"/>
      <c r="P65" s="43" t="str">
        <f>IF(Checklist4813[[#This Row],[ifna]]="NA","",IF(Checklist4813[[#This Row],[RelatedPQ]]=0,"",IF(Checklist4813[[#This Row],[RelatedPQ]]="","",IF((INDEX(S2PQ_relational[],MATCH(Checklist4813[[#This Row],[PIGUID&amp;NO]],S2PQ_relational[PIGUID &amp; "NO"],0),1))=Checklist4813[[#This Row],[PIGUID]],"Not applicable",""))))</f>
        <v/>
      </c>
      <c r="Q65" s="43" t="str">
        <f>IF(Checklist4813[[#This Row],[N/A]]="Not Applicable",INDEX(S2PQ[[Step 2 questions]:[Justification]],MATCH(Checklist4813[[#This Row],[RelatedPQ]],S2PQ[S2PQGUID],0),3),"")</f>
        <v/>
      </c>
      <c r="R65" s="63"/>
    </row>
    <row r="66" spans="2:18" s="42" customFormat="1" ht="33.75" hidden="1" x14ac:dyDescent="0.25">
      <c r="B66" s="43"/>
      <c r="C66" s="43" t="s">
        <v>50</v>
      </c>
      <c r="D66" s="42">
        <f>IF(Checklist4813[[#This Row],[SGUID]]="",IF(Checklist4813[[#This Row],[SSGUID]]="",0,1),1)</f>
        <v>1</v>
      </c>
      <c r="E66" s="43"/>
      <c r="F66" s="43" t="str">
        <f>_xlfn.IFNA(Checklist4813[[#This Row],[RelatedPQ]],"NA")</f>
        <v/>
      </c>
      <c r="G66" s="43" t="str">
        <f>IF(Checklist4813[[#This Row],[PIGUID]]="","",INDEX(S2PQ_relational[],MATCH(Checklist4813[[#This Row],[PIGUID&amp;NO]],S2PQ_relational[PIGUID &amp; "NO"],0),2))</f>
        <v/>
      </c>
      <c r="H66" s="43" t="str">
        <f>Checklist4813[[#This Row],[PIGUID]]&amp;"NO"</f>
        <v>NO</v>
      </c>
      <c r="I66" s="43" t="str">
        <f>IF(Checklist4813[[#This Row],[PIGUID]]="","",INDEX(PIs[NA Exempt],MATCH(Checklist4813[[#This Row],[PIGUID]],PIs[GUID],0),1))</f>
        <v/>
      </c>
      <c r="J66"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6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6" s="43" t="str">
        <f>IF(Checklist4813[[#This Row],[SGUID]]="",IF(Checklist4813[[#This Row],[SSGUID]]="",INDEX(PIs[[Column1]:[SS]],MATCH(Checklist4813[[#This Row],[PIGUID]],PIs[GUID],0),6),""),"")</f>
        <v/>
      </c>
      <c r="M66" s="43" t="str">
        <f>IF(Checklist4813[[#This Row],[SSGUID]]="",IF(Checklist4813[[#This Row],[PIGUID]]="","",INDEX(PIs[[Column1]:[SS]],MATCH(Checklist4813[[#This Row],[PIGUID]],PIs[GUID],0),8)),"")</f>
        <v/>
      </c>
      <c r="N66" s="63"/>
      <c r="O66" s="63"/>
      <c r="P66" s="43" t="str">
        <f>IF(Checklist4813[[#This Row],[ifna]]="NA","",IF(Checklist4813[[#This Row],[RelatedPQ]]=0,"",IF(Checklist4813[[#This Row],[RelatedPQ]]="","",IF((INDEX(S2PQ_relational[],MATCH(Checklist4813[[#This Row],[PIGUID&amp;NO]],S2PQ_relational[PIGUID &amp; "NO"],0),1))=Checklist4813[[#This Row],[PIGUID]],"Not applicable",""))))</f>
        <v/>
      </c>
      <c r="Q66" s="43" t="str">
        <f>IF(Checklist4813[[#This Row],[N/A]]="Not Applicable",INDEX(S2PQ[[Step 2 questions]:[Justification]],MATCH(Checklist4813[[#This Row],[RelatedPQ]],S2PQ[S2PQGUID],0),3),"")</f>
        <v/>
      </c>
      <c r="R66" s="63"/>
    </row>
    <row r="67" spans="2:18" s="42" customFormat="1" ht="180" x14ac:dyDescent="0.25">
      <c r="B67" s="43"/>
      <c r="C67" s="43"/>
      <c r="D67" s="42">
        <f>IF(Checklist4813[[#This Row],[SGUID]]="",IF(Checklist4813[[#This Row],[SSGUID]]="",0,1),1)</f>
        <v>0</v>
      </c>
      <c r="E67" s="43" t="s">
        <v>81</v>
      </c>
      <c r="F67" s="43" t="str">
        <f>_xlfn.IFNA(Checklist4813[[#This Row],[RelatedPQ]],"NA")</f>
        <v>NA</v>
      </c>
      <c r="G67" s="43" t="e">
        <f>IF(Checklist4813[[#This Row],[PIGUID]]="","",INDEX(S2PQ_relational[],MATCH(Checklist4813[[#This Row],[PIGUID&amp;NO]],S2PQ_relational[PIGUID &amp; "NO"],0),2))</f>
        <v>#N/A</v>
      </c>
      <c r="H67" s="43" t="str">
        <f>Checklist4813[[#This Row],[PIGUID]]&amp;"NO"</f>
        <v>5Qhg3OiIkHk2a2SqadM1VVNO</v>
      </c>
      <c r="I67" s="43" t="b">
        <f>IF(Checklist4813[[#This Row],[PIGUID]]="","",INDEX(PIs[NA Exempt],MATCH(Checklist4813[[#This Row],[PIGUID]],PIs[GUID],0),1))</f>
        <v>0</v>
      </c>
      <c r="J6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17.01</v>
      </c>
      <c r="K6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GLOBALG.A.P. word, trademark, and QR code or logo, as well as the GLOBALG.A.P. Number (GGN) are used according to “GLOBALG.A.P. trademarks use: Policy and guidelines.”</v>
      </c>
      <c r="L67" s="43" t="str">
        <f>IF(Checklist4813[[#This Row],[SGUID]]="",IF(Checklist4813[[#This Row],[SSGUID]]="",INDEX(PIs[[Column1]:[SS]],MATCH(Checklist4813[[#This Row],[PIGUID]],PIs[GUID],0),6),""),"")</f>
        <v>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v>
      </c>
      <c r="M67" s="43" t="str">
        <f>IF(Checklist4813[[#This Row],[SSGUID]]="",IF(Checklist4813[[#This Row],[PIGUID]]="","",INDEX(PIs[[Column1]:[SS]],MATCH(Checklist4813[[#This Row],[PIGUID]],PIs[GUID],0),8)),"")</f>
        <v>Major Must</v>
      </c>
      <c r="N67" s="63"/>
      <c r="O67" s="63"/>
      <c r="P67" s="43" t="str">
        <f>IF(Checklist4813[[#This Row],[ifna]]="NA","",IF(Checklist4813[[#This Row],[RelatedPQ]]=0,"",IF(Checklist4813[[#This Row],[RelatedPQ]]="","",IF((INDEX(S2PQ_relational[],MATCH(Checklist4813[[#This Row],[PIGUID&amp;NO]],S2PQ_relational[PIGUID &amp; "NO"],0),1))=Checklist4813[[#This Row],[PIGUID]],"Not applicable",""))))</f>
        <v/>
      </c>
      <c r="Q67" s="43" t="str">
        <f>IF(Checklist4813[[#This Row],[N/A]]="Not Applicable",INDEX(S2PQ[[Step 2 questions]:[Justification]],MATCH(Checklist4813[[#This Row],[RelatedPQ]],S2PQ[S2PQGUID],0),3),"")</f>
        <v/>
      </c>
      <c r="R67" s="63"/>
    </row>
    <row r="68" spans="2:18" s="42" customFormat="1" ht="33.75" x14ac:dyDescent="0.25">
      <c r="B68" s="43" t="s">
        <v>74</v>
      </c>
      <c r="C68" s="43"/>
      <c r="D68" s="42">
        <f>IF(Checklist4813[[#This Row],[SGUID]]="",IF(Checklist4813[[#This Row],[SSGUID]]="",0,1),1)</f>
        <v>1</v>
      </c>
      <c r="E68" s="43"/>
      <c r="F68" s="43" t="str">
        <f>_xlfn.IFNA(Checklist4813[[#This Row],[RelatedPQ]],"NA")</f>
        <v/>
      </c>
      <c r="G68" s="43" t="str">
        <f>IF(Checklist4813[[#This Row],[PIGUID]]="","",INDEX(S2PQ_relational[],MATCH(Checklist4813[[#This Row],[PIGUID&amp;NO]],S2PQ_relational[PIGUID &amp; "NO"],0),2))</f>
        <v/>
      </c>
      <c r="H68" s="43" t="str">
        <f>Checklist4813[[#This Row],[PIGUID]]&amp;"NO"</f>
        <v>NO</v>
      </c>
      <c r="I68" s="43" t="str">
        <f>IF(Checklist4813[[#This Row],[PIGUID]]="","",INDEX(PIs[NA Exempt],MATCH(Checklist4813[[#This Row],[PIGUID]],PIs[GUID],0),1))</f>
        <v/>
      </c>
      <c r="J6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18 GLOBALG.A.P. STATUS</v>
      </c>
      <c r="K6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8" s="43" t="str">
        <f>IF(Checklist4813[[#This Row],[SGUID]]="",IF(Checklist4813[[#This Row],[SSGUID]]="",INDEX(PIs[[Column1]:[SS]],MATCH(Checklist4813[[#This Row],[PIGUID]],PIs[GUID],0),6),""),"")</f>
        <v/>
      </c>
      <c r="M68" s="43" t="str">
        <f>IF(Checklist4813[[#This Row],[SSGUID]]="",IF(Checklist4813[[#This Row],[PIGUID]]="","",INDEX(PIs[[Column1]:[SS]],MATCH(Checklist4813[[#This Row],[PIGUID]],PIs[GUID],0),8)),"")</f>
        <v/>
      </c>
      <c r="N68" s="63"/>
      <c r="O68" s="63"/>
      <c r="P68" s="43" t="str">
        <f>IF(Checklist4813[[#This Row],[ifna]]="NA","",IF(Checklist4813[[#This Row],[RelatedPQ]]=0,"",IF(Checklist4813[[#This Row],[RelatedPQ]]="","",IF((INDEX(S2PQ_relational[],MATCH(Checklist4813[[#This Row],[PIGUID&amp;NO]],S2PQ_relational[PIGUID &amp; "NO"],0),1))=Checklist4813[[#This Row],[PIGUID]],"Not applicable",""))))</f>
        <v/>
      </c>
      <c r="Q68" s="43" t="str">
        <f>IF(Checklist4813[[#This Row],[N/A]]="Not Applicable",INDEX(S2PQ[[Step 2 questions]:[Justification]],MATCH(Checklist4813[[#This Row],[RelatedPQ]],S2PQ[S2PQGUID],0),3),"")</f>
        <v/>
      </c>
      <c r="R68" s="63"/>
    </row>
    <row r="69" spans="2:18" s="42" customFormat="1" ht="33.75" hidden="1" x14ac:dyDescent="0.25">
      <c r="B69" s="43"/>
      <c r="C69" s="43" t="s">
        <v>50</v>
      </c>
      <c r="D69" s="42">
        <f>IF(Checklist4813[[#This Row],[SGUID]]="",IF(Checklist4813[[#This Row],[SSGUID]]="",0,1),1)</f>
        <v>1</v>
      </c>
      <c r="E69" s="43"/>
      <c r="F69" s="43" t="str">
        <f>_xlfn.IFNA(Checklist4813[[#This Row],[RelatedPQ]],"NA")</f>
        <v/>
      </c>
      <c r="G69" s="43" t="str">
        <f>IF(Checklist4813[[#This Row],[PIGUID]]="","",INDEX(S2PQ_relational[],MATCH(Checklist4813[[#This Row],[PIGUID&amp;NO]],S2PQ_relational[PIGUID &amp; "NO"],0),2))</f>
        <v/>
      </c>
      <c r="H69" s="43" t="str">
        <f>Checklist4813[[#This Row],[PIGUID]]&amp;"NO"</f>
        <v>NO</v>
      </c>
      <c r="I69" s="43" t="str">
        <f>IF(Checklist4813[[#This Row],[PIGUID]]="","",INDEX(PIs[NA Exempt],MATCH(Checklist4813[[#This Row],[PIGUID]],PIs[GUID],0),1))</f>
        <v/>
      </c>
      <c r="J69"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6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69" s="43" t="str">
        <f>IF(Checklist4813[[#This Row],[SGUID]]="",IF(Checklist4813[[#This Row],[SSGUID]]="",INDEX(PIs[[Column1]:[SS]],MATCH(Checklist4813[[#This Row],[PIGUID]],PIs[GUID],0),6),""),"")</f>
        <v/>
      </c>
      <c r="M69" s="43" t="str">
        <f>IF(Checklist4813[[#This Row],[SSGUID]]="",IF(Checklist4813[[#This Row],[PIGUID]]="","",INDEX(PIs[[Column1]:[SS]],MATCH(Checklist4813[[#This Row],[PIGUID]],PIs[GUID],0),8)),"")</f>
        <v/>
      </c>
      <c r="N69" s="63"/>
      <c r="O69" s="63"/>
      <c r="P69" s="43" t="str">
        <f>IF(Checklist4813[[#This Row],[ifna]]="NA","",IF(Checklist4813[[#This Row],[RelatedPQ]]=0,"",IF(Checklist4813[[#This Row],[RelatedPQ]]="","",IF((INDEX(S2PQ_relational[],MATCH(Checklist4813[[#This Row],[PIGUID&amp;NO]],S2PQ_relational[PIGUID &amp; "NO"],0),1))=Checklist4813[[#This Row],[PIGUID]],"Not applicable",""))))</f>
        <v/>
      </c>
      <c r="Q69" s="43" t="str">
        <f>IF(Checklist4813[[#This Row],[N/A]]="Not Applicable",INDEX(S2PQ[[Step 2 questions]:[Justification]],MATCH(Checklist4813[[#This Row],[RelatedPQ]],S2PQ[S2PQGUID],0),3),"")</f>
        <v/>
      </c>
      <c r="R69" s="63"/>
    </row>
    <row r="70" spans="2:18" s="42" customFormat="1" ht="326.25" x14ac:dyDescent="0.25">
      <c r="B70" s="43"/>
      <c r="C70" s="43"/>
      <c r="D70" s="42">
        <f>IF(Checklist4813[[#This Row],[SGUID]]="",IF(Checklist4813[[#This Row],[SSGUID]]="",0,1),1)</f>
        <v>0</v>
      </c>
      <c r="E70" s="43" t="s">
        <v>68</v>
      </c>
      <c r="F70" s="43" t="str">
        <f>_xlfn.IFNA(Checklist4813[[#This Row],[RelatedPQ]],"NA")</f>
        <v>NA</v>
      </c>
      <c r="G70" s="43" t="e">
        <f>IF(Checklist4813[[#This Row],[PIGUID]]="","",INDEX(S2PQ_relational[],MATCH(Checklist4813[[#This Row],[PIGUID&amp;NO]],S2PQ_relational[PIGUID &amp; "NO"],0),2))</f>
        <v>#N/A</v>
      </c>
      <c r="H70" s="43" t="str">
        <f>Checklist4813[[#This Row],[PIGUID]]&amp;"NO"</f>
        <v>1DE3YPrPgMHLSsJMIScwWZNO</v>
      </c>
      <c r="I70" s="43" t="b">
        <f>IF(Checklist4813[[#This Row],[PIGUID]]="","",INDEX(PIs[NA Exempt],MATCH(Checklist4813[[#This Row],[PIGUID]],PIs[GUID],0),1))</f>
        <v>0</v>
      </c>
      <c r="J7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18.01</v>
      </c>
      <c r="K7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Transaction documentation includes reference to the GLOBALG.A.P. status and the GLOBALG.A.P. Number (GGN).</v>
      </c>
      <c r="L70" s="43" t="str">
        <f>IF(Checklist4813[[#This Row],[SGUID]]="",IF(Checklist4813[[#This Row],[SSGUID]]="",INDEX(PIs[[Column1]:[SS]],MATCH(Checklist4813[[#This Row],[PIGUID]],PIs[GUID],0),6),""),"")</f>
        <v>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v>
      </c>
      <c r="M70" s="43" t="str">
        <f>IF(Checklist4813[[#This Row],[SSGUID]]="",IF(Checklist4813[[#This Row],[PIGUID]]="","",INDEX(PIs[[Column1]:[SS]],MATCH(Checklist4813[[#This Row],[PIGUID]],PIs[GUID],0),8)),"")</f>
        <v>Major Must</v>
      </c>
      <c r="N70" s="63"/>
      <c r="O70" s="63"/>
      <c r="P70" s="43" t="str">
        <f>IF(Checklist4813[[#This Row],[ifna]]="NA","",IF(Checklist4813[[#This Row],[RelatedPQ]]=0,"",IF(Checklist4813[[#This Row],[RelatedPQ]]="","",IF((INDEX(S2PQ_relational[],MATCH(Checklist4813[[#This Row],[PIGUID&amp;NO]],S2PQ_relational[PIGUID &amp; "NO"],0),1))=Checklist4813[[#This Row],[PIGUID]],"Not applicable",""))))</f>
        <v/>
      </c>
      <c r="Q70" s="43" t="str">
        <f>IF(Checklist4813[[#This Row],[N/A]]="Not Applicable",INDEX(S2PQ[[Step 2 questions]:[Justification]],MATCH(Checklist4813[[#This Row],[RelatedPQ]],S2PQ[S2PQGUID],0),3),"")</f>
        <v/>
      </c>
      <c r="R70" s="63"/>
    </row>
    <row r="71" spans="2:18" s="42" customFormat="1" ht="22.5" x14ac:dyDescent="0.25">
      <c r="B71" s="43" t="s">
        <v>979</v>
      </c>
      <c r="C71" s="43"/>
      <c r="D71" s="42">
        <f>IF(Checklist4813[[#This Row],[SGUID]]="",IF(Checklist4813[[#This Row],[SSGUID]]="",0,1),1)</f>
        <v>1</v>
      </c>
      <c r="E71" s="43"/>
      <c r="F71" s="43" t="str">
        <f>_xlfn.IFNA(Checklist4813[[#This Row],[RelatedPQ]],"NA")</f>
        <v/>
      </c>
      <c r="G71" s="43" t="str">
        <f>IF(Checklist4813[[#This Row],[PIGUID]]="","",INDEX(S2PQ_relational[],MATCH(Checklist4813[[#This Row],[PIGUID&amp;NO]],S2PQ_relational[PIGUID &amp; "NO"],0),2))</f>
        <v/>
      </c>
      <c r="H71" s="43" t="str">
        <f>Checklist4813[[#This Row],[PIGUID]]&amp;"NO"</f>
        <v>NO</v>
      </c>
      <c r="I71" s="43" t="str">
        <f>IF(Checklist4813[[#This Row],[PIGUID]]="","",INDEX(PIs[NA Exempt],MATCH(Checklist4813[[#This Row],[PIGUID]],PIs[GUID],0),1))</f>
        <v/>
      </c>
      <c r="J7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19 HYGIENE</v>
      </c>
      <c r="K7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71" s="43" t="str">
        <f>IF(Checklist4813[[#This Row],[SGUID]]="",IF(Checklist4813[[#This Row],[SSGUID]]="",INDEX(PIs[[Column1]:[SS]],MATCH(Checklist4813[[#This Row],[PIGUID]],PIs[GUID],0),6),""),"")</f>
        <v/>
      </c>
      <c r="M71" s="43" t="str">
        <f>IF(Checklist4813[[#This Row],[SSGUID]]="",IF(Checklist4813[[#This Row],[PIGUID]]="","",INDEX(PIs[[Column1]:[SS]],MATCH(Checklist4813[[#This Row],[PIGUID]],PIs[GUID],0),8)),"")</f>
        <v/>
      </c>
      <c r="N71" s="63"/>
      <c r="O71" s="63"/>
      <c r="P71" s="43" t="str">
        <f>IF(Checklist4813[[#This Row],[ifna]]="NA","",IF(Checklist4813[[#This Row],[RelatedPQ]]=0,"",IF(Checklist4813[[#This Row],[RelatedPQ]]="","",IF((INDEX(S2PQ_relational[],MATCH(Checklist4813[[#This Row],[PIGUID&amp;NO]],S2PQ_relational[PIGUID &amp; "NO"],0),1))=Checklist4813[[#This Row],[PIGUID]],"Not applicable",""))))</f>
        <v/>
      </c>
      <c r="Q71" s="43" t="str">
        <f>IF(Checklist4813[[#This Row],[N/A]]="Not Applicable",INDEX(S2PQ[[Step 2 questions]:[Justification]],MATCH(Checklist4813[[#This Row],[RelatedPQ]],S2PQ[S2PQGUID],0),3),"")</f>
        <v/>
      </c>
      <c r="R71" s="63"/>
    </row>
    <row r="72" spans="2:18" s="42" customFormat="1" ht="33.75" hidden="1" x14ac:dyDescent="0.25">
      <c r="B72" s="43"/>
      <c r="C72" s="43" t="s">
        <v>50</v>
      </c>
      <c r="D72" s="42">
        <f>IF(Checklist4813[[#This Row],[SGUID]]="",IF(Checklist4813[[#This Row],[SSGUID]]="",0,1),1)</f>
        <v>1</v>
      </c>
      <c r="E72" s="43"/>
      <c r="F72" s="43" t="str">
        <f>_xlfn.IFNA(Checklist4813[[#This Row],[RelatedPQ]],"NA")</f>
        <v/>
      </c>
      <c r="G72" s="43" t="str">
        <f>IF(Checklist4813[[#This Row],[PIGUID]]="","",INDEX(S2PQ_relational[],MATCH(Checklist4813[[#This Row],[PIGUID&amp;NO]],S2PQ_relational[PIGUID &amp; "NO"],0),2))</f>
        <v/>
      </c>
      <c r="H72" s="43" t="str">
        <f>Checklist4813[[#This Row],[PIGUID]]&amp;"NO"</f>
        <v>NO</v>
      </c>
      <c r="I72" s="43" t="str">
        <f>IF(Checklist4813[[#This Row],[PIGUID]]="","",INDEX(PIs[NA Exempt],MATCH(Checklist4813[[#This Row],[PIGUID]],PIs[GUID],0),1))</f>
        <v/>
      </c>
      <c r="J72"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7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72" s="43" t="str">
        <f>IF(Checklist4813[[#This Row],[SGUID]]="",IF(Checklist4813[[#This Row],[SSGUID]]="",INDEX(PIs[[Column1]:[SS]],MATCH(Checklist4813[[#This Row],[PIGUID]],PIs[GUID],0),6),""),"")</f>
        <v/>
      </c>
      <c r="M72" s="43" t="str">
        <f>IF(Checklist4813[[#This Row],[SSGUID]]="",IF(Checklist4813[[#This Row],[PIGUID]]="","",INDEX(PIs[[Column1]:[SS]],MATCH(Checklist4813[[#This Row],[PIGUID]],PIs[GUID],0),8)),"")</f>
        <v/>
      </c>
      <c r="N72" s="63"/>
      <c r="O72" s="63"/>
      <c r="P72" s="43" t="str">
        <f>IF(Checklist4813[[#This Row],[ifna]]="NA","",IF(Checklist4813[[#This Row],[RelatedPQ]]=0,"",IF(Checklist4813[[#This Row],[RelatedPQ]]="","",IF((INDEX(S2PQ_relational[],MATCH(Checklist4813[[#This Row],[PIGUID&amp;NO]],S2PQ_relational[PIGUID &amp; "NO"],0),1))=Checklist4813[[#This Row],[PIGUID]],"Not applicable",""))))</f>
        <v/>
      </c>
      <c r="Q72" s="43" t="str">
        <f>IF(Checklist4813[[#This Row],[N/A]]="Not Applicable",INDEX(S2PQ[[Step 2 questions]:[Justification]],MATCH(Checklist4813[[#This Row],[RelatedPQ]],S2PQ[S2PQGUID],0),3),"")</f>
        <v/>
      </c>
      <c r="R72" s="63"/>
    </row>
    <row r="73" spans="2:18" s="42" customFormat="1" ht="168.75" x14ac:dyDescent="0.25">
      <c r="B73" s="43"/>
      <c r="C73" s="43"/>
      <c r="D73" s="42">
        <f>IF(Checklist4813[[#This Row],[SGUID]]="",IF(Checklist4813[[#This Row],[SSGUID]]="",0,1),1)</f>
        <v>0</v>
      </c>
      <c r="E73" s="43" t="s">
        <v>973</v>
      </c>
      <c r="F73" s="43" t="str">
        <f>_xlfn.IFNA(Checklist4813[[#This Row],[RelatedPQ]],"NA")</f>
        <v>NA</v>
      </c>
      <c r="G73" s="43" t="e">
        <f>IF(Checklist4813[[#This Row],[PIGUID]]="","",INDEX(S2PQ_relational[],MATCH(Checklist4813[[#This Row],[PIGUID&amp;NO]],S2PQ_relational[PIGUID &amp; "NO"],0),2))</f>
        <v>#N/A</v>
      </c>
      <c r="H73" s="43" t="str">
        <f>Checklist4813[[#This Row],[PIGUID]]&amp;"NO"</f>
        <v>42ifyJREXOWqdCpWvki5vcNO</v>
      </c>
      <c r="I73" s="43" t="b">
        <f>IF(Checklist4813[[#This Row],[PIGUID]]="","",INDEX(PIs[NA Exempt],MATCH(Checklist4813[[#This Row],[PIGUID]],PIs[GUID],0),1))</f>
        <v>0</v>
      </c>
      <c r="J7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19.01</v>
      </c>
      <c r="K7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farm has a documented hygiene risk assessment.</v>
      </c>
      <c r="L73" s="43" t="str">
        <f>IF(Checklist4813[[#This Row],[SGUID]]="",IF(Checklist4813[[#This Row],[SSGUID]]="",INDEX(PIs[[Column1]:[SS]],MATCH(Checklist4813[[#This Row],[PIGUID]],PIs[GUID],0),6),""),"")</f>
        <v>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
- Measurement and monitoring of cleaning and hygiene activities</v>
      </c>
      <c r="M73" s="43" t="str">
        <f>IF(Checklist4813[[#This Row],[SSGUID]]="",IF(Checklist4813[[#This Row],[PIGUID]]="","",INDEX(PIs[[Column1]:[SS]],MATCH(Checklist4813[[#This Row],[PIGUID]],PIs[GUID],0),8)),"")</f>
        <v>Major Must</v>
      </c>
      <c r="N73" s="63"/>
      <c r="O73" s="63"/>
      <c r="P73" s="43" t="str">
        <f>IF(Checklist4813[[#This Row],[ifna]]="NA","",IF(Checklist4813[[#This Row],[RelatedPQ]]=0,"",IF(Checklist4813[[#This Row],[RelatedPQ]]="","",IF((INDEX(S2PQ_relational[],MATCH(Checklist4813[[#This Row],[PIGUID&amp;NO]],S2PQ_relational[PIGUID &amp; "NO"],0),1))=Checklist4813[[#This Row],[PIGUID]],"Not applicable",""))))</f>
        <v/>
      </c>
      <c r="Q73" s="43" t="str">
        <f>IF(Checklist4813[[#This Row],[N/A]]="Not Applicable",INDEX(S2PQ[[Step 2 questions]:[Justification]],MATCH(Checklist4813[[#This Row],[RelatedPQ]],S2PQ[S2PQGUID],0),3),"")</f>
        <v/>
      </c>
      <c r="R73" s="63"/>
    </row>
    <row r="74" spans="2:18" s="42" customFormat="1" ht="247.5" x14ac:dyDescent="0.25">
      <c r="B74" s="43"/>
      <c r="C74" s="43"/>
      <c r="D74" s="42">
        <f>IF(Checklist4813[[#This Row],[SGUID]]="",IF(Checklist4813[[#This Row],[SSGUID]]="",0,1),1)</f>
        <v>0</v>
      </c>
      <c r="E74" s="43" t="s">
        <v>986</v>
      </c>
      <c r="F74" s="43" t="str">
        <f>_xlfn.IFNA(Checklist4813[[#This Row],[RelatedPQ]],"NA")</f>
        <v>NA</v>
      </c>
      <c r="G74" s="43" t="e">
        <f>IF(Checklist4813[[#This Row],[PIGUID]]="","",INDEX(S2PQ_relational[],MATCH(Checklist4813[[#This Row],[PIGUID&amp;NO]],S2PQ_relational[PIGUID &amp; "NO"],0),2))</f>
        <v>#N/A</v>
      </c>
      <c r="H74" s="43" t="str">
        <f>Checklist4813[[#This Row],[PIGUID]]&amp;"NO"</f>
        <v>2AFeKeIo7qzqU11QnYBkJVNO</v>
      </c>
      <c r="I74" s="43" t="b">
        <f>IF(Checklist4813[[#This Row],[PIGUID]]="","",INDEX(PIs[NA Exempt],MATCH(Checklist4813[[#This Row],[PIGUID]],PIs[GUID],0),1))</f>
        <v>0</v>
      </c>
      <c r="J7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19.02</v>
      </c>
      <c r="K7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Documented hygiene procedures are in place to minimize food safety risks.</v>
      </c>
      <c r="L74" s="43" t="str">
        <f>IF(Checklist4813[[#This Row],[SGUID]]="",IF(Checklist4813[[#This Row],[SSGUID]]="",INDEX(PIs[[Column1]:[SS]],MATCH(Checklist4813[[#This Row],[PIGUID]],PIs[GUID],0),6),""),"")</f>
        <v>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v>
      </c>
      <c r="M74" s="43" t="str">
        <f>IF(Checklist4813[[#This Row],[SSGUID]]="",IF(Checklist4813[[#This Row],[PIGUID]]="","",INDEX(PIs[[Column1]:[SS]],MATCH(Checklist4813[[#This Row],[PIGUID]],PIs[GUID],0),8)),"")</f>
        <v>Major Must</v>
      </c>
      <c r="N74" s="63"/>
      <c r="O74" s="63"/>
      <c r="P74" s="43" t="str">
        <f>IF(Checklist4813[[#This Row],[ifna]]="NA","",IF(Checklist4813[[#This Row],[RelatedPQ]]=0,"",IF(Checklist4813[[#This Row],[RelatedPQ]]="","",IF((INDEX(S2PQ_relational[],MATCH(Checklist4813[[#This Row],[PIGUID&amp;NO]],S2PQ_relational[PIGUID &amp; "NO"],0),1))=Checklist4813[[#This Row],[PIGUID]],"Not applicable",""))))</f>
        <v/>
      </c>
      <c r="Q74" s="43" t="str">
        <f>IF(Checklist4813[[#This Row],[N/A]]="Not Applicable",INDEX(S2PQ[[Step 2 questions]:[Justification]],MATCH(Checklist4813[[#This Row],[RelatedPQ]],S2PQ[S2PQGUID],0),3),"")</f>
        <v/>
      </c>
      <c r="R74" s="63"/>
    </row>
    <row r="75" spans="2:18" s="42" customFormat="1" ht="135" x14ac:dyDescent="0.25">
      <c r="B75" s="43"/>
      <c r="C75" s="43"/>
      <c r="D75" s="42">
        <f>IF(Checklist4813[[#This Row],[SGUID]]="",IF(Checklist4813[[#This Row],[SSGUID]]="",0,1),1)</f>
        <v>0</v>
      </c>
      <c r="E75" s="43" t="s">
        <v>992</v>
      </c>
      <c r="F75" s="43" t="str">
        <f>_xlfn.IFNA(Checklist4813[[#This Row],[RelatedPQ]],"NA")</f>
        <v>NA</v>
      </c>
      <c r="G75" s="43" t="e">
        <f>IF(Checklist4813[[#This Row],[PIGUID]]="","",INDEX(S2PQ_relational[],MATCH(Checklist4813[[#This Row],[PIGUID&amp;NO]],S2PQ_relational[PIGUID &amp; "NO"],0),2))</f>
        <v>#N/A</v>
      </c>
      <c r="H75" s="43" t="str">
        <f>Checklist4813[[#This Row],[PIGUID]]&amp;"NO"</f>
        <v>2DD5hnVEVnsPs9yW4slt0HNO</v>
      </c>
      <c r="I75" s="43" t="b">
        <f>IF(Checklist4813[[#This Row],[PIGUID]]="","",INDEX(PIs[NA Exempt],MATCH(Checklist4813[[#This Row],[PIGUID]],PIs[GUID],0),1))</f>
        <v>0</v>
      </c>
      <c r="J7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19.03</v>
      </c>
      <c r="K7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All persons working on the farm have received hygiene training.</v>
      </c>
      <c r="L75" s="43" t="str">
        <f>IF(Checklist4813[[#This Row],[SGUID]]="",IF(Checklist4813[[#This Row],[SSGUID]]="",INDEX(PIs[[Column1]:[SS]],MATCH(Checklist4813[[#This Row],[PIGUID]],PIs[GUID],0),6),""),"")</f>
        <v>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v>
      </c>
      <c r="M75" s="43" t="str">
        <f>IF(Checklist4813[[#This Row],[SSGUID]]="",IF(Checklist4813[[#This Row],[PIGUID]]="","",INDEX(PIs[[Column1]:[SS]],MATCH(Checklist4813[[#This Row],[PIGUID]],PIs[GUID],0),8)),"")</f>
        <v>Major Must</v>
      </c>
      <c r="N75" s="63"/>
      <c r="O75" s="63"/>
      <c r="P75" s="43" t="str">
        <f>IF(Checklist4813[[#This Row],[ifna]]="NA","",IF(Checklist4813[[#This Row],[RelatedPQ]]=0,"",IF(Checklist4813[[#This Row],[RelatedPQ]]="","",IF((INDEX(S2PQ_relational[],MATCH(Checklist4813[[#This Row],[PIGUID&amp;NO]],S2PQ_relational[PIGUID &amp; "NO"],0),1))=Checklist4813[[#This Row],[PIGUID]],"Not applicable",""))))</f>
        <v/>
      </c>
      <c r="Q75" s="43" t="str">
        <f>IF(Checklist4813[[#This Row],[N/A]]="Not Applicable",INDEX(S2PQ[[Step 2 questions]:[Justification]],MATCH(Checklist4813[[#This Row],[RelatedPQ]],S2PQ[S2PQGUID],0),3),"")</f>
        <v/>
      </c>
      <c r="R75" s="63"/>
    </row>
    <row r="76" spans="2:18" s="42" customFormat="1" ht="67.5" x14ac:dyDescent="0.25">
      <c r="B76" s="43"/>
      <c r="C76" s="43"/>
      <c r="D76" s="42">
        <f>IF(Checklist4813[[#This Row],[SGUID]]="",IF(Checklist4813[[#This Row],[SSGUID]]="",0,1),1)</f>
        <v>0</v>
      </c>
      <c r="E76" s="43" t="s">
        <v>980</v>
      </c>
      <c r="F76" s="43" t="str">
        <f>_xlfn.IFNA(Checklist4813[[#This Row],[RelatedPQ]],"NA")</f>
        <v>NA</v>
      </c>
      <c r="G76" s="43" t="e">
        <f>IF(Checklist4813[[#This Row],[PIGUID]]="","",INDEX(S2PQ_relational[],MATCH(Checklist4813[[#This Row],[PIGUID&amp;NO]],S2PQ_relational[PIGUID &amp; "NO"],0),2))</f>
        <v>#N/A</v>
      </c>
      <c r="H76" s="43" t="str">
        <f>Checklist4813[[#This Row],[PIGUID]]&amp;"NO"</f>
        <v>1rFCD3m2xZpARcLGYqcngzNO</v>
      </c>
      <c r="I76" s="43" t="b">
        <f>IF(Checklist4813[[#This Row],[PIGUID]]="","",INDEX(PIs[NA Exempt],MATCH(Checklist4813[[#This Row],[PIGUID]],PIs[GUID],0),1))</f>
        <v>0</v>
      </c>
      <c r="J7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19.04</v>
      </c>
      <c r="K7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Smoking, eating, chewing, and drinking are confined to designated areas.</v>
      </c>
      <c r="L76" s="43" t="str">
        <f>IF(Checklist4813[[#This Row],[SGUID]]="",IF(Checklist4813[[#This Row],[SSGUID]]="",INDEX(PIs[[Column1]:[SS]],MATCH(Checklist4813[[#This Row],[PIGUID]],PIs[GUID],0),6),""),"")</f>
        <v>In order to prevent contamination of products, smoking, eating, chewing, and drinking shall be confined to designated areas and not be permitted in product handling or storage areas, unless indicated otherwise by the hygiene risk assessment. Drinking water is the exception.</v>
      </c>
      <c r="M76" s="43" t="str">
        <f>IF(Checklist4813[[#This Row],[SSGUID]]="",IF(Checklist4813[[#This Row],[PIGUID]]="","",INDEX(PIs[[Column1]:[SS]],MATCH(Checklist4813[[#This Row],[PIGUID]],PIs[GUID],0),8)),"")</f>
        <v>Major Must</v>
      </c>
      <c r="N76" s="63"/>
      <c r="O76" s="63"/>
      <c r="P76" s="43" t="str">
        <f>IF(Checklist4813[[#This Row],[ifna]]="NA","",IF(Checklist4813[[#This Row],[RelatedPQ]]=0,"",IF(Checklist4813[[#This Row],[RelatedPQ]]="","",IF((INDEX(S2PQ_relational[],MATCH(Checklist4813[[#This Row],[PIGUID&amp;NO]],S2PQ_relational[PIGUID &amp; "NO"],0),1))=Checklist4813[[#This Row],[PIGUID]],"Not applicable",""))))</f>
        <v/>
      </c>
      <c r="Q76" s="43" t="str">
        <f>IF(Checklist4813[[#This Row],[N/A]]="Not Applicable",INDEX(S2PQ[[Step 2 questions]:[Justification]],MATCH(Checklist4813[[#This Row],[RelatedPQ]],S2PQ[S2PQGUID],0),3),"")</f>
        <v/>
      </c>
      <c r="R76" s="63"/>
    </row>
    <row r="77" spans="2:18" s="42" customFormat="1" ht="180" x14ac:dyDescent="0.25">
      <c r="B77" s="43"/>
      <c r="C77" s="43"/>
      <c r="D77" s="42">
        <f>IF(Checklist4813[[#This Row],[SGUID]]="",IF(Checklist4813[[#This Row],[SSGUID]]="",0,1),1)</f>
        <v>0</v>
      </c>
      <c r="E77" s="43" t="s">
        <v>1004</v>
      </c>
      <c r="F77" s="43" t="str">
        <f>_xlfn.IFNA(Checklist4813[[#This Row],[RelatedPQ]],"NA")</f>
        <v>NA</v>
      </c>
      <c r="G77" s="43" t="e">
        <f>IF(Checklist4813[[#This Row],[PIGUID]]="","",INDEX(S2PQ_relational[],MATCH(Checklist4813[[#This Row],[PIGUID&amp;NO]],S2PQ_relational[PIGUID &amp; "NO"],0),2))</f>
        <v>#N/A</v>
      </c>
      <c r="H77" s="43" t="str">
        <f>Checklist4813[[#This Row],[PIGUID]]&amp;"NO"</f>
        <v>5AO6sTDuFTzZc4nxaxLr6UNO</v>
      </c>
      <c r="I77" s="43" t="b">
        <f>IF(Checklist4813[[#This Row],[PIGUID]]="","",INDEX(PIs[NA Exempt],MATCH(Checklist4813[[#This Row],[PIGUID]],PIs[GUID],0),1))</f>
        <v>0</v>
      </c>
      <c r="J7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19.05</v>
      </c>
      <c r="K7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Clean toilets are provided for workers, visitors, and subcontractors in the vicinity of their work.</v>
      </c>
      <c r="L77" s="43" t="str">
        <f>IF(Checklist4813[[#This Row],[SGUID]]="",IF(Checklist4813[[#This Row],[SSGUID]]="",INDEX(PIs[[Column1]:[SS]],MATCH(Checklist4813[[#This Row],[PIGUID]],PIs[GUID],0),6),""),"")</f>
        <v>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v>
      </c>
      <c r="M77" s="43" t="str">
        <f>IF(Checklist4813[[#This Row],[SSGUID]]="",IF(Checklist4813[[#This Row],[PIGUID]]="","",INDEX(PIs[[Column1]:[SS]],MATCH(Checklist4813[[#This Row],[PIGUID]],PIs[GUID],0),8)),"")</f>
        <v>Major Must</v>
      </c>
      <c r="N77" s="63"/>
      <c r="O77" s="63"/>
      <c r="P77" s="43" t="str">
        <f>IF(Checklist4813[[#This Row],[ifna]]="NA","",IF(Checklist4813[[#This Row],[RelatedPQ]]=0,"",IF(Checklist4813[[#This Row],[RelatedPQ]]="","",IF((INDEX(S2PQ_relational[],MATCH(Checklist4813[[#This Row],[PIGUID&amp;NO]],S2PQ_relational[PIGUID &amp; "NO"],0),1))=Checklist4813[[#This Row],[PIGUID]],"Not applicable",""))))</f>
        <v/>
      </c>
      <c r="Q77" s="43" t="str">
        <f>IF(Checklist4813[[#This Row],[N/A]]="Not Applicable",INDEX(S2PQ[[Step 2 questions]:[Justification]],MATCH(Checklist4813[[#This Row],[RelatedPQ]],S2PQ[S2PQGUID],0),3),"")</f>
        <v/>
      </c>
      <c r="R77" s="63"/>
    </row>
    <row r="78" spans="2:18" s="42" customFormat="1" ht="270" x14ac:dyDescent="0.25">
      <c r="B78" s="43"/>
      <c r="C78" s="43"/>
      <c r="D78" s="42">
        <f>IF(Checklist4813[[#This Row],[SGUID]]="",IF(Checklist4813[[#This Row],[SSGUID]]="",0,1),1)</f>
        <v>0</v>
      </c>
      <c r="E78" s="43" t="s">
        <v>998</v>
      </c>
      <c r="F78" s="43" t="str">
        <f>_xlfn.IFNA(Checklist4813[[#This Row],[RelatedPQ]],"NA")</f>
        <v>NA</v>
      </c>
      <c r="G78" s="43" t="e">
        <f>IF(Checklist4813[[#This Row],[PIGUID]]="","",INDEX(S2PQ_relational[],MATCH(Checklist4813[[#This Row],[PIGUID&amp;NO]],S2PQ_relational[PIGUID &amp; "NO"],0),2))</f>
        <v>#N/A</v>
      </c>
      <c r="H78" s="43" t="str">
        <f>Checklist4813[[#This Row],[PIGUID]]&amp;"NO"</f>
        <v>5BzRYHEIatDV9nbjuR71nvNO</v>
      </c>
      <c r="I78" s="43" t="b">
        <f>IF(Checklist4813[[#This Row],[PIGUID]]="","",INDEX(PIs[NA Exempt],MATCH(Checklist4813[[#This Row],[PIGUID]],PIs[GUID],0),1))</f>
        <v>0</v>
      </c>
      <c r="J7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19.06</v>
      </c>
      <c r="K7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Handwashing facilities are available for all workers, visitors, and subcontractors who come into direct contact with products.</v>
      </c>
      <c r="L78" s="43" t="str">
        <f>IF(Checklist4813[[#This Row],[SGUID]]="",IF(Checklist4813[[#This Row],[SSGUID]]="",INDEX(PIs[[Column1]:[SS]],MATCH(Checklist4813[[#This Row],[PIGUID]],PIs[GUID],0),6),""),"")</f>
        <v>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v>
      </c>
      <c r="M78" s="43" t="str">
        <f>IF(Checklist4813[[#This Row],[SSGUID]]="",IF(Checklist4813[[#This Row],[PIGUID]]="","",INDEX(PIs[[Column1]:[SS]],MATCH(Checklist4813[[#This Row],[PIGUID]],PIs[GUID],0),8)),"")</f>
        <v>Major Must</v>
      </c>
      <c r="N78" s="63"/>
      <c r="O78" s="63"/>
      <c r="P78" s="43" t="str">
        <f>IF(Checklist4813[[#This Row],[ifna]]="NA","",IF(Checklist4813[[#This Row],[RelatedPQ]]=0,"",IF(Checklist4813[[#This Row],[RelatedPQ]]="","",IF((INDEX(S2PQ_relational[],MATCH(Checklist4813[[#This Row],[PIGUID&amp;NO]],S2PQ_relational[PIGUID &amp; "NO"],0),1))=Checklist4813[[#This Row],[PIGUID]],"Not applicable",""))))</f>
        <v/>
      </c>
      <c r="Q78" s="43" t="str">
        <f>IF(Checklist4813[[#This Row],[N/A]]="Not Applicable",INDEX(S2PQ[[Step 2 questions]:[Justification]],MATCH(Checklist4813[[#This Row],[RelatedPQ]],S2PQ[S2PQGUID],0),3),"")</f>
        <v/>
      </c>
      <c r="R78" s="63"/>
    </row>
    <row r="79" spans="2:18" s="42" customFormat="1" ht="90" x14ac:dyDescent="0.25">
      <c r="B79" s="43"/>
      <c r="C79" s="43"/>
      <c r="D79" s="42">
        <f>IF(Checklist4813[[#This Row],[SGUID]]="",IF(Checklist4813[[#This Row],[SSGUID]]="",0,1),1)</f>
        <v>0</v>
      </c>
      <c r="E79" s="43" t="s">
        <v>1010</v>
      </c>
      <c r="F79" s="43" t="str">
        <f>_xlfn.IFNA(Checklist4813[[#This Row],[RelatedPQ]],"NA")</f>
        <v>NA</v>
      </c>
      <c r="G79" s="43" t="e">
        <f>IF(Checklist4813[[#This Row],[PIGUID]]="","",INDEX(S2PQ_relational[],MATCH(Checklist4813[[#This Row],[PIGUID&amp;NO]],S2PQ_relational[PIGUID &amp; "NO"],0),2))</f>
        <v>#N/A</v>
      </c>
      <c r="H79" s="43" t="str">
        <f>Checklist4813[[#This Row],[PIGUID]]&amp;"NO"</f>
        <v>5aTPabGVA1c9cFUsdMWrw0NO</v>
      </c>
      <c r="I79" s="43" t="b">
        <f>IF(Checklist4813[[#This Row],[PIGUID]]="","",INDEX(PIs[NA Exempt],MATCH(Checklist4813[[#This Row],[PIGUID]],PIs[GUID],0),1))</f>
        <v>0</v>
      </c>
      <c r="J7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19.07</v>
      </c>
      <c r="K7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Animal activity that may result in product contamination is managed.</v>
      </c>
      <c r="L79" s="43" t="str">
        <f>IF(Checklist4813[[#This Row],[SGUID]]="",IF(Checklist4813[[#This Row],[SSGUID]]="",INDEX(PIs[[Column1]:[SS]],MATCH(Checklist4813[[#This Row],[PIGUID]],PIs[GUID],0),6),""),"")</f>
        <v>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v>
      </c>
      <c r="M79" s="43" t="str">
        <f>IF(Checklist4813[[#This Row],[SSGUID]]="",IF(Checklist4813[[#This Row],[PIGUID]]="","",INDEX(PIs[[Column1]:[SS]],MATCH(Checklist4813[[#This Row],[PIGUID]],PIs[GUID],0),8)),"")</f>
        <v>Major Must</v>
      </c>
      <c r="N79" s="63"/>
      <c r="O79" s="63"/>
      <c r="P79" s="43" t="str">
        <f>IF(Checklist4813[[#This Row],[ifna]]="NA","",IF(Checklist4813[[#This Row],[RelatedPQ]]=0,"",IF(Checklist4813[[#This Row],[RelatedPQ]]="","",IF((INDEX(S2PQ_relational[],MATCH(Checklist4813[[#This Row],[PIGUID&amp;NO]],S2PQ_relational[PIGUID &amp; "NO"],0),1))=Checklist4813[[#This Row],[PIGUID]],"Not applicable",""))))</f>
        <v/>
      </c>
      <c r="Q79" s="43" t="str">
        <f>IF(Checklist4813[[#This Row],[N/A]]="Not Applicable",INDEX(S2PQ[[Step 2 questions]:[Justification]],MATCH(Checklist4813[[#This Row],[RelatedPQ]],S2PQ[S2PQGUID],0),3),"")</f>
        <v/>
      </c>
      <c r="R79" s="63"/>
    </row>
    <row r="80" spans="2:18" s="42" customFormat="1" ht="168.75" x14ac:dyDescent="0.25">
      <c r="B80" s="43"/>
      <c r="C80" s="43"/>
      <c r="D80" s="42">
        <f>IF(Checklist4813[[#This Row],[SGUID]]="",IF(Checklist4813[[#This Row],[SSGUID]]="",0,1),1)</f>
        <v>0</v>
      </c>
      <c r="E80" s="43" t="s">
        <v>1204</v>
      </c>
      <c r="F80" s="43" t="str">
        <f>_xlfn.IFNA(Checklist4813[[#This Row],[RelatedPQ]],"NA")</f>
        <v>NA</v>
      </c>
      <c r="G80" s="43" t="e">
        <f>IF(Checklist4813[[#This Row],[PIGUID]]="","",INDEX(S2PQ_relational[],MATCH(Checklist4813[[#This Row],[PIGUID&amp;NO]],S2PQ_relational[PIGUID &amp; "NO"],0),2))</f>
        <v>#N/A</v>
      </c>
      <c r="H80" s="43" t="str">
        <f>Checklist4813[[#This Row],[PIGUID]]&amp;"NO"</f>
        <v>7vCuleYKjHamUvKLHgZ8YNO</v>
      </c>
      <c r="I80" s="43" t="b">
        <f>IF(Checklist4813[[#This Row],[PIGUID]]="","",INDEX(PIs[NA Exempt],MATCH(Checklist4813[[#This Row],[PIGUID]],PIs[GUID],0),1))</f>
        <v>0</v>
      </c>
      <c r="J8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19.08</v>
      </c>
      <c r="K8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Containers used for production and harvesting are cleaned, maintained, and appropriate for use.</v>
      </c>
      <c r="L80" s="43" t="str">
        <f>IF(Checklist4813[[#This Row],[SGUID]]="",IF(Checklist4813[[#This Row],[SSGUID]]="",INDEX(PIs[[Column1]:[SS]],MATCH(Checklist4813[[#This Row],[PIGUID]],PIs[GUID],0),6),""),"")</f>
        <v>Production and harvesting containers shall be made of nontoxic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v>
      </c>
      <c r="M80" s="43" t="str">
        <f>IF(Checklist4813[[#This Row],[SSGUID]]="",IF(Checklist4813[[#This Row],[PIGUID]]="","",INDEX(PIs[[Column1]:[SS]],MATCH(Checklist4813[[#This Row],[PIGUID]],PIs[GUID],0),8)),"")</f>
        <v>Major Must</v>
      </c>
      <c r="N80" s="63"/>
      <c r="O80" s="63"/>
      <c r="P80" s="43" t="str">
        <f>IF(Checklist4813[[#This Row],[ifna]]="NA","",IF(Checklist4813[[#This Row],[RelatedPQ]]=0,"",IF(Checklist4813[[#This Row],[RelatedPQ]]="","",IF((INDEX(S2PQ_relational[],MATCH(Checklist4813[[#This Row],[PIGUID&amp;NO]],S2PQ_relational[PIGUID &amp; "NO"],0),1))=Checklist4813[[#This Row],[PIGUID]],"Not applicable",""))))</f>
        <v/>
      </c>
      <c r="Q80" s="43" t="str">
        <f>IF(Checklist4813[[#This Row],[N/A]]="Not Applicable",INDEX(S2PQ[[Step 2 questions]:[Justification]],MATCH(Checklist4813[[#This Row],[RelatedPQ]],S2PQ[S2PQGUID],0),3),"")</f>
        <v/>
      </c>
      <c r="R80" s="63"/>
    </row>
    <row r="81" spans="2:18" s="42" customFormat="1" ht="56.25" x14ac:dyDescent="0.25">
      <c r="B81" s="43" t="s">
        <v>488</v>
      </c>
      <c r="C81" s="43"/>
      <c r="D81" s="42">
        <f>IF(Checklist4813[[#This Row],[SGUID]]="",IF(Checklist4813[[#This Row],[SSGUID]]="",0,1),1)</f>
        <v>1</v>
      </c>
      <c r="E81" s="43"/>
      <c r="F81" s="43" t="str">
        <f>_xlfn.IFNA(Checklist4813[[#This Row],[RelatedPQ]],"NA")</f>
        <v/>
      </c>
      <c r="G81" s="43" t="str">
        <f>IF(Checklist4813[[#This Row],[PIGUID]]="","",INDEX(S2PQ_relational[],MATCH(Checklist4813[[#This Row],[PIGUID&amp;NO]],S2PQ_relational[PIGUID &amp; "NO"],0),2))</f>
        <v/>
      </c>
      <c r="H81" s="43" t="str">
        <f>Checklist4813[[#This Row],[PIGUID]]&amp;"NO"</f>
        <v>NO</v>
      </c>
      <c r="I81" s="43" t="str">
        <f>IF(Checklist4813[[#This Row],[PIGUID]]="","",INDEX(PIs[NA Exempt],MATCH(Checklist4813[[#This Row],[PIGUID]],PIs[GUID],0),1))</f>
        <v/>
      </c>
      <c r="J8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20 WORKERS’ HEALTH, SAFETY, AND WELFARE</v>
      </c>
      <c r="K8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81" s="43" t="str">
        <f>IF(Checklist4813[[#This Row],[SGUID]]="",IF(Checklist4813[[#This Row],[SSGUID]]="",INDEX(PIs[[Column1]:[SS]],MATCH(Checklist4813[[#This Row],[PIGUID]],PIs[GUID],0),6),""),"")</f>
        <v/>
      </c>
      <c r="M81" s="43" t="str">
        <f>IF(Checklist4813[[#This Row],[SSGUID]]="",IF(Checklist4813[[#This Row],[PIGUID]]="","",INDEX(PIs[[Column1]:[SS]],MATCH(Checklist4813[[#This Row],[PIGUID]],PIs[GUID],0),8)),"")</f>
        <v/>
      </c>
      <c r="N81" s="63"/>
      <c r="O81" s="63"/>
      <c r="P81" s="43" t="str">
        <f>IF(Checklist4813[[#This Row],[ifna]]="NA","",IF(Checklist4813[[#This Row],[RelatedPQ]]=0,"",IF(Checklist4813[[#This Row],[RelatedPQ]]="","",IF((INDEX(S2PQ_relational[],MATCH(Checklist4813[[#This Row],[PIGUID&amp;NO]],S2PQ_relational[PIGUID &amp; "NO"],0),1))=Checklist4813[[#This Row],[PIGUID]],"Not applicable",""))))</f>
        <v/>
      </c>
      <c r="Q81" s="43" t="str">
        <f>IF(Checklist4813[[#This Row],[N/A]]="Not Applicable",INDEX(S2PQ[[Step 2 questions]:[Justification]],MATCH(Checklist4813[[#This Row],[RelatedPQ]],S2PQ[S2PQGUID],0),3),"")</f>
        <v/>
      </c>
      <c r="R81" s="63"/>
    </row>
    <row r="82" spans="2:18" s="42" customFormat="1" ht="33.75" x14ac:dyDescent="0.25">
      <c r="B82" s="43"/>
      <c r="C82" s="43" t="s">
        <v>538</v>
      </c>
      <c r="D82" s="42">
        <f>IF(Checklist4813[[#This Row],[SGUID]]="",IF(Checklist4813[[#This Row],[SSGUID]]="",0,1),1)</f>
        <v>1</v>
      </c>
      <c r="E82" s="43"/>
      <c r="F82" s="43" t="str">
        <f>_xlfn.IFNA(Checklist4813[[#This Row],[RelatedPQ]],"NA")</f>
        <v/>
      </c>
      <c r="G82" s="43" t="str">
        <f>IF(Checklist4813[[#This Row],[PIGUID]]="","",INDEX(S2PQ_relational[],MATCH(Checklist4813[[#This Row],[PIGUID&amp;NO]],S2PQ_relational[PIGUID &amp; "NO"],0),2))</f>
        <v/>
      </c>
      <c r="H82" s="43" t="str">
        <f>Checklist4813[[#This Row],[PIGUID]]&amp;"NO"</f>
        <v>NO</v>
      </c>
      <c r="I82" s="43" t="str">
        <f>IF(Checklist4813[[#This Row],[PIGUID]]="","",INDEX(PIs[NA Exempt],MATCH(Checklist4813[[#This Row],[PIGUID]],PIs[GUID],0),1))</f>
        <v/>
      </c>
      <c r="J8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20.01 Risk assessment and training</v>
      </c>
      <c r="K8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82" s="43" t="str">
        <f>IF(Checklist4813[[#This Row],[SGUID]]="",IF(Checklist4813[[#This Row],[SSGUID]]="",INDEX(PIs[[Column1]:[SS]],MATCH(Checklist4813[[#This Row],[PIGUID]],PIs[GUID],0),6),""),"")</f>
        <v/>
      </c>
      <c r="M82" s="43" t="str">
        <f>IF(Checklist4813[[#This Row],[SSGUID]]="",IF(Checklist4813[[#This Row],[PIGUID]]="","",INDEX(PIs[[Column1]:[SS]],MATCH(Checklist4813[[#This Row],[PIGUID]],PIs[GUID],0),8)),"")</f>
        <v/>
      </c>
      <c r="N82" s="63"/>
      <c r="O82" s="63"/>
      <c r="P82" s="43" t="str">
        <f>IF(Checklist4813[[#This Row],[ifna]]="NA","",IF(Checklist4813[[#This Row],[RelatedPQ]]=0,"",IF(Checklist4813[[#This Row],[RelatedPQ]]="","",IF((INDEX(S2PQ_relational[],MATCH(Checklist4813[[#This Row],[PIGUID&amp;NO]],S2PQ_relational[PIGUID &amp; "NO"],0),1))=Checklist4813[[#This Row],[PIGUID]],"Not applicable",""))))</f>
        <v/>
      </c>
      <c r="Q82" s="43" t="str">
        <f>IF(Checklist4813[[#This Row],[N/A]]="Not Applicable",INDEX(S2PQ[[Step 2 questions]:[Justification]],MATCH(Checklist4813[[#This Row],[RelatedPQ]],S2PQ[S2PQGUID],0),3),"")</f>
        <v/>
      </c>
      <c r="R82" s="63"/>
    </row>
    <row r="83" spans="2:18" s="42" customFormat="1" ht="146.25" x14ac:dyDescent="0.25">
      <c r="B83" s="43"/>
      <c r="C83" s="43"/>
      <c r="D83" s="42">
        <f>IF(Checklist4813[[#This Row],[SGUID]]="",IF(Checklist4813[[#This Row],[SSGUID]]="",0,1),1)</f>
        <v>0</v>
      </c>
      <c r="E83" s="43" t="s">
        <v>551</v>
      </c>
      <c r="F83" s="43" t="str">
        <f>_xlfn.IFNA(Checklist4813[[#This Row],[RelatedPQ]],"NA")</f>
        <v>NA</v>
      </c>
      <c r="G83" s="43" t="e">
        <f>IF(Checklist4813[[#This Row],[PIGUID]]="","",INDEX(S2PQ_relational[],MATCH(Checklist4813[[#This Row],[PIGUID&amp;NO]],S2PQ_relational[PIGUID &amp; "NO"],0),2))</f>
        <v>#N/A</v>
      </c>
      <c r="H83" s="43" t="str">
        <f>Checklist4813[[#This Row],[PIGUID]]&amp;"NO"</f>
        <v>1EIw1OYNHCDuK1DkcYYcFINO</v>
      </c>
      <c r="I83" s="43" t="b">
        <f>IF(Checklist4813[[#This Row],[PIGUID]]="","",INDEX(PIs[NA Exempt],MATCH(Checklist4813[[#This Row],[PIGUID]],PIs[GUID],0),1))</f>
        <v>0</v>
      </c>
      <c r="J8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20.01.01</v>
      </c>
      <c r="K8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a documented risk assessment for workers’ health and safety.</v>
      </c>
      <c r="L83" s="43" t="str">
        <f>IF(Checklist4813[[#This Row],[SGUID]]="",IF(Checklist4813[[#This Row],[SSGUID]]="",INDEX(PIs[[Column1]:[SS]],MATCH(Checklist4813[[#This Row],[PIGUID]],PIs[GUID],0),6),""),"")</f>
        <v>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v>
      </c>
      <c r="M83" s="43" t="str">
        <f>IF(Checklist4813[[#This Row],[SSGUID]]="",IF(Checklist4813[[#This Row],[PIGUID]]="","",INDEX(PIs[[Column1]:[SS]],MATCH(Checklist4813[[#This Row],[PIGUID]],PIs[GUID],0),8)),"")</f>
        <v>Major Must</v>
      </c>
      <c r="N83" s="63"/>
      <c r="O83" s="63"/>
      <c r="P83" s="43" t="str">
        <f>IF(Checklist4813[[#This Row],[ifna]]="NA","",IF(Checklist4813[[#This Row],[RelatedPQ]]=0,"",IF(Checklist4813[[#This Row],[RelatedPQ]]="","",IF((INDEX(S2PQ_relational[],MATCH(Checklist4813[[#This Row],[PIGUID&amp;NO]],S2PQ_relational[PIGUID &amp; "NO"],0),1))=Checklist4813[[#This Row],[PIGUID]],"Not applicable",""))))</f>
        <v/>
      </c>
      <c r="Q83" s="43" t="str">
        <f>IF(Checklist4813[[#This Row],[N/A]]="Not Applicable",INDEX(S2PQ[[Step 2 questions]:[Justification]],MATCH(Checklist4813[[#This Row],[RelatedPQ]],S2PQ[S2PQGUID],0),3),"")</f>
        <v/>
      </c>
      <c r="R83" s="63"/>
    </row>
    <row r="84" spans="2:18" s="42" customFormat="1" ht="225" x14ac:dyDescent="0.25">
      <c r="B84" s="43"/>
      <c r="C84" s="43"/>
      <c r="D84" s="42">
        <f>IF(Checklist4813[[#This Row],[SGUID]]="",IF(Checklist4813[[#This Row],[SSGUID]]="",0,1),1)</f>
        <v>0</v>
      </c>
      <c r="E84" s="43" t="s">
        <v>545</v>
      </c>
      <c r="F84" s="43" t="str">
        <f>_xlfn.IFNA(Checklist4813[[#This Row],[RelatedPQ]],"NA")</f>
        <v>NA</v>
      </c>
      <c r="G84" s="43" t="e">
        <f>IF(Checklist4813[[#This Row],[PIGUID]]="","",INDEX(S2PQ_relational[],MATCH(Checklist4813[[#This Row],[PIGUID&amp;NO]],S2PQ_relational[PIGUID &amp; "NO"],0),2))</f>
        <v>#N/A</v>
      </c>
      <c r="H84" s="43" t="str">
        <f>Checklist4813[[#This Row],[PIGUID]]&amp;"NO"</f>
        <v>5jnEeSVaTiNtrfrrsRuDYANO</v>
      </c>
      <c r="I84" s="43" t="b">
        <f>IF(Checklist4813[[#This Row],[PIGUID]]="","",INDEX(PIs[NA Exempt],MATCH(Checklist4813[[#This Row],[PIGUID]],PIs[GUID],0),1))</f>
        <v>0</v>
      </c>
      <c r="J8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20.01.02</v>
      </c>
      <c r="K8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farm has health and safety procedures.</v>
      </c>
      <c r="L84" s="43" t="str">
        <f>IF(Checklist4813[[#This Row],[SGUID]]="",IF(Checklist4813[[#This Row],[SSGUID]]="",INDEX(PIs[[Column1]:[SS]],MATCH(Checklist4813[[#This Row],[PIGUID]],PIs[GUID],0),6),""),"")</f>
        <v>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v>
      </c>
      <c r="M84" s="43" t="str">
        <f>IF(Checklist4813[[#This Row],[SSGUID]]="",IF(Checklist4813[[#This Row],[PIGUID]]="","",INDEX(PIs[[Column1]:[SS]],MATCH(Checklist4813[[#This Row],[PIGUID]],PIs[GUID],0),8)),"")</f>
        <v>Major Must</v>
      </c>
      <c r="N84" s="63"/>
      <c r="O84" s="63"/>
      <c r="P84" s="43" t="str">
        <f>IF(Checklist4813[[#This Row],[ifna]]="NA","",IF(Checklist4813[[#This Row],[RelatedPQ]]=0,"",IF(Checklist4813[[#This Row],[RelatedPQ]]="","",IF((INDEX(S2PQ_relational[],MATCH(Checklist4813[[#This Row],[PIGUID&amp;NO]],S2PQ_relational[PIGUID &amp; "NO"],0),1))=Checklist4813[[#This Row],[PIGUID]],"Not applicable",""))))</f>
        <v/>
      </c>
      <c r="Q84" s="43" t="str">
        <f>IF(Checklist4813[[#This Row],[N/A]]="Not Applicable",INDEX(S2PQ[[Step 2 questions]:[Justification]],MATCH(Checklist4813[[#This Row],[RelatedPQ]],S2PQ[S2PQGUID],0),3),"")</f>
        <v/>
      </c>
      <c r="R84" s="63"/>
    </row>
    <row r="85" spans="2:18" s="42" customFormat="1" ht="213.75" x14ac:dyDescent="0.25">
      <c r="B85" s="43"/>
      <c r="C85" s="43"/>
      <c r="D85" s="42">
        <f>IF(Checklist4813[[#This Row],[SGUID]]="",IF(Checklist4813[[#This Row],[SSGUID]]="",0,1),1)</f>
        <v>0</v>
      </c>
      <c r="E85" s="43" t="s">
        <v>532</v>
      </c>
      <c r="F85" s="43" t="str">
        <f>_xlfn.IFNA(Checklist4813[[#This Row],[RelatedPQ]],"NA")</f>
        <v>NA</v>
      </c>
      <c r="G85" s="43" t="e">
        <f>IF(Checklist4813[[#This Row],[PIGUID]]="","",INDEX(S2PQ_relational[],MATCH(Checklist4813[[#This Row],[PIGUID&amp;NO]],S2PQ_relational[PIGUID &amp; "NO"],0),2))</f>
        <v>#N/A</v>
      </c>
      <c r="H85" s="43" t="str">
        <f>Checklist4813[[#This Row],[PIGUID]]&amp;"NO"</f>
        <v>3pkZAH3FWIWyz7yBQSzQAwNO</v>
      </c>
      <c r="I85" s="43" t="b">
        <f>IF(Checklist4813[[#This Row],[PIGUID]]="","",INDEX(PIs[NA Exempt],MATCH(Checklist4813[[#This Row],[PIGUID]],PIs[GUID],0),1))</f>
        <v>0</v>
      </c>
      <c r="J8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20.01.03</v>
      </c>
      <c r="K8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All staff have received health and safety training according to the risk assessment.</v>
      </c>
      <c r="L85" s="43" t="str">
        <f>IF(Checklist4813[[#This Row],[SGUID]]="",IF(Checklist4813[[#This Row],[SSGUID]]="",INDEX(PIs[[Column1]:[SS]],MATCH(Checklist4813[[#This Row],[PIGUID]],PIs[GUID],0),6),""),"")</f>
        <v>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v>
      </c>
      <c r="M85" s="43" t="str">
        <f>IF(Checklist4813[[#This Row],[SSGUID]]="",IF(Checklist4813[[#This Row],[PIGUID]]="","",INDEX(PIs[[Column1]:[SS]],MATCH(Checklist4813[[#This Row],[PIGUID]],PIs[GUID],0),8)),"")</f>
        <v>Major Must</v>
      </c>
      <c r="N85" s="63"/>
      <c r="O85" s="63"/>
      <c r="P85" s="43" t="str">
        <f>IF(Checklist4813[[#This Row],[ifna]]="NA","",IF(Checklist4813[[#This Row],[RelatedPQ]]=0,"",IF(Checklist4813[[#This Row],[RelatedPQ]]="","",IF((INDEX(S2PQ_relational[],MATCH(Checklist4813[[#This Row],[PIGUID&amp;NO]],S2PQ_relational[PIGUID &amp; "NO"],0),1))=Checklist4813[[#This Row],[PIGUID]],"Not applicable",""))))</f>
        <v/>
      </c>
      <c r="Q85" s="43" t="str">
        <f>IF(Checklist4813[[#This Row],[N/A]]="Not Applicable",INDEX(S2PQ[[Step 2 questions]:[Justification]],MATCH(Checklist4813[[#This Row],[RelatedPQ]],S2PQ[S2PQGUID],0),3),"")</f>
        <v/>
      </c>
      <c r="R85" s="63"/>
    </row>
    <row r="86" spans="2:18" s="42" customFormat="1" ht="33.75" x14ac:dyDescent="0.25">
      <c r="B86" s="43"/>
      <c r="C86" s="43" t="s">
        <v>514</v>
      </c>
      <c r="D86" s="42">
        <f>IF(Checklist4813[[#This Row],[SGUID]]="",IF(Checklist4813[[#This Row],[SSGUID]]="",0,1),1)</f>
        <v>1</v>
      </c>
      <c r="E86" s="43"/>
      <c r="F86" s="43" t="str">
        <f>_xlfn.IFNA(Checklist4813[[#This Row],[RelatedPQ]],"NA")</f>
        <v/>
      </c>
      <c r="G86" s="43" t="str">
        <f>IF(Checklist4813[[#This Row],[PIGUID]]="","",INDEX(S2PQ_relational[],MATCH(Checklist4813[[#This Row],[PIGUID&amp;NO]],S2PQ_relational[PIGUID &amp; "NO"],0),2))</f>
        <v/>
      </c>
      <c r="H86" s="43" t="str">
        <f>Checklist4813[[#This Row],[PIGUID]]&amp;"NO"</f>
        <v>NO</v>
      </c>
      <c r="I86" s="43" t="str">
        <f>IF(Checklist4813[[#This Row],[PIGUID]]="","",INDEX(PIs[NA Exempt],MATCH(Checklist4813[[#This Row],[PIGUID]],PIs[GUID],0),1))</f>
        <v/>
      </c>
      <c r="J8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20.02 Hazards and first aid</v>
      </c>
      <c r="K8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86" s="43" t="str">
        <f>IF(Checklist4813[[#This Row],[SGUID]]="",IF(Checklist4813[[#This Row],[SSGUID]]="",INDEX(PIs[[Column1]:[SS]],MATCH(Checklist4813[[#This Row],[PIGUID]],PIs[GUID],0),6),""),"")</f>
        <v/>
      </c>
      <c r="M86" s="43" t="str">
        <f>IF(Checklist4813[[#This Row],[SSGUID]]="",IF(Checklist4813[[#This Row],[PIGUID]]="","",INDEX(PIs[[Column1]:[SS]],MATCH(Checklist4813[[#This Row],[PIGUID]],PIs[GUID],0),8)),"")</f>
        <v/>
      </c>
      <c r="N86" s="63"/>
      <c r="O86" s="63"/>
      <c r="P86" s="43" t="str">
        <f>IF(Checklist4813[[#This Row],[ifna]]="NA","",IF(Checklist4813[[#This Row],[RelatedPQ]]=0,"",IF(Checklist4813[[#This Row],[RelatedPQ]]="","",IF((INDEX(S2PQ_relational[],MATCH(Checklist4813[[#This Row],[PIGUID&amp;NO]],S2PQ_relational[PIGUID &amp; "NO"],0),1))=Checklist4813[[#This Row],[PIGUID]],"Not applicable",""))))</f>
        <v/>
      </c>
      <c r="Q86" s="43" t="str">
        <f>IF(Checklist4813[[#This Row],[N/A]]="Not Applicable",INDEX(S2PQ[[Step 2 questions]:[Justification]],MATCH(Checklist4813[[#This Row],[RelatedPQ]],S2PQ[S2PQGUID],0),3),"")</f>
        <v/>
      </c>
      <c r="R86" s="63"/>
    </row>
    <row r="87" spans="2:18" s="42" customFormat="1" ht="409.5" x14ac:dyDescent="0.25">
      <c r="B87" s="43"/>
      <c r="C87" s="43"/>
      <c r="D87" s="42">
        <f>IF(Checklist4813[[#This Row],[SGUID]]="",IF(Checklist4813[[#This Row],[SSGUID]]="",0,1),1)</f>
        <v>0</v>
      </c>
      <c r="E87" s="43" t="s">
        <v>539</v>
      </c>
      <c r="F87" s="43" t="str">
        <f>_xlfn.IFNA(Checklist4813[[#This Row],[RelatedPQ]],"NA")</f>
        <v>NA</v>
      </c>
      <c r="G87" s="43" t="e">
        <f>IF(Checklist4813[[#This Row],[PIGUID]]="","",INDEX(S2PQ_relational[],MATCH(Checklist4813[[#This Row],[PIGUID&amp;NO]],S2PQ_relational[PIGUID &amp; "NO"],0),2))</f>
        <v>#N/A</v>
      </c>
      <c r="H87" s="43" t="str">
        <f>Checklist4813[[#This Row],[PIGUID]]&amp;"NO"</f>
        <v>4GkqgbrIN7kTn826N6Qe7pNO</v>
      </c>
      <c r="I87" s="43" t="b">
        <f>IF(Checklist4813[[#This Row],[PIGUID]]="","",INDEX(PIs[NA Exempt],MATCH(Checklist4813[[#This Row],[PIGUID]],PIs[GUID],0),1))</f>
        <v>0</v>
      </c>
      <c r="J8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20.02.01</v>
      </c>
      <c r="K8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Accident and emergency procedures are displayed and communicated.</v>
      </c>
      <c r="L87" s="43" t="str">
        <f>IF(Checklist4813[[#This Row],[SGUID]]="",IF(Checklist4813[[#This Row],[SSGUID]]="",INDEX(PIs[[Column1]:[SS]],MATCH(Checklist4813[[#This Row],[PIGUID]],PIs[GUID],0),6),""),"")</f>
        <v>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v>
      </c>
      <c r="M87" s="43" t="str">
        <f>IF(Checklist4813[[#This Row],[SSGUID]]="",IF(Checklist4813[[#This Row],[PIGUID]]="","",INDEX(PIs[[Column1]:[SS]],MATCH(Checklist4813[[#This Row],[PIGUID]],PIs[GUID],0),8)),"")</f>
        <v>Major Must</v>
      </c>
      <c r="N87" s="63"/>
      <c r="O87" s="63"/>
      <c r="P87" s="43" t="str">
        <f>IF(Checklist4813[[#This Row],[ifna]]="NA","",IF(Checklist4813[[#This Row],[RelatedPQ]]=0,"",IF(Checklist4813[[#This Row],[RelatedPQ]]="","",IF((INDEX(S2PQ_relational[],MATCH(Checklist4813[[#This Row],[PIGUID&amp;NO]],S2PQ_relational[PIGUID &amp; "NO"],0),1))=Checklist4813[[#This Row],[PIGUID]],"Not applicable",""))))</f>
        <v/>
      </c>
      <c r="Q87" s="43" t="str">
        <f>IF(Checklist4813[[#This Row],[N/A]]="Not Applicable",INDEX(S2PQ[[Step 2 questions]:[Justification]],MATCH(Checklist4813[[#This Row],[RelatedPQ]],S2PQ[S2PQGUID],0),3),"")</f>
        <v/>
      </c>
      <c r="R87" s="63"/>
    </row>
    <row r="88" spans="2:18" s="42" customFormat="1" ht="33.75" x14ac:dyDescent="0.25">
      <c r="B88" s="43"/>
      <c r="C88" s="43"/>
      <c r="D88" s="42">
        <f>IF(Checklist4813[[#This Row],[SGUID]]="",IF(Checklist4813[[#This Row],[SSGUID]]="",0,1),1)</f>
        <v>0</v>
      </c>
      <c r="E88" s="43" t="s">
        <v>521</v>
      </c>
      <c r="F88" s="43" t="str">
        <f>_xlfn.IFNA(Checklist4813[[#This Row],[RelatedPQ]],"NA")</f>
        <v>NA</v>
      </c>
      <c r="G88" s="43" t="e">
        <f>IF(Checklist4813[[#This Row],[PIGUID]]="","",INDEX(S2PQ_relational[],MATCH(Checklist4813[[#This Row],[PIGUID&amp;NO]],S2PQ_relational[PIGUID &amp; "NO"],0),2))</f>
        <v>#N/A</v>
      </c>
      <c r="H88" s="43" t="str">
        <f>Checklist4813[[#This Row],[PIGUID]]&amp;"NO"</f>
        <v>7Lj5addiPwaMfeWQgNcLqJNO</v>
      </c>
      <c r="I88" s="43" t="b">
        <f>IF(Checklist4813[[#This Row],[PIGUID]]="","",INDEX(PIs[NA Exempt],MATCH(Checklist4813[[#This Row],[PIGUID]],PIs[GUID],0),1))</f>
        <v>0</v>
      </c>
      <c r="J8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20.02.02</v>
      </c>
      <c r="K8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Safety advice for substances hazardous to workers’ health and safety is immediately available and accessible.</v>
      </c>
      <c r="L88" s="43" t="str">
        <f>IF(Checklist4813[[#This Row],[SGUID]]="",IF(Checklist4813[[#This Row],[SSGUID]]="",INDEX(PIs[[Column1]:[SS]],MATCH(Checklist4813[[#This Row],[PIGUID]],PIs[GUID],0),6),""),"")</f>
        <v>Information related to safe handling of each hazardous substance shall be accessible (websites, telephone numbers, safety data sheets (SDSs), etc.).</v>
      </c>
      <c r="M88" s="43" t="str">
        <f>IF(Checklist4813[[#This Row],[SSGUID]]="",IF(Checklist4813[[#This Row],[PIGUID]]="","",INDEX(PIs[[Column1]:[SS]],MATCH(Checklist4813[[#This Row],[PIGUID]],PIs[GUID],0),8)),"")</f>
        <v>Minor Must</v>
      </c>
      <c r="N88" s="63"/>
      <c r="O88" s="63"/>
      <c r="P88" s="43" t="str">
        <f>IF(Checklist4813[[#This Row],[ifna]]="NA","",IF(Checklist4813[[#This Row],[RelatedPQ]]=0,"",IF(Checklist4813[[#This Row],[RelatedPQ]]="","",IF((INDEX(S2PQ_relational[],MATCH(Checklist4813[[#This Row],[PIGUID&amp;NO]],S2PQ_relational[PIGUID &amp; "NO"],0),1))=Checklist4813[[#This Row],[PIGUID]],"Not applicable",""))))</f>
        <v/>
      </c>
      <c r="Q88" s="43" t="str">
        <f>IF(Checklist4813[[#This Row],[N/A]]="Not Applicable",INDEX(S2PQ[[Step 2 questions]:[Justification]],MATCH(Checklist4813[[#This Row],[RelatedPQ]],S2PQ[S2PQGUID],0),3),"")</f>
        <v/>
      </c>
      <c r="R88" s="63"/>
    </row>
    <row r="89" spans="2:18" s="42" customFormat="1" ht="67.5" x14ac:dyDescent="0.25">
      <c r="B89" s="43"/>
      <c r="C89" s="43"/>
      <c r="D89" s="42">
        <f>IF(Checklist4813[[#This Row],[SGUID]]="",IF(Checklist4813[[#This Row],[SSGUID]]="",0,1),1)</f>
        <v>0</v>
      </c>
      <c r="E89" s="43" t="s">
        <v>508</v>
      </c>
      <c r="F89" s="43" t="str">
        <f>_xlfn.IFNA(Checklist4813[[#This Row],[RelatedPQ]],"NA")</f>
        <v>NA</v>
      </c>
      <c r="G89" s="43" t="e">
        <f>IF(Checklist4813[[#This Row],[PIGUID]]="","",INDEX(S2PQ_relational[],MATCH(Checklist4813[[#This Row],[PIGUID&amp;NO]],S2PQ_relational[PIGUID &amp; "NO"],0),2))</f>
        <v>#N/A</v>
      </c>
      <c r="H89" s="43" t="str">
        <f>Checklist4813[[#This Row],[PIGUID]]&amp;"NO"</f>
        <v>50z9fFQ35NLK7mW7rTWD56NO</v>
      </c>
      <c r="I89" s="43" t="b">
        <f>IF(Checklist4813[[#This Row],[PIGUID]]="","",INDEX(PIs[NA Exempt],MATCH(Checklist4813[[#This Row],[PIGUID]],PIs[GUID],0),1))</f>
        <v>0</v>
      </c>
      <c r="J8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20.02.03</v>
      </c>
      <c r="K8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First aid kits are accessible at all permanent sites and fields near the work.</v>
      </c>
      <c r="L89" s="43" t="str">
        <f>IF(Checklist4813[[#This Row],[SGUID]]="",IF(Checklist4813[[#This Row],[SSGUID]]="",INDEX(PIs[[Column1]:[SS]],MATCH(Checklist4813[[#This Row],[PIGUID]],PIs[GUID],0),6),""),"")</f>
        <v>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v>
      </c>
      <c r="M89" s="43" t="str">
        <f>IF(Checklist4813[[#This Row],[SSGUID]]="",IF(Checklist4813[[#This Row],[PIGUID]]="","",INDEX(PIs[[Column1]:[SS]],MATCH(Checklist4813[[#This Row],[PIGUID]],PIs[GUID],0),8)),"")</f>
        <v>Minor Must</v>
      </c>
      <c r="N89" s="63"/>
      <c r="O89" s="63"/>
      <c r="P89" s="43" t="str">
        <f>IF(Checklist4813[[#This Row],[ifna]]="NA","",IF(Checklist4813[[#This Row],[RelatedPQ]]=0,"",IF(Checklist4813[[#This Row],[RelatedPQ]]="","",IF((INDEX(S2PQ_relational[],MATCH(Checklist4813[[#This Row],[PIGUID&amp;NO]],S2PQ_relational[PIGUID &amp; "NO"],0),1))=Checklist4813[[#This Row],[PIGUID]],"Not applicable",""))))</f>
        <v/>
      </c>
      <c r="Q89" s="43" t="str">
        <f>IF(Checklist4813[[#This Row],[N/A]]="Not Applicable",INDEX(S2PQ[[Step 2 questions]:[Justification]],MATCH(Checklist4813[[#This Row],[RelatedPQ]],S2PQ[S2PQGUID],0),3),"")</f>
        <v/>
      </c>
      <c r="R89" s="63"/>
    </row>
    <row r="90" spans="2:18" s="42" customFormat="1" ht="67.5" x14ac:dyDescent="0.25">
      <c r="B90" s="43"/>
      <c r="C90" s="43"/>
      <c r="D90" s="42">
        <f>IF(Checklist4813[[#This Row],[SGUID]]="",IF(Checklist4813[[#This Row],[SSGUID]]="",0,1),1)</f>
        <v>0</v>
      </c>
      <c r="E90" s="43" t="s">
        <v>515</v>
      </c>
      <c r="F90" s="43" t="str">
        <f>_xlfn.IFNA(Checklist4813[[#This Row],[RelatedPQ]],"NA")</f>
        <v>NA</v>
      </c>
      <c r="G90" s="43" t="e">
        <f>IF(Checklist4813[[#This Row],[PIGUID]]="","",INDEX(S2PQ_relational[],MATCH(Checklist4813[[#This Row],[PIGUID&amp;NO]],S2PQ_relational[PIGUID &amp; "NO"],0),2))</f>
        <v>#N/A</v>
      </c>
      <c r="H90" s="43" t="str">
        <f>Checklist4813[[#This Row],[PIGUID]]&amp;"NO"</f>
        <v>76ZQHbK2OnNp2UcgfMlZL2NO</v>
      </c>
      <c r="I90" s="43" t="b">
        <f>IF(Checklist4813[[#This Row],[PIGUID]]="","",INDEX(PIs[NA Exempt],MATCH(Checklist4813[[#This Row],[PIGUID]],PIs[GUID],0),1))</f>
        <v>0</v>
      </c>
      <c r="J9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20.02.04</v>
      </c>
      <c r="K9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always at least one person trained in first aid present on the farm whenever on-farm activities are being carried out.</v>
      </c>
      <c r="L90" s="43" t="str">
        <f>IF(Checklist4813[[#This Row],[SGUID]]="",IF(Checklist4813[[#This Row],[SSGUID]]="",INDEX(PIs[[Column1]:[SS]],MATCH(Checklist4813[[#This Row],[PIGUID]],PIs[GUID],0),6),""),"")</f>
        <v>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v>
      </c>
      <c r="M90" s="43" t="str">
        <f>IF(Checklist4813[[#This Row],[SSGUID]]="",IF(Checklist4813[[#This Row],[PIGUID]]="","",INDEX(PIs[[Column1]:[SS]],MATCH(Checklist4813[[#This Row],[PIGUID]],PIs[GUID],0),8)),"")</f>
        <v>Minor Must</v>
      </c>
      <c r="N90" s="63"/>
      <c r="O90" s="63"/>
      <c r="P90" s="43" t="str">
        <f>IF(Checklist4813[[#This Row],[ifna]]="NA","",IF(Checklist4813[[#This Row],[RelatedPQ]]=0,"",IF(Checklist4813[[#This Row],[RelatedPQ]]="","",IF((INDEX(S2PQ_relational[],MATCH(Checklist4813[[#This Row],[PIGUID&amp;NO]],S2PQ_relational[PIGUID &amp; "NO"],0),1))=Checklist4813[[#This Row],[PIGUID]],"Not applicable",""))))</f>
        <v/>
      </c>
      <c r="Q90" s="43" t="str">
        <f>IF(Checklist4813[[#This Row],[N/A]]="Not Applicable",INDEX(S2PQ[[Step 2 questions]:[Justification]],MATCH(Checklist4813[[#This Row],[RelatedPQ]],S2PQ[S2PQGUID],0),3),"")</f>
        <v/>
      </c>
      <c r="R90" s="63"/>
    </row>
    <row r="91" spans="2:18" s="42" customFormat="1" ht="45" x14ac:dyDescent="0.25">
      <c r="B91" s="43"/>
      <c r="C91" s="43" t="s">
        <v>489</v>
      </c>
      <c r="D91" s="42">
        <f>IF(Checklist4813[[#This Row],[SGUID]]="",IF(Checklist4813[[#This Row],[SSGUID]]="",0,1),1)</f>
        <v>1</v>
      </c>
      <c r="E91" s="43"/>
      <c r="F91" s="43" t="str">
        <f>_xlfn.IFNA(Checklist4813[[#This Row],[RelatedPQ]],"NA")</f>
        <v/>
      </c>
      <c r="G91" s="43" t="str">
        <f>IF(Checklist4813[[#This Row],[PIGUID]]="","",INDEX(S2PQ_relational[],MATCH(Checklist4813[[#This Row],[PIGUID&amp;NO]],S2PQ_relational[PIGUID &amp; "NO"],0),2))</f>
        <v/>
      </c>
      <c r="H91" s="43" t="str">
        <f>Checklist4813[[#This Row],[PIGUID]]&amp;"NO"</f>
        <v>NO</v>
      </c>
      <c r="I91" s="43" t="str">
        <f>IF(Checklist4813[[#This Row],[PIGUID]]="","",INDEX(PIs[NA Exempt],MATCH(Checklist4813[[#This Row],[PIGUID]],PIs[GUID],0),1))</f>
        <v/>
      </c>
      <c r="J9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20.03 Personal protective equipment</v>
      </c>
      <c r="K9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91" s="43" t="str">
        <f>IF(Checklist4813[[#This Row],[SGUID]]="",IF(Checklist4813[[#This Row],[SSGUID]]="",INDEX(PIs[[Column1]:[SS]],MATCH(Checklist4813[[#This Row],[PIGUID]],PIs[GUID],0),6),""),"")</f>
        <v/>
      </c>
      <c r="M91" s="43" t="str">
        <f>IF(Checklist4813[[#This Row],[SSGUID]]="",IF(Checklist4813[[#This Row],[PIGUID]]="","",INDEX(PIs[[Column1]:[SS]],MATCH(Checklist4813[[#This Row],[PIGUID]],PIs[GUID],0),8)),"")</f>
        <v/>
      </c>
      <c r="N91" s="63"/>
      <c r="O91" s="63"/>
      <c r="P91" s="43" t="str">
        <f>IF(Checklist4813[[#This Row],[ifna]]="NA","",IF(Checklist4813[[#This Row],[RelatedPQ]]=0,"",IF(Checklist4813[[#This Row],[RelatedPQ]]="","",IF((INDEX(S2PQ_relational[],MATCH(Checklist4813[[#This Row],[PIGUID&amp;NO]],S2PQ_relational[PIGUID &amp; "NO"],0),1))=Checklist4813[[#This Row],[PIGUID]],"Not applicable",""))))</f>
        <v/>
      </c>
      <c r="Q91" s="43" t="str">
        <f>IF(Checklist4813[[#This Row],[N/A]]="Not Applicable",INDEX(S2PQ[[Step 2 questions]:[Justification]],MATCH(Checklist4813[[#This Row],[RelatedPQ]],S2PQ[S2PQGUID],0),3),"")</f>
        <v/>
      </c>
      <c r="R91" s="63"/>
    </row>
    <row r="92" spans="2:18" s="42" customFormat="1" ht="157.5" x14ac:dyDescent="0.25">
      <c r="B92" s="43"/>
      <c r="C92" s="43"/>
      <c r="D92" s="42">
        <f>IF(Checklist4813[[#This Row],[SGUID]]="",IF(Checklist4813[[#This Row],[SSGUID]]="",0,1),1)</f>
        <v>0</v>
      </c>
      <c r="E92" s="43" t="s">
        <v>502</v>
      </c>
      <c r="F92" s="43" t="str">
        <f>_xlfn.IFNA(Checklist4813[[#This Row],[RelatedPQ]],"NA")</f>
        <v>NA</v>
      </c>
      <c r="G92" s="43" t="e">
        <f>IF(Checklist4813[[#This Row],[PIGUID]]="","",INDEX(S2PQ_relational[],MATCH(Checklist4813[[#This Row],[PIGUID&amp;NO]],S2PQ_relational[PIGUID &amp; "NO"],0),2))</f>
        <v>#N/A</v>
      </c>
      <c r="H92" s="43" t="str">
        <f>Checklist4813[[#This Row],[PIGUID]]&amp;"NO"</f>
        <v>1B8FAO4axeLk6EO88AgWCPNO</v>
      </c>
      <c r="I92" s="43" t="b">
        <f>IF(Checklist4813[[#This Row],[PIGUID]]="","",INDEX(PIs[NA Exempt],MATCH(Checklist4813[[#This Row],[PIGUID]],PIs[GUID],0),1))</f>
        <v>0</v>
      </c>
      <c r="J9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20.03.01</v>
      </c>
      <c r="K9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Workers, visitors, and subcontractors are equipped with suitable personal protective equipment (PPE).</v>
      </c>
      <c r="L92" s="43" t="str">
        <f>IF(Checklist4813[[#This Row],[SGUID]]="",IF(Checklist4813[[#This Row],[SSGUID]]="",INDEX(PIs[[Column1]:[SS]],MATCH(Checklist4813[[#This Row],[PIGUID]],PIs[GUID],0),6),""),"")</f>
        <v>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v>
      </c>
      <c r="M92" s="43" t="str">
        <f>IF(Checklist4813[[#This Row],[SSGUID]]="",IF(Checklist4813[[#This Row],[PIGUID]]="","",INDEX(PIs[[Column1]:[SS]],MATCH(Checklist4813[[#This Row],[PIGUID]],PIs[GUID],0),8)),"")</f>
        <v>Major Must</v>
      </c>
      <c r="N92" s="63"/>
      <c r="O92" s="63"/>
      <c r="P92" s="43" t="str">
        <f>IF(Checklist4813[[#This Row],[ifna]]="NA","",IF(Checklist4813[[#This Row],[RelatedPQ]]=0,"",IF(Checklist4813[[#This Row],[RelatedPQ]]="","",IF((INDEX(S2PQ_relational[],MATCH(Checklist4813[[#This Row],[PIGUID&amp;NO]],S2PQ_relational[PIGUID &amp; "NO"],0),1))=Checklist4813[[#This Row],[PIGUID]],"Not applicable",""))))</f>
        <v/>
      </c>
      <c r="Q92" s="43" t="str">
        <f>IF(Checklist4813[[#This Row],[N/A]]="Not Applicable",INDEX(S2PQ[[Step 2 questions]:[Justification]],MATCH(Checklist4813[[#This Row],[RelatedPQ]],S2PQ[S2PQGUID],0),3),"")</f>
        <v/>
      </c>
      <c r="R92" s="63"/>
    </row>
    <row r="93" spans="2:18" s="42" customFormat="1" ht="67.5" x14ac:dyDescent="0.25">
      <c r="B93" s="43"/>
      <c r="C93" s="43"/>
      <c r="D93" s="42">
        <f>IF(Checklist4813[[#This Row],[SGUID]]="",IF(Checklist4813[[#This Row],[SSGUID]]="",0,1),1)</f>
        <v>0</v>
      </c>
      <c r="E93" s="43" t="s">
        <v>490</v>
      </c>
      <c r="F93" s="43" t="str">
        <f>_xlfn.IFNA(Checklist4813[[#This Row],[RelatedPQ]],"NA")</f>
        <v>NA</v>
      </c>
      <c r="G93" s="43" t="e">
        <f>IF(Checklist4813[[#This Row],[PIGUID]]="","",INDEX(S2PQ_relational[],MATCH(Checklist4813[[#This Row],[PIGUID&amp;NO]],S2PQ_relational[PIGUID &amp; "NO"],0),2))</f>
        <v>#N/A</v>
      </c>
      <c r="H93" s="43" t="str">
        <f>Checklist4813[[#This Row],[PIGUID]]&amp;"NO"</f>
        <v>5A3AgkIuKzbdM7O9Zi4QqYNO</v>
      </c>
      <c r="I93" s="43" t="b">
        <f>IF(Checklist4813[[#This Row],[PIGUID]]="","",INDEX(PIs[NA Exempt],MATCH(Checklist4813[[#This Row],[PIGUID]],PIs[GUID],0),1))</f>
        <v>0</v>
      </c>
      <c r="J9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20.03.02</v>
      </c>
      <c r="K9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Personal protective equipment (PPE) is maintained in clean conditions and stored appropriately so as not to pose any contamination risk to personal items.</v>
      </c>
      <c r="L93" s="43" t="str">
        <f>IF(Checklist4813[[#This Row],[SGUID]]="",IF(Checklist4813[[#This Row],[SSGUID]]="",INDEX(PIs[[Column1]:[SS]],MATCH(Checklist4813[[#This Row],[PIGUID]],PIs[GUID],0),6),""),"")</f>
        <v>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v>
      </c>
      <c r="M93" s="43" t="str">
        <f>IF(Checklist4813[[#This Row],[SSGUID]]="",IF(Checklist4813[[#This Row],[PIGUID]]="","",INDEX(PIs[[Column1]:[SS]],MATCH(Checklist4813[[#This Row],[PIGUID]],PIs[GUID],0),8)),"")</f>
        <v>Major Must</v>
      </c>
      <c r="N93" s="63"/>
      <c r="O93" s="63"/>
      <c r="P93" s="43" t="str">
        <f>IF(Checklist4813[[#This Row],[ifna]]="NA","",IF(Checklist4813[[#This Row],[RelatedPQ]]=0,"",IF(Checklist4813[[#This Row],[RelatedPQ]]="","",IF((INDEX(S2PQ_relational[],MATCH(Checklist4813[[#This Row],[PIGUID&amp;NO]],S2PQ_relational[PIGUID &amp; "NO"],0),1))=Checklist4813[[#This Row],[PIGUID]],"Not applicable",""))))</f>
        <v/>
      </c>
      <c r="Q93" s="43" t="str">
        <f>IF(Checklist4813[[#This Row],[N/A]]="Not Applicable",INDEX(S2PQ[[Step 2 questions]:[Justification]],MATCH(Checklist4813[[#This Row],[RelatedPQ]],S2PQ[S2PQGUID],0),3),"")</f>
        <v/>
      </c>
      <c r="R93" s="63"/>
    </row>
    <row r="94" spans="2:18" s="42" customFormat="1" ht="67.5" x14ac:dyDescent="0.25">
      <c r="B94" s="43"/>
      <c r="C94" s="43"/>
      <c r="D94" s="42">
        <f>IF(Checklist4813[[#This Row],[SGUID]]="",IF(Checklist4813[[#This Row],[SSGUID]]="",0,1),1)</f>
        <v>0</v>
      </c>
      <c r="E94" s="43" t="s">
        <v>496</v>
      </c>
      <c r="F94" s="43" t="str">
        <f>_xlfn.IFNA(Checklist4813[[#This Row],[RelatedPQ]],"NA")</f>
        <v>NA</v>
      </c>
      <c r="G94" s="43" t="e">
        <f>IF(Checklist4813[[#This Row],[PIGUID]]="","",INDEX(S2PQ_relational[],MATCH(Checklist4813[[#This Row],[PIGUID&amp;NO]],S2PQ_relational[PIGUID &amp; "NO"],0),2))</f>
        <v>#N/A</v>
      </c>
      <c r="H94" s="43" t="str">
        <f>Checklist4813[[#This Row],[PIGUID]]&amp;"NO"</f>
        <v>3MzWIFcUmpRiKuCwBRRXgrNO</v>
      </c>
      <c r="I94" s="43" t="b">
        <f>IF(Checklist4813[[#This Row],[PIGUID]]="","",INDEX(PIs[NA Exempt],MATCH(Checklist4813[[#This Row],[PIGUID]],PIs[GUID],0),1))</f>
        <v>0</v>
      </c>
      <c r="J9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20.03.03</v>
      </c>
      <c r="K9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evidence that the provided personal protective equipment (PPE) is used by the workers.</v>
      </c>
      <c r="L94" s="43" t="str">
        <f>IF(Checklist4813[[#This Row],[SGUID]]="",IF(Checklist4813[[#This Row],[SSGUID]]="",INDEX(PIs[[Column1]:[SS]],MATCH(Checklist4813[[#This Row],[PIGUID]],PIs[GUID],0),6),""),"")</f>
        <v>There shall be evidence that the provided PPE is being used.
If single-use PPE is used, the supply maintained on hand shall correspond to the needs of the workers, or records demonstrating that new PPE is promptly sourced and restocked shall be available.</v>
      </c>
      <c r="M94" s="43" t="str">
        <f>IF(Checklist4813[[#This Row],[SSGUID]]="",IF(Checklist4813[[#This Row],[PIGUID]]="","",INDEX(PIs[[Column1]:[SS]],MATCH(Checklist4813[[#This Row],[PIGUID]],PIs[GUID],0),8)),"")</f>
        <v>Minor Must</v>
      </c>
      <c r="N94" s="63"/>
      <c r="O94" s="63"/>
      <c r="P94" s="43" t="str">
        <f>IF(Checklist4813[[#This Row],[ifna]]="NA","",IF(Checklist4813[[#This Row],[RelatedPQ]]=0,"",IF(Checklist4813[[#This Row],[RelatedPQ]]="","",IF((INDEX(S2PQ_relational[],MATCH(Checklist4813[[#This Row],[PIGUID&amp;NO]],S2PQ_relational[PIGUID &amp; "NO"],0),1))=Checklist4813[[#This Row],[PIGUID]],"Not applicable",""))))</f>
        <v/>
      </c>
      <c r="Q94" s="43" t="str">
        <f>IF(Checklist4813[[#This Row],[N/A]]="Not Applicable",INDEX(S2PQ[[Step 2 questions]:[Justification]],MATCH(Checklist4813[[#This Row],[RelatedPQ]],S2PQ[S2PQGUID],0),3),"")</f>
        <v/>
      </c>
      <c r="R94" s="63"/>
    </row>
    <row r="95" spans="2:18" s="42" customFormat="1" ht="56.25" x14ac:dyDescent="0.25">
      <c r="B95" s="43"/>
      <c r="C95" s="43"/>
      <c r="D95" s="42">
        <f>IF(Checklist4813[[#This Row],[SGUID]]="",IF(Checklist4813[[#This Row],[SSGUID]]="",0,1),1)</f>
        <v>0</v>
      </c>
      <c r="E95" s="43" t="s">
        <v>482</v>
      </c>
      <c r="F95" s="43" t="str">
        <f>_xlfn.IFNA(Checklist4813[[#This Row],[RelatedPQ]],"NA")</f>
        <v>NA</v>
      </c>
      <c r="G95" s="43" t="e">
        <f>IF(Checklist4813[[#This Row],[PIGUID]]="","",INDEX(S2PQ_relational[],MATCH(Checklist4813[[#This Row],[PIGUID&amp;NO]],S2PQ_relational[PIGUID &amp; "NO"],0),2))</f>
        <v>#N/A</v>
      </c>
      <c r="H95" s="43" t="str">
        <f>Checklist4813[[#This Row],[PIGUID]]&amp;"NO"</f>
        <v>5IHncQIqIbNONbkP6INoEhNO</v>
      </c>
      <c r="I95" s="43" t="b">
        <f>IF(Checklist4813[[#This Row],[PIGUID]]="","",INDEX(PIs[NA Exempt],MATCH(Checklist4813[[#This Row],[PIGUID]],PIs[GUID],0),1))</f>
        <v>0</v>
      </c>
      <c r="J9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20.03.04</v>
      </c>
      <c r="K9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Suitable changing facilities are available where necessary.</v>
      </c>
      <c r="L95" s="43" t="str">
        <f>IF(Checklist4813[[#This Row],[SGUID]]="",IF(Checklist4813[[#This Row],[SSGUID]]="",INDEX(PIs[[Column1]:[SS]],MATCH(Checklist4813[[#This Row],[PIGUID]],PIs[GUID],0),6),""),"")</f>
        <v>The changing facilities (in line with local conditions) shall be used to change clothing and protective outer garments as required. Changing facilities may not be needed if personal protective equipment (PPE) is applied over existing clothing.</v>
      </c>
      <c r="M95" s="43" t="str">
        <f>IF(Checklist4813[[#This Row],[SSGUID]]="",IF(Checklist4813[[#This Row],[PIGUID]]="","",INDEX(PIs[[Column1]:[SS]],MATCH(Checklist4813[[#This Row],[PIGUID]],PIs[GUID],0),8)),"")</f>
        <v>Minor Must</v>
      </c>
      <c r="N95" s="63"/>
      <c r="O95" s="63"/>
      <c r="P95" s="43" t="str">
        <f>IF(Checklist4813[[#This Row],[ifna]]="NA","",IF(Checklist4813[[#This Row],[RelatedPQ]]=0,"",IF(Checklist4813[[#This Row],[RelatedPQ]]="","",IF((INDEX(S2PQ_relational[],MATCH(Checklist4813[[#This Row],[PIGUID&amp;NO]],S2PQ_relational[PIGUID &amp; "NO"],0),1))=Checklist4813[[#This Row],[PIGUID]],"Not applicable",""))))</f>
        <v/>
      </c>
      <c r="Q95" s="43" t="str">
        <f>IF(Checklist4813[[#This Row],[N/A]]="Not Applicable",INDEX(S2PQ[[Step 2 questions]:[Justification]],MATCH(Checklist4813[[#This Row],[RelatedPQ]],S2PQ[S2PQGUID],0),3),"")</f>
        <v/>
      </c>
      <c r="R95" s="63"/>
    </row>
    <row r="96" spans="2:18" s="42" customFormat="1" ht="33.75" x14ac:dyDescent="0.25">
      <c r="B96" s="43"/>
      <c r="C96" s="43" t="s">
        <v>593</v>
      </c>
      <c r="D96" s="42">
        <f>IF(Checklist4813[[#This Row],[SGUID]]="",IF(Checklist4813[[#This Row],[SSGUID]]="",0,1),1)</f>
        <v>1</v>
      </c>
      <c r="E96" s="43"/>
      <c r="F96" s="43" t="str">
        <f>_xlfn.IFNA(Checklist4813[[#This Row],[RelatedPQ]],"NA")</f>
        <v/>
      </c>
      <c r="G96" s="43" t="str">
        <f>IF(Checklist4813[[#This Row],[PIGUID]]="","",INDEX(S2PQ_relational[],MATCH(Checklist4813[[#This Row],[PIGUID&amp;NO]],S2PQ_relational[PIGUID &amp; "NO"],0),2))</f>
        <v/>
      </c>
      <c r="H96" s="43" t="str">
        <f>Checklist4813[[#This Row],[PIGUID]]&amp;"NO"</f>
        <v>NO</v>
      </c>
      <c r="I96" s="43" t="str">
        <f>IF(Checklist4813[[#This Row],[PIGUID]]="","",INDEX(PIs[NA Exempt],MATCH(Checklist4813[[#This Row],[PIGUID]],PIs[GUID],0),1))</f>
        <v/>
      </c>
      <c r="J9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20.04 Workers’ welfare</v>
      </c>
      <c r="K9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96" s="43" t="str">
        <f>IF(Checklist4813[[#This Row],[SGUID]]="",IF(Checklist4813[[#This Row],[SSGUID]]="",INDEX(PIs[[Column1]:[SS]],MATCH(Checklist4813[[#This Row],[PIGUID]],PIs[GUID],0),6),""),"")</f>
        <v/>
      </c>
      <c r="M96" s="43" t="str">
        <f>IF(Checklist4813[[#This Row],[SSGUID]]="",IF(Checklist4813[[#This Row],[PIGUID]]="","",INDEX(PIs[[Column1]:[SS]],MATCH(Checklist4813[[#This Row],[PIGUID]],PIs[GUID],0),8)),"")</f>
        <v/>
      </c>
      <c r="N96" s="63"/>
      <c r="O96" s="63"/>
      <c r="P96" s="43" t="str">
        <f>IF(Checklist4813[[#This Row],[ifna]]="NA","",IF(Checklist4813[[#This Row],[RelatedPQ]]=0,"",IF(Checklist4813[[#This Row],[RelatedPQ]]="","",IF((INDEX(S2PQ_relational[],MATCH(Checklist4813[[#This Row],[PIGUID&amp;NO]],S2PQ_relational[PIGUID &amp; "NO"],0),1))=Checklist4813[[#This Row],[PIGUID]],"Not applicable",""))))</f>
        <v/>
      </c>
      <c r="Q96" s="43" t="str">
        <f>IF(Checklist4813[[#This Row],[N/A]]="Not Applicable",INDEX(S2PQ[[Step 2 questions]:[Justification]],MATCH(Checklist4813[[#This Row],[RelatedPQ]],S2PQ[S2PQGUID],0),3),"")</f>
        <v/>
      </c>
      <c r="R96" s="63"/>
    </row>
    <row r="97" spans="2:18" s="42" customFormat="1" ht="135" x14ac:dyDescent="0.25">
      <c r="B97" s="43"/>
      <c r="C97" s="43"/>
      <c r="D97" s="42">
        <f>IF(Checklist4813[[#This Row],[SGUID]]="",IF(Checklist4813[[#This Row],[SSGUID]]="",0,1),1)</f>
        <v>0</v>
      </c>
      <c r="E97" s="43" t="s">
        <v>587</v>
      </c>
      <c r="F97" s="43" t="str">
        <f>_xlfn.IFNA(Checklist4813[[#This Row],[RelatedPQ]],"NA")</f>
        <v>NA</v>
      </c>
      <c r="G97" s="43" t="e">
        <f>IF(Checklist4813[[#This Row],[PIGUID]]="","",INDEX(S2PQ_relational[],MATCH(Checklist4813[[#This Row],[PIGUID&amp;NO]],S2PQ_relational[PIGUID &amp; "NO"],0),2))</f>
        <v>#N/A</v>
      </c>
      <c r="H97" s="43" t="str">
        <f>Checklist4813[[#This Row],[PIGUID]]&amp;"NO"</f>
        <v>1fIeqqcVpp9Ue3h48wbKD7NO</v>
      </c>
      <c r="I97" s="43" t="b">
        <f>IF(Checklist4813[[#This Row],[PIGUID]]="","",INDEX(PIs[NA Exempt],MATCH(Checklist4813[[#This Row],[PIGUID]],PIs[GUID],0),1))</f>
        <v>0</v>
      </c>
      <c r="J9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20.04.01</v>
      </c>
      <c r="K9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communication between management and workers on issues related to their health, safety, and welfare.</v>
      </c>
      <c r="L97" s="43" t="str">
        <f>IF(Checklist4813[[#This Row],[SGUID]]="",IF(Checklist4813[[#This Row],[SSGUID]]="",INDEX(PIs[[Column1]:[SS]],MATCH(Checklist4813[[#This Row],[PIGUID]],PIs[GUID],0),6),""),"")</f>
        <v>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v>
      </c>
      <c r="M97" s="43" t="str">
        <f>IF(Checklist4813[[#This Row],[SSGUID]]="",IF(Checklist4813[[#This Row],[PIGUID]]="","",INDEX(PIs[[Column1]:[SS]],MATCH(Checklist4813[[#This Row],[PIGUID]],PIs[GUID],0),8)),"")</f>
        <v>Minor Must</v>
      </c>
      <c r="N97" s="63"/>
      <c r="O97" s="63"/>
      <c r="P97" s="43" t="str">
        <f>IF(Checklist4813[[#This Row],[ifna]]="NA","",IF(Checklist4813[[#This Row],[RelatedPQ]]=0,"",IF(Checklist4813[[#This Row],[RelatedPQ]]="","",IF((INDEX(S2PQ_relational[],MATCH(Checklist4813[[#This Row],[PIGUID&amp;NO]],S2PQ_relational[PIGUID &amp; "NO"],0),1))=Checklist4813[[#This Row],[PIGUID]],"Not applicable",""))))</f>
        <v/>
      </c>
      <c r="Q97" s="43" t="str">
        <f>IF(Checklist4813[[#This Row],[N/A]]="Not Applicable",INDEX(S2PQ[[Step 2 questions]:[Justification]],MATCH(Checklist4813[[#This Row],[RelatedPQ]],S2PQ[S2PQGUID],0),3),"")</f>
        <v/>
      </c>
      <c r="R97" s="63"/>
    </row>
    <row r="98" spans="2:18" s="42" customFormat="1" ht="67.5" x14ac:dyDescent="0.25">
      <c r="B98" s="43"/>
      <c r="C98" s="43"/>
      <c r="D98" s="42">
        <f>IF(Checklist4813[[#This Row],[SGUID]]="",IF(Checklist4813[[#This Row],[SSGUID]]="",0,1),1)</f>
        <v>0</v>
      </c>
      <c r="E98" s="43" t="s">
        <v>619</v>
      </c>
      <c r="F98" s="43" t="str">
        <f>_xlfn.IFNA(Checklist4813[[#This Row],[RelatedPQ]],"NA")</f>
        <v>NA</v>
      </c>
      <c r="G98" s="43" t="e">
        <f>IF(Checklist4813[[#This Row],[PIGUID]]="","",INDEX(S2PQ_relational[],MATCH(Checklist4813[[#This Row],[PIGUID&amp;NO]],S2PQ_relational[PIGUID &amp; "NO"],0),2))</f>
        <v>#N/A</v>
      </c>
      <c r="H98" s="43" t="str">
        <f>Checklist4813[[#This Row],[PIGUID]]&amp;"NO"</f>
        <v>2XmkLggsnNbrcIKyDTwhTUNO</v>
      </c>
      <c r="I98" s="43" t="b">
        <f>IF(Checklist4813[[#This Row],[PIGUID]]="","",INDEX(PIs[NA Exempt],MATCH(Checklist4813[[#This Row],[PIGUID]],PIs[GUID],0),1))</f>
        <v>0</v>
      </c>
      <c r="J9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20.04.02</v>
      </c>
      <c r="K9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Workers have access to clean drinking water, food storage, and areas to eat and rest.</v>
      </c>
      <c r="L98" s="43" t="str">
        <f>IF(Checklist4813[[#This Row],[SGUID]]="",IF(Checklist4813[[#This Row],[SSGUID]]="",INDEX(PIs[[Column1]:[SS]],MATCH(Checklist4813[[#This Row],[PIGUID]],PIs[GUID],0),6),""),"")</f>
        <v>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v>
      </c>
      <c r="M98" s="43" t="str">
        <f>IF(Checklist4813[[#This Row],[SSGUID]]="",IF(Checklist4813[[#This Row],[PIGUID]]="","",INDEX(PIs[[Column1]:[SS]],MATCH(Checklist4813[[#This Row],[PIGUID]],PIs[GUID],0),8)),"")</f>
        <v>Major Must</v>
      </c>
      <c r="N98" s="63"/>
      <c r="O98" s="63"/>
      <c r="P98" s="43" t="str">
        <f>IF(Checklist4813[[#This Row],[ifna]]="NA","",IF(Checklist4813[[#This Row],[RelatedPQ]]=0,"",IF(Checklist4813[[#This Row],[RelatedPQ]]="","",IF((INDEX(S2PQ_relational[],MATCH(Checklist4813[[#This Row],[PIGUID&amp;NO]],S2PQ_relational[PIGUID &amp; "NO"],0),1))=Checklist4813[[#This Row],[PIGUID]],"Not applicable",""))))</f>
        <v/>
      </c>
      <c r="Q98" s="43" t="str">
        <f>IF(Checklist4813[[#This Row],[N/A]]="Not Applicable",INDEX(S2PQ[[Step 2 questions]:[Justification]],MATCH(Checklist4813[[#This Row],[RelatedPQ]],S2PQ[S2PQGUID],0),3),"")</f>
        <v/>
      </c>
      <c r="R98" s="63"/>
    </row>
    <row r="99" spans="2:18" s="42" customFormat="1" ht="78.75" x14ac:dyDescent="0.25">
      <c r="B99" s="43"/>
      <c r="C99" s="43"/>
      <c r="D99" s="42">
        <f>IF(Checklist4813[[#This Row],[SGUID]]="",IF(Checklist4813[[#This Row],[SSGUID]]="",0,1),1)</f>
        <v>0</v>
      </c>
      <c r="E99" s="43" t="s">
        <v>694</v>
      </c>
      <c r="F99" s="43" t="str">
        <f>_xlfn.IFNA(Checklist4813[[#This Row],[RelatedPQ]],"NA")</f>
        <v>NA</v>
      </c>
      <c r="G99" s="43" t="e">
        <f>IF(Checklist4813[[#This Row],[PIGUID]]="","",INDEX(S2PQ_relational[],MATCH(Checklist4813[[#This Row],[PIGUID&amp;NO]],S2PQ_relational[PIGUID &amp; "NO"],0),2))</f>
        <v>#N/A</v>
      </c>
      <c r="H99" s="43" t="str">
        <f>Checklist4813[[#This Row],[PIGUID]]&amp;"NO"</f>
        <v>45MRr2cn1wSMgvFlMKSopBNO</v>
      </c>
      <c r="I99" s="43" t="b">
        <f>IF(Checklist4813[[#This Row],[PIGUID]]="","",INDEX(PIs[NA Exempt],MATCH(Checklist4813[[#This Row],[PIGUID]],PIs[GUID],0),1))</f>
        <v>0</v>
      </c>
      <c r="J9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20.04.03</v>
      </c>
      <c r="K9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On-site living quarters are compliant with applicable local regulations, habitable, and equipped with basic services and facilities.</v>
      </c>
      <c r="L99" s="43" t="str">
        <f>IF(Checklist4813[[#This Row],[SGUID]]="",IF(Checklist4813[[#This Row],[SSGUID]]="",INDEX(PIs[[Column1]:[SS]],MATCH(Checklist4813[[#This Row],[PIGUID]],PIs[GUID],0),6),""),"")</f>
        <v>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v>
      </c>
      <c r="M99" s="43" t="str">
        <f>IF(Checklist4813[[#This Row],[SSGUID]]="",IF(Checklist4813[[#This Row],[PIGUID]]="","",INDEX(PIs[[Column1]:[SS]],MATCH(Checklist4813[[#This Row],[PIGUID]],PIs[GUID],0),8)),"")</f>
        <v>Major Must</v>
      </c>
      <c r="N99" s="63"/>
      <c r="O99" s="63"/>
      <c r="P99" s="43" t="str">
        <f>IF(Checklist4813[[#This Row],[ifna]]="NA","",IF(Checklist4813[[#This Row],[RelatedPQ]]=0,"",IF(Checklist4813[[#This Row],[RelatedPQ]]="","",IF((INDEX(S2PQ_relational[],MATCH(Checklist4813[[#This Row],[PIGUID&amp;NO]],S2PQ_relational[PIGUID &amp; "NO"],0),1))=Checklist4813[[#This Row],[PIGUID]],"Not applicable",""))))</f>
        <v/>
      </c>
      <c r="Q99" s="43" t="str">
        <f>IF(Checklist4813[[#This Row],[N/A]]="Not Applicable",INDEX(S2PQ[[Step 2 questions]:[Justification]],MATCH(Checklist4813[[#This Row],[RelatedPQ]],S2PQ[S2PQGUID],0),3),"")</f>
        <v/>
      </c>
      <c r="R99" s="63"/>
    </row>
    <row r="100" spans="2:18" s="42" customFormat="1" ht="33.75" x14ac:dyDescent="0.25">
      <c r="B100" s="43"/>
      <c r="C100" s="43"/>
      <c r="D100" s="42">
        <f>IF(Checklist4813[[#This Row],[SGUID]]="",IF(Checklist4813[[#This Row],[SSGUID]]="",0,1),1)</f>
        <v>0</v>
      </c>
      <c r="E100" s="43" t="s">
        <v>700</v>
      </c>
      <c r="F100" s="43" t="str">
        <f>_xlfn.IFNA(Checklist4813[[#This Row],[RelatedPQ]],"NA")</f>
        <v>NA</v>
      </c>
      <c r="G100" s="43" t="e">
        <f>IF(Checklist4813[[#This Row],[PIGUID]]="","",INDEX(S2PQ_relational[],MATCH(Checklist4813[[#This Row],[PIGUID&amp;NO]],S2PQ_relational[PIGUID &amp; "NO"],0),2))</f>
        <v>#N/A</v>
      </c>
      <c r="H100" s="43" t="str">
        <f>Checklist4813[[#This Row],[PIGUID]]&amp;"NO"</f>
        <v>0ozDiuSdBQVAa2KF0zp34NO</v>
      </c>
      <c r="I100" s="43" t="b">
        <f>IF(Checklist4813[[#This Row],[PIGUID]]="","",INDEX(PIs[NA Exempt],MATCH(Checklist4813[[#This Row],[PIGUID]],PIs[GUID],0),1))</f>
        <v>0</v>
      </c>
      <c r="J10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20.04.04</v>
      </c>
      <c r="K10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Transportation provided to workers is safe.</v>
      </c>
      <c r="L100" s="43" t="str">
        <f>IF(Checklist4813[[#This Row],[SGUID]]="",IF(Checklist4813[[#This Row],[SSGUID]]="",INDEX(PIs[[Column1]:[SS]],MATCH(Checklist4813[[#This Row],[PIGUID]],PIs[GUID],0),6),""),"")</f>
        <v>Transportation shall be safe for workers and take into account applicable safety requirements and regulations.</v>
      </c>
      <c r="M100" s="43" t="str">
        <f>IF(Checklist4813[[#This Row],[SSGUID]]="",IF(Checklist4813[[#This Row],[PIGUID]]="","",INDEX(PIs[[Column1]:[SS]],MATCH(Checklist4813[[#This Row],[PIGUID]],PIs[GUID],0),8)),"")</f>
        <v>Minor Must</v>
      </c>
      <c r="N100" s="63"/>
      <c r="O100" s="63"/>
      <c r="P100" s="43" t="str">
        <f>IF(Checklist4813[[#This Row],[ifna]]="NA","",IF(Checklist4813[[#This Row],[RelatedPQ]]=0,"",IF(Checklist4813[[#This Row],[RelatedPQ]]="","",IF((INDEX(S2PQ_relational[],MATCH(Checklist4813[[#This Row],[PIGUID&amp;NO]],S2PQ_relational[PIGUID &amp; "NO"],0),1))=Checklist4813[[#This Row],[PIGUID]],"Not applicable",""))))</f>
        <v/>
      </c>
      <c r="Q100" s="43" t="str">
        <f>IF(Checklist4813[[#This Row],[N/A]]="Not Applicable",INDEX(S2PQ[[Step 2 questions]:[Justification]],MATCH(Checklist4813[[#This Row],[RelatedPQ]],S2PQ[S2PQGUID],0),3),"")</f>
        <v/>
      </c>
      <c r="R100" s="63"/>
    </row>
    <row r="101" spans="2:18" s="42" customFormat="1" ht="33.75" x14ac:dyDescent="0.25">
      <c r="B101" s="43" t="s">
        <v>282</v>
      </c>
      <c r="C101" s="43"/>
      <c r="D101" s="42">
        <f>IF(Checklist4813[[#This Row],[SGUID]]="",IF(Checklist4813[[#This Row],[SSGUID]]="",0,1),1)</f>
        <v>1</v>
      </c>
      <c r="E101" s="43"/>
      <c r="F101" s="43" t="str">
        <f>_xlfn.IFNA(Checklist4813[[#This Row],[RelatedPQ]],"NA")</f>
        <v/>
      </c>
      <c r="G101" s="43" t="str">
        <f>IF(Checklist4813[[#This Row],[PIGUID]]="","",INDEX(S2PQ_relational[],MATCH(Checklist4813[[#This Row],[PIGUID&amp;NO]],S2PQ_relational[PIGUID &amp; "NO"],0),2))</f>
        <v/>
      </c>
      <c r="H101" s="43" t="str">
        <f>Checklist4813[[#This Row],[PIGUID]]&amp;"NO"</f>
        <v>NO</v>
      </c>
      <c r="I101" s="43" t="str">
        <f>IF(Checklist4813[[#This Row],[PIGUID]]="","",INDEX(PIs[NA Exempt],MATCH(Checklist4813[[#This Row],[PIGUID]],PIs[GUID],0),1))</f>
        <v/>
      </c>
      <c r="J10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21 SITE MANAGEMENT</v>
      </c>
      <c r="K10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01" s="43" t="str">
        <f>IF(Checklist4813[[#This Row],[SGUID]]="",IF(Checklist4813[[#This Row],[SSGUID]]="",INDEX(PIs[[Column1]:[SS]],MATCH(Checklist4813[[#This Row],[PIGUID]],PIs[GUID],0),6),""),"")</f>
        <v/>
      </c>
      <c r="M101" s="43" t="str">
        <f>IF(Checklist4813[[#This Row],[SSGUID]]="",IF(Checklist4813[[#This Row],[PIGUID]]="","",INDEX(PIs[[Column1]:[SS]],MATCH(Checklist4813[[#This Row],[PIGUID]],PIs[GUID],0),8)),"")</f>
        <v/>
      </c>
      <c r="N101" s="63"/>
      <c r="O101" s="63"/>
      <c r="P101" s="43" t="str">
        <f>IF(Checklist4813[[#This Row],[ifna]]="NA","",IF(Checklist4813[[#This Row],[RelatedPQ]]=0,"",IF(Checklist4813[[#This Row],[RelatedPQ]]="","",IF((INDEX(S2PQ_relational[],MATCH(Checklist4813[[#This Row],[PIGUID&amp;NO]],S2PQ_relational[PIGUID &amp; "NO"],0),1))=Checklist4813[[#This Row],[PIGUID]],"Not applicable",""))))</f>
        <v/>
      </c>
      <c r="Q101" s="43" t="str">
        <f>IF(Checklist4813[[#This Row],[N/A]]="Not Applicable",INDEX(S2PQ[[Step 2 questions]:[Justification]],MATCH(Checklist4813[[#This Row],[RelatedPQ]],S2PQ[S2PQGUID],0),3),"")</f>
        <v/>
      </c>
      <c r="R101" s="63"/>
    </row>
    <row r="102" spans="2:18" s="42" customFormat="1" ht="33.75" hidden="1" x14ac:dyDescent="0.25">
      <c r="B102" s="43"/>
      <c r="C102" s="43" t="s">
        <v>50</v>
      </c>
      <c r="D102" s="42">
        <f>IF(Checklist4813[[#This Row],[SGUID]]="",IF(Checklist4813[[#This Row],[SSGUID]]="",0,1),1)</f>
        <v>1</v>
      </c>
      <c r="E102" s="43"/>
      <c r="F102" s="43" t="str">
        <f>_xlfn.IFNA(Checklist4813[[#This Row],[RelatedPQ]],"NA")</f>
        <v/>
      </c>
      <c r="G102" s="43" t="str">
        <f>IF(Checklist4813[[#This Row],[PIGUID]]="","",INDEX(S2PQ_relational[],MATCH(Checklist4813[[#This Row],[PIGUID&amp;NO]],S2PQ_relational[PIGUID &amp; "NO"],0),2))</f>
        <v/>
      </c>
      <c r="H102" s="43" t="str">
        <f>Checklist4813[[#This Row],[PIGUID]]&amp;"NO"</f>
        <v>NO</v>
      </c>
      <c r="I102" s="43" t="str">
        <f>IF(Checklist4813[[#This Row],[PIGUID]]="","",INDEX(PIs[NA Exempt],MATCH(Checklist4813[[#This Row],[PIGUID]],PIs[GUID],0),1))</f>
        <v/>
      </c>
      <c r="J102"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0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02" s="43" t="str">
        <f>IF(Checklist4813[[#This Row],[SGUID]]="",IF(Checklist4813[[#This Row],[SSGUID]]="",INDEX(PIs[[Column1]:[SS]],MATCH(Checklist4813[[#This Row],[PIGUID]],PIs[GUID],0),6),""),"")</f>
        <v/>
      </c>
      <c r="M102" s="43" t="str">
        <f>IF(Checklist4813[[#This Row],[SSGUID]]="",IF(Checklist4813[[#This Row],[PIGUID]]="","",INDEX(PIs[[Column1]:[SS]],MATCH(Checklist4813[[#This Row],[PIGUID]],PIs[GUID],0),8)),"")</f>
        <v/>
      </c>
      <c r="N102" s="63"/>
      <c r="O102" s="63"/>
      <c r="P102" s="43" t="str">
        <f>IF(Checklist4813[[#This Row],[ifna]]="NA","",IF(Checklist4813[[#This Row],[RelatedPQ]]=0,"",IF(Checklist4813[[#This Row],[RelatedPQ]]="","",IF((INDEX(S2PQ_relational[],MATCH(Checklist4813[[#This Row],[PIGUID&amp;NO]],S2PQ_relational[PIGUID &amp; "NO"],0),1))=Checklist4813[[#This Row],[PIGUID]],"Not applicable",""))))</f>
        <v/>
      </c>
      <c r="Q102" s="43" t="str">
        <f>IF(Checklist4813[[#This Row],[N/A]]="Not Applicable",INDEX(S2PQ[[Step 2 questions]:[Justification]],MATCH(Checklist4813[[#This Row],[RelatedPQ]],S2PQ[S2PQGUID],0),3),"")</f>
        <v/>
      </c>
      <c r="R102" s="63"/>
    </row>
    <row r="103" spans="2:18" s="42" customFormat="1" ht="157.5" x14ac:dyDescent="0.25">
      <c r="B103" s="43"/>
      <c r="C103" s="43"/>
      <c r="D103" s="42">
        <f>IF(Checklist4813[[#This Row],[SGUID]]="",IF(Checklist4813[[#This Row],[SSGUID]]="",0,1),1)</f>
        <v>0</v>
      </c>
      <c r="E103" s="43" t="s">
        <v>283</v>
      </c>
      <c r="F103" s="43" t="str">
        <f>_xlfn.IFNA(Checklist4813[[#This Row],[RelatedPQ]],"NA")</f>
        <v>NA</v>
      </c>
      <c r="G103" s="43" t="e">
        <f>IF(Checklist4813[[#This Row],[PIGUID]]="","",INDEX(S2PQ_relational[],MATCH(Checklist4813[[#This Row],[PIGUID&amp;NO]],S2PQ_relational[PIGUID &amp; "NO"],0),2))</f>
        <v>#N/A</v>
      </c>
      <c r="H103" s="43" t="str">
        <f>Checklist4813[[#This Row],[PIGUID]]&amp;"NO"</f>
        <v>2RVD4jmBzY48B89pTUEpryNO</v>
      </c>
      <c r="I103" s="43" t="b">
        <f>IF(Checklist4813[[#This Row],[PIGUID]]="","",INDEX(PIs[NA Exempt],MATCH(Checklist4813[[#This Row],[PIGUID]],PIs[GUID],0),1))</f>
        <v>0</v>
      </c>
      <c r="J10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21.01</v>
      </c>
      <c r="K10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documented risk assessment is completed for all registered sites.</v>
      </c>
      <c r="L103" s="43" t="str">
        <f>IF(Checklist4813[[#This Row],[SGUID]]="",IF(Checklist4813[[#This Row],[SSGUID]]="",INDEX(PIs[[Column1]:[SS]],MATCH(Checklist4813[[#This Row],[PIGUID]],PIs[GUID],0),6),""),"")</f>
        <v>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v>
      </c>
      <c r="M103" s="43" t="str">
        <f>IF(Checklist4813[[#This Row],[SSGUID]]="",IF(Checklist4813[[#This Row],[PIGUID]]="","",INDEX(PIs[[Column1]:[SS]],MATCH(Checklist4813[[#This Row],[PIGUID]],PIs[GUID],0),8)),"")</f>
        <v>Major Must</v>
      </c>
      <c r="N103" s="63"/>
      <c r="O103" s="63"/>
      <c r="P103" s="43" t="str">
        <f>IF(Checklist4813[[#This Row],[ifna]]="NA","",IF(Checklist4813[[#This Row],[RelatedPQ]]=0,"",IF(Checklist4813[[#This Row],[RelatedPQ]]="","",IF((INDEX(S2PQ_relational[],MATCH(Checklist4813[[#This Row],[PIGUID&amp;NO]],S2PQ_relational[PIGUID &amp; "NO"],0),1))=Checklist4813[[#This Row],[PIGUID]],"Not applicable",""))))</f>
        <v/>
      </c>
      <c r="Q103" s="43" t="str">
        <f>IF(Checklist4813[[#This Row],[N/A]]="Not Applicable",INDEX(S2PQ[[Step 2 questions]:[Justification]],MATCH(Checklist4813[[#This Row],[RelatedPQ]],S2PQ[S2PQGUID],0),3),"")</f>
        <v/>
      </c>
      <c r="R103" s="63"/>
    </row>
    <row r="104" spans="2:18" s="42" customFormat="1" ht="168.75" x14ac:dyDescent="0.25">
      <c r="B104" s="43"/>
      <c r="C104" s="43"/>
      <c r="D104" s="42">
        <f>IF(Checklist4813[[#This Row],[SGUID]]="",IF(Checklist4813[[#This Row],[SSGUID]]="",0,1),1)</f>
        <v>0</v>
      </c>
      <c r="E104" s="43" t="s">
        <v>276</v>
      </c>
      <c r="F104" s="43" t="str">
        <f>_xlfn.IFNA(Checklist4813[[#This Row],[RelatedPQ]],"NA")</f>
        <v>NA</v>
      </c>
      <c r="G104" s="43" t="e">
        <f>IF(Checklist4813[[#This Row],[PIGUID]]="","",INDEX(S2PQ_relational[],MATCH(Checklist4813[[#This Row],[PIGUID&amp;NO]],S2PQ_relational[PIGUID &amp; "NO"],0),2))</f>
        <v>#N/A</v>
      </c>
      <c r="H104" s="43" t="str">
        <f>Checklist4813[[#This Row],[PIGUID]]&amp;"NO"</f>
        <v>1ANu4OsRpNkXnTcOZUPocQNO</v>
      </c>
      <c r="I104" s="43" t="b">
        <f>IF(Checklist4813[[#This Row],[PIGUID]]="","",INDEX(PIs[NA Exempt],MATCH(Checklist4813[[#This Row],[PIGUID]],PIs[GUID],0),1))</f>
        <v>0</v>
      </c>
      <c r="J10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21.02</v>
      </c>
      <c r="K10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management plan that establishes strategies for minimizing the risks identified in the risk assessment for operation suitability has been developed and implemented and is reviewed regularly.</v>
      </c>
      <c r="L104" s="43" t="str">
        <f>IF(Checklist4813[[#This Row],[SGUID]]="",IF(Checklist4813[[#This Row],[SSGUID]]="",INDEX(PIs[[Column1]:[SS]],MATCH(Checklist4813[[#This Row],[PIGUID]],PIs[GUID],0),6),""),"")</f>
        <v>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v>
      </c>
      <c r="M104" s="43" t="str">
        <f>IF(Checklist4813[[#This Row],[SSGUID]]="",IF(Checklist4813[[#This Row],[PIGUID]]="","",INDEX(PIs[[Column1]:[SS]],MATCH(Checklist4813[[#This Row],[PIGUID]],PIs[GUID],0),8)),"")</f>
        <v>Major Must</v>
      </c>
      <c r="N104" s="63"/>
      <c r="O104" s="63"/>
      <c r="P104" s="43" t="str">
        <f>IF(Checklist4813[[#This Row],[ifna]]="NA","",IF(Checklist4813[[#This Row],[RelatedPQ]]=0,"",IF(Checklist4813[[#This Row],[RelatedPQ]]="","",IF((INDEX(S2PQ_relational[],MATCH(Checklist4813[[#This Row],[PIGUID&amp;NO]],S2PQ_relational[PIGUID &amp; "NO"],0),1))=Checklist4813[[#This Row],[PIGUID]],"Not applicable",""))))</f>
        <v/>
      </c>
      <c r="Q104" s="43" t="str">
        <f>IF(Checklist4813[[#This Row],[N/A]]="Not Applicable",INDEX(S2PQ[[Step 2 questions]:[Justification]],MATCH(Checklist4813[[#This Row],[RelatedPQ]],S2PQ[S2PQGUID],0),3),"")</f>
        <v/>
      </c>
      <c r="R104" s="63"/>
    </row>
    <row r="105" spans="2:18" s="42" customFormat="1" ht="112.5" x14ac:dyDescent="0.25">
      <c r="B105" s="43"/>
      <c r="C105" s="43"/>
      <c r="D105" s="42">
        <f>IF(Checklist4813[[#This Row],[SGUID]]="",IF(Checklist4813[[#This Row],[SSGUID]]="",0,1),1)</f>
        <v>0</v>
      </c>
      <c r="E105" s="43" t="s">
        <v>289</v>
      </c>
      <c r="F105" s="43" t="str">
        <f>_xlfn.IFNA(Checklist4813[[#This Row],[RelatedPQ]],"NA")</f>
        <v>NA</v>
      </c>
      <c r="G105" s="43" t="e">
        <f>IF(Checklist4813[[#This Row],[PIGUID]]="","",INDEX(S2PQ_relational[],MATCH(Checklist4813[[#This Row],[PIGUID&amp;NO]],S2PQ_relational[PIGUID &amp; "NO"],0),2))</f>
        <v>#N/A</v>
      </c>
      <c r="H105" s="43" t="str">
        <f>Checklist4813[[#This Row],[PIGUID]]&amp;"NO"</f>
        <v>4xBQrWDpd076Yq4t0M7efHNO</v>
      </c>
      <c r="I105" s="43" t="b">
        <f>IF(Checklist4813[[#This Row],[PIGUID]]="","",INDEX(PIs[NA Exempt],MATCH(Checklist4813[[#This Row],[PIGUID]],PIs[GUID],0),1))</f>
        <v>0</v>
      </c>
      <c r="J10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21.03</v>
      </c>
      <c r="K10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has a system for identifying sites and facilities used for production.</v>
      </c>
      <c r="L105" s="43" t="str">
        <f>IF(Checklist4813[[#This Row],[SGUID]]="",IF(Checklist4813[[#This Row],[SSGUID]]="",INDEX(PIs[[Column1]:[SS]],MATCH(Checklist4813[[#This Row],[PIGUID]],PIs[GUID],0),6),""),"")</f>
        <v>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v>
      </c>
      <c r="M105" s="43" t="str">
        <f>IF(Checklist4813[[#This Row],[SSGUID]]="",IF(Checklist4813[[#This Row],[PIGUID]]="","",INDEX(PIs[[Column1]:[SS]],MATCH(Checklist4813[[#This Row],[PIGUID]],PIs[GUID],0),8)),"")</f>
        <v>Major Must</v>
      </c>
      <c r="N105" s="63"/>
      <c r="O105" s="63"/>
      <c r="P105" s="43" t="str">
        <f>IF(Checklist4813[[#This Row],[ifna]]="NA","",IF(Checklist4813[[#This Row],[RelatedPQ]]=0,"",IF(Checklist4813[[#This Row],[RelatedPQ]]="","",IF((INDEX(S2PQ_relational[],MATCH(Checklist4813[[#This Row],[PIGUID&amp;NO]],S2PQ_relational[PIGUID &amp; "NO"],0),1))=Checklist4813[[#This Row],[PIGUID]],"Not applicable",""))))</f>
        <v/>
      </c>
      <c r="Q105" s="43" t="str">
        <f>IF(Checklist4813[[#This Row],[N/A]]="Not Applicable",INDEX(S2PQ[[Step 2 questions]:[Justification]],MATCH(Checklist4813[[#This Row],[RelatedPQ]],S2PQ[S2PQGUID],0),3),"")</f>
        <v/>
      </c>
      <c r="R105" s="63"/>
    </row>
    <row r="106" spans="2:18" s="42" customFormat="1" ht="78.75" x14ac:dyDescent="0.25">
      <c r="B106" s="43"/>
      <c r="C106" s="43"/>
      <c r="D106" s="42">
        <f>IF(Checklist4813[[#This Row],[SGUID]]="",IF(Checklist4813[[#This Row],[SSGUID]]="",0,1),1)</f>
        <v>0</v>
      </c>
      <c r="E106" s="43" t="s">
        <v>302</v>
      </c>
      <c r="F106" s="43" t="str">
        <f>_xlfn.IFNA(Checklist4813[[#This Row],[RelatedPQ]],"NA")</f>
        <v>NA</v>
      </c>
      <c r="G106" s="43" t="e">
        <f>IF(Checklist4813[[#This Row],[PIGUID]]="","",INDEX(S2PQ_relational[],MATCH(Checklist4813[[#This Row],[PIGUID&amp;NO]],S2PQ_relational[PIGUID &amp; "NO"],0),2))</f>
        <v>#N/A</v>
      </c>
      <c r="H106" s="43" t="str">
        <f>Checklist4813[[#This Row],[PIGUID]]&amp;"NO"</f>
        <v>5XoScmXcY5V64vNeDyZMQ1NO</v>
      </c>
      <c r="I106" s="43" t="b">
        <f>IF(Checklist4813[[#This Row],[PIGUID]]="","",INDEX(PIs[NA Exempt],MATCH(Checklist4813[[#This Row],[PIGUID]],PIs[GUID],0),1))</f>
        <v>0</v>
      </c>
      <c r="J10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21.04</v>
      </c>
      <c r="K10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site is kept in a tidy and orderly condition.</v>
      </c>
      <c r="L106" s="43" t="str">
        <f>IF(Checklist4813[[#This Row],[SGUID]]="",IF(Checklist4813[[#This Row],[SSGUID]]="",INDEX(PIs[[Column1]:[SS]],MATCH(Checklist4813[[#This Row],[PIGUID]],PIs[GUID],0),6),""),"")</f>
        <v>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v>
      </c>
      <c r="M106" s="43" t="str">
        <f>IF(Checklist4813[[#This Row],[SSGUID]]="",IF(Checklist4813[[#This Row],[PIGUID]]="","",INDEX(PIs[[Column1]:[SS]],MATCH(Checklist4813[[#This Row],[PIGUID]],PIs[GUID],0),8)),"")</f>
        <v>Major Must</v>
      </c>
      <c r="N106" s="63"/>
      <c r="O106" s="63"/>
      <c r="P106" s="43" t="str">
        <f>IF(Checklist4813[[#This Row],[ifna]]="NA","",IF(Checklist4813[[#This Row],[RelatedPQ]]=0,"",IF(Checklist4813[[#This Row],[RelatedPQ]]="","",IF((INDEX(S2PQ_relational[],MATCH(Checklist4813[[#This Row],[PIGUID&amp;NO]],S2PQ_relational[PIGUID &amp; "NO"],0),1))=Checklist4813[[#This Row],[PIGUID]],"Not applicable",""))))</f>
        <v/>
      </c>
      <c r="Q106" s="43" t="str">
        <f>IF(Checklist4813[[#This Row],[N/A]]="Not Applicable",INDEX(S2PQ[[Step 2 questions]:[Justification]],MATCH(Checklist4813[[#This Row],[RelatedPQ]],S2PQ[S2PQGUID],0),3),"")</f>
        <v/>
      </c>
      <c r="R106" s="63"/>
    </row>
    <row r="107" spans="2:18" s="42" customFormat="1" ht="146.25" x14ac:dyDescent="0.25">
      <c r="B107" s="43"/>
      <c r="C107" s="43"/>
      <c r="D107" s="42">
        <f>IF(Checklist4813[[#This Row],[SGUID]]="",IF(Checklist4813[[#This Row],[SSGUID]]="",0,1),1)</f>
        <v>0</v>
      </c>
      <c r="E107" s="43" t="s">
        <v>682</v>
      </c>
      <c r="F107" s="43" t="str">
        <f>_xlfn.IFNA(Checklist4813[[#This Row],[RelatedPQ]],"NA")</f>
        <v>NA</v>
      </c>
      <c r="G107" s="43" t="e">
        <f>IF(Checklist4813[[#This Row],[PIGUID]]="","",INDEX(S2PQ_relational[],MATCH(Checklist4813[[#This Row],[PIGUID&amp;NO]],S2PQ_relational[PIGUID &amp; "NO"],0),2))</f>
        <v>#N/A</v>
      </c>
      <c r="H107" s="43" t="str">
        <f>Checklist4813[[#This Row],[PIGUID]]&amp;"NO"</f>
        <v>9WpwtPG0gpSRm9aqJfDjENO</v>
      </c>
      <c r="I107" s="43" t="b">
        <f>IF(Checklist4813[[#This Row],[PIGUID]]="","",INDEX(PIs[NA Exempt],MATCH(Checklist4813[[#This Row],[PIGUID]],PIs[GUID],0),1))</f>
        <v>0</v>
      </c>
      <c r="J10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21.05</v>
      </c>
      <c r="K10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recognizes the farm as an agricultural ecosystem that interacts with neighboring landscapes (while the legal scope of the producer is on the farm).</v>
      </c>
      <c r="L107" s="43" t="str">
        <f>IF(Checklist4813[[#This Row],[SGUID]]="",IF(Checklist4813[[#This Row],[SSGUID]]="",INDEX(PIs[[Column1]:[SS]],MATCH(Checklist4813[[#This Row],[PIGUID]],PIs[GUID],0),6),""),"")</f>
        <v>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v>
      </c>
      <c r="M107" s="43" t="str">
        <f>IF(Checklist4813[[#This Row],[SSGUID]]="",IF(Checklist4813[[#This Row],[PIGUID]]="","",INDEX(PIs[[Column1]:[SS]],MATCH(Checklist4813[[#This Row],[PIGUID]],PIs[GUID],0),8)),"")</f>
        <v>Recom.</v>
      </c>
      <c r="N107" s="63"/>
      <c r="O107" s="63"/>
      <c r="P107" s="43" t="str">
        <f>IF(Checklist4813[[#This Row],[ifna]]="NA","",IF(Checklist4813[[#This Row],[RelatedPQ]]=0,"",IF(Checklist4813[[#This Row],[RelatedPQ]]="","",IF((INDEX(S2PQ_relational[],MATCH(Checklist4813[[#This Row],[PIGUID&amp;NO]],S2PQ_relational[PIGUID &amp; "NO"],0),1))=Checklist4813[[#This Row],[PIGUID]],"Not applicable",""))))</f>
        <v/>
      </c>
      <c r="Q107" s="43" t="str">
        <f>IF(Checklist4813[[#This Row],[N/A]]="Not Applicable",INDEX(S2PQ[[Step 2 questions]:[Justification]],MATCH(Checklist4813[[#This Row],[RelatedPQ]],S2PQ[S2PQGUID],0),3),"")</f>
        <v/>
      </c>
      <c r="R107" s="63"/>
    </row>
    <row r="108" spans="2:18" s="42" customFormat="1" ht="123.75" x14ac:dyDescent="0.25">
      <c r="B108" s="43"/>
      <c r="C108" s="43"/>
      <c r="D108" s="42">
        <f>IF(Checklist4813[[#This Row],[SGUID]]="",IF(Checklist4813[[#This Row],[SSGUID]]="",0,1),1)</f>
        <v>0</v>
      </c>
      <c r="E108" s="43" t="s">
        <v>967</v>
      </c>
      <c r="F108" s="43" t="str">
        <f>_xlfn.IFNA(Checklist4813[[#This Row],[RelatedPQ]],"NA")</f>
        <v>NA</v>
      </c>
      <c r="G108" s="43" t="e">
        <f>IF(Checklist4813[[#This Row],[PIGUID]]="","",INDEX(S2PQ_relational[],MATCH(Checklist4813[[#This Row],[PIGUID&amp;NO]],S2PQ_relational[PIGUID &amp; "NO"],0),2))</f>
        <v>#N/A</v>
      </c>
      <c r="H108" s="43" t="str">
        <f>Checklist4813[[#This Row],[PIGUID]]&amp;"NO"</f>
        <v>5PrSpSyjjykg4ZatTFFqlwNO</v>
      </c>
      <c r="I108" s="43" t="b">
        <f>IF(Checklist4813[[#This Row],[PIGUID]]="","",INDEX(PIs[NA Exempt],MATCH(Checklist4813[[#This Row],[PIGUID]],PIs[GUID],0),1))</f>
        <v>0</v>
      </c>
      <c r="J10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21.06</v>
      </c>
      <c r="K10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Where the operation handles or stores allergens, the operation has a documented allergen management program.</v>
      </c>
      <c r="L108" s="43" t="str">
        <f>IF(Checklist4813[[#This Row],[SGUID]]="",IF(Checklist4813[[#This Row],[SSGUID]]="",INDEX(PIs[[Column1]:[SS]],MATCH(Checklist4813[[#This Row],[PIGUID]],PIs[GUID],0),6),""),"")</f>
        <v>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v>
      </c>
      <c r="M108" s="43" t="str">
        <f>IF(Checklist4813[[#This Row],[SSGUID]]="",IF(Checklist4813[[#This Row],[PIGUID]]="","",INDEX(PIs[[Column1]:[SS]],MATCH(Checklist4813[[#This Row],[PIGUID]],PIs[GUID],0),8)),"")</f>
        <v>Major Must</v>
      </c>
      <c r="N108" s="63"/>
      <c r="O108" s="63"/>
      <c r="P108" s="43" t="str">
        <f>IF(Checklist4813[[#This Row],[ifna]]="NA","",IF(Checklist4813[[#This Row],[RelatedPQ]]=0,"",IF(Checklist4813[[#This Row],[RelatedPQ]]="","",IF((INDEX(S2PQ_relational[],MATCH(Checklist4813[[#This Row],[PIGUID&amp;NO]],S2PQ_relational[PIGUID &amp; "NO"],0),1))=Checklist4813[[#This Row],[PIGUID]],"Not applicable",""))))</f>
        <v/>
      </c>
      <c r="Q108" s="43" t="str">
        <f>IF(Checklist4813[[#This Row],[N/A]]="Not Applicable",INDEX(S2PQ[[Step 2 questions]:[Justification]],MATCH(Checklist4813[[#This Row],[RelatedPQ]],S2PQ[S2PQGUID],0),3),"")</f>
        <v/>
      </c>
      <c r="R108" s="63"/>
    </row>
    <row r="109" spans="2:18" s="42" customFormat="1" ht="45" x14ac:dyDescent="0.25">
      <c r="B109" s="43" t="s">
        <v>66</v>
      </c>
      <c r="C109" s="43"/>
      <c r="D109" s="42">
        <f>IF(Checklist4813[[#This Row],[SGUID]]="",IF(Checklist4813[[#This Row],[SSGUID]]="",0,1),1)</f>
        <v>1</v>
      </c>
      <c r="E109" s="43"/>
      <c r="F109" s="43" t="str">
        <f>_xlfn.IFNA(Checklist4813[[#This Row],[RelatedPQ]],"NA")</f>
        <v/>
      </c>
      <c r="G109" s="43" t="str">
        <f>IF(Checklist4813[[#This Row],[PIGUID]]="","",INDEX(S2PQ_relational[],MATCH(Checklist4813[[#This Row],[PIGUID&amp;NO]],S2PQ_relational[PIGUID &amp; "NO"],0),2))</f>
        <v/>
      </c>
      <c r="H109" s="43" t="str">
        <f>Checklist4813[[#This Row],[PIGUID]]&amp;"NO"</f>
        <v>NO</v>
      </c>
      <c r="I109" s="43" t="str">
        <f>IF(Checklist4813[[#This Row],[PIGUID]]="","",INDEX(PIs[NA Exempt],MATCH(Checklist4813[[#This Row],[PIGUID]],PIs[GUID],0),1))</f>
        <v/>
      </c>
      <c r="J10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22 BIODIVERSITY AND HABITATS</v>
      </c>
      <c r="K10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09" s="43" t="str">
        <f>IF(Checklist4813[[#This Row],[SGUID]]="",IF(Checklist4813[[#This Row],[SSGUID]]="",INDEX(PIs[[Column1]:[SS]],MATCH(Checklist4813[[#This Row],[PIGUID]],PIs[GUID],0),6),""),"")</f>
        <v/>
      </c>
      <c r="M109" s="43" t="str">
        <f>IF(Checklist4813[[#This Row],[SSGUID]]="",IF(Checklist4813[[#This Row],[PIGUID]]="","",INDEX(PIs[[Column1]:[SS]],MATCH(Checklist4813[[#This Row],[PIGUID]],PIs[GUID],0),8)),"")</f>
        <v/>
      </c>
      <c r="N109" s="63"/>
      <c r="O109" s="63"/>
      <c r="P109" s="43" t="str">
        <f>IF(Checklist4813[[#This Row],[ifna]]="NA","",IF(Checklist4813[[#This Row],[RelatedPQ]]=0,"",IF(Checklist4813[[#This Row],[RelatedPQ]]="","",IF((INDEX(S2PQ_relational[],MATCH(Checklist4813[[#This Row],[PIGUID&amp;NO]],S2PQ_relational[PIGUID &amp; "NO"],0),1))=Checklist4813[[#This Row],[PIGUID]],"Not applicable",""))))</f>
        <v/>
      </c>
      <c r="Q109" s="43" t="str">
        <f>IF(Checklist4813[[#This Row],[N/A]]="Not Applicable",INDEX(S2PQ[[Step 2 questions]:[Justification]],MATCH(Checklist4813[[#This Row],[RelatedPQ]],S2PQ[S2PQGUID],0),3),"")</f>
        <v/>
      </c>
      <c r="R109" s="63"/>
    </row>
    <row r="110" spans="2:18" s="42" customFormat="1" ht="45" x14ac:dyDescent="0.25">
      <c r="B110" s="43"/>
      <c r="C110" s="43" t="s">
        <v>675</v>
      </c>
      <c r="D110" s="42">
        <f>IF(Checklist4813[[#This Row],[SGUID]]="",IF(Checklist4813[[#This Row],[SSGUID]]="",0,1),1)</f>
        <v>1</v>
      </c>
      <c r="E110" s="43"/>
      <c r="F110" s="43" t="str">
        <f>_xlfn.IFNA(Checklist4813[[#This Row],[RelatedPQ]],"NA")</f>
        <v/>
      </c>
      <c r="G110" s="43" t="str">
        <f>IF(Checklist4813[[#This Row],[PIGUID]]="","",INDEX(S2PQ_relational[],MATCH(Checklist4813[[#This Row],[PIGUID&amp;NO]],S2PQ_relational[PIGUID &amp; "NO"],0),2))</f>
        <v/>
      </c>
      <c r="H110" s="43" t="str">
        <f>Checklist4813[[#This Row],[PIGUID]]&amp;"NO"</f>
        <v>NO</v>
      </c>
      <c r="I110" s="43" t="str">
        <f>IF(Checklist4813[[#This Row],[PIGUID]]="","",INDEX(PIs[NA Exempt],MATCH(Checklist4813[[#This Row],[PIGUID]],PIs[GUID],0),1))</f>
        <v/>
      </c>
      <c r="J11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22.01 Management of biodiversity and habitats</v>
      </c>
      <c r="K11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10" s="43" t="str">
        <f>IF(Checklist4813[[#This Row],[SGUID]]="",IF(Checklist4813[[#This Row],[SSGUID]]="",INDEX(PIs[[Column1]:[SS]],MATCH(Checklist4813[[#This Row],[PIGUID]],PIs[GUID],0),6),""),"")</f>
        <v/>
      </c>
      <c r="M110" s="43" t="str">
        <f>IF(Checklist4813[[#This Row],[SSGUID]]="",IF(Checklist4813[[#This Row],[PIGUID]]="","",INDEX(PIs[[Column1]:[SS]],MATCH(Checklist4813[[#This Row],[PIGUID]],PIs[GUID],0),8)),"")</f>
        <v/>
      </c>
      <c r="N110" s="63"/>
      <c r="O110" s="63"/>
      <c r="P110" s="43" t="str">
        <f>IF(Checklist4813[[#This Row],[ifna]]="NA","",IF(Checklist4813[[#This Row],[RelatedPQ]]=0,"",IF(Checklist4813[[#This Row],[RelatedPQ]]="","",IF((INDEX(S2PQ_relational[],MATCH(Checklist4813[[#This Row],[PIGUID&amp;NO]],S2PQ_relational[PIGUID &amp; "NO"],0),1))=Checklist4813[[#This Row],[PIGUID]],"Not applicable",""))))</f>
        <v/>
      </c>
      <c r="Q110" s="43" t="str">
        <f>IF(Checklist4813[[#This Row],[N/A]]="Not Applicable",INDEX(S2PQ[[Step 2 questions]:[Justification]],MATCH(Checklist4813[[#This Row],[RelatedPQ]],S2PQ[S2PQGUID],0),3),"")</f>
        <v/>
      </c>
      <c r="R110" s="63"/>
    </row>
    <row r="111" spans="2:18" s="42" customFormat="1" ht="300.75" customHeight="1" x14ac:dyDescent="0.25">
      <c r="B111" s="43"/>
      <c r="C111" s="43"/>
      <c r="D111" s="42">
        <f>IF(Checklist4813[[#This Row],[SGUID]]="",IF(Checklist4813[[#This Row],[SSGUID]]="",0,1),1)</f>
        <v>0</v>
      </c>
      <c r="E111" s="43" t="s">
        <v>676</v>
      </c>
      <c r="F111" s="43" t="str">
        <f>_xlfn.IFNA(Checklist4813[[#This Row],[RelatedPQ]],"NA")</f>
        <v>NA</v>
      </c>
      <c r="G111" s="43" t="e">
        <f>IF(Checklist4813[[#This Row],[PIGUID]]="","",INDEX(S2PQ_relational[],MATCH(Checklist4813[[#This Row],[PIGUID&amp;NO]],S2PQ_relational[PIGUID &amp; "NO"],0),2))</f>
        <v>#N/A</v>
      </c>
      <c r="H111" s="43" t="str">
        <f>Checklist4813[[#This Row],[PIGUID]]&amp;"NO"</f>
        <v>2KVMKpK9IgN5iI61SlnuMaNO</v>
      </c>
      <c r="I111" s="43" t="b">
        <f>IF(Checklist4813[[#This Row],[PIGUID]]="","",INDEX(PIs[NA Exempt],MATCH(Checklist4813[[#This Row],[PIGUID]],PIs[GUID],0),1))</f>
        <v>0</v>
      </c>
      <c r="J11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22.01.01</v>
      </c>
      <c r="K11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Biodiversity is managed to enable its protection and enhancement.</v>
      </c>
      <c r="L111" s="43" t="str">
        <f>IF(Checklist4813[[#This Row],[SGUID]]="",IF(Checklist4813[[#This Row],[SSGUID]]="",INDEX(PIs[[Column1]:[SS]],MATCH(Checklist4813[[#This Row],[PIGUID]],PIs[GUID],0),6),""),"")</f>
        <v>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v>
      </c>
      <c r="M111" s="43" t="str">
        <f>IF(Checklist4813[[#This Row],[SSGUID]]="",IF(Checklist4813[[#This Row],[PIGUID]]="","",INDEX(PIs[[Column1]:[SS]],MATCH(Checklist4813[[#This Row],[PIGUID]],PIs[GUID],0),8)),"")</f>
        <v>Minor Must</v>
      </c>
      <c r="N111" s="63"/>
      <c r="O111" s="63"/>
      <c r="P111" s="43" t="str">
        <f>IF(Checklist4813[[#This Row],[ifna]]="NA","",IF(Checklist4813[[#This Row],[RelatedPQ]]=0,"",IF(Checklist4813[[#This Row],[RelatedPQ]]="","",IF((INDEX(S2PQ_relational[],MATCH(Checklist4813[[#This Row],[PIGUID&amp;NO]],S2PQ_relational[PIGUID &amp; "NO"],0),1))=Checklist4813[[#This Row],[PIGUID]],"Not applicable",""))))</f>
        <v/>
      </c>
      <c r="Q111" s="43" t="str">
        <f>IF(Checklist4813[[#This Row],[N/A]]="Not Applicable",INDEX(S2PQ[[Step 2 questions]:[Justification]],MATCH(Checklist4813[[#This Row],[RelatedPQ]],S2PQ[S2PQGUID],0),3),"")</f>
        <v/>
      </c>
      <c r="R111" s="63"/>
    </row>
    <row r="112" spans="2:18" s="42" customFormat="1" ht="292.5" x14ac:dyDescent="0.25">
      <c r="B112" s="43"/>
      <c r="C112" s="43"/>
      <c r="D112" s="42">
        <f>IF(Checklist4813[[#This Row],[SGUID]]="",IF(Checklist4813[[#This Row],[SSGUID]]="",0,1),1)</f>
        <v>0</v>
      </c>
      <c r="E112" s="43" t="s">
        <v>669</v>
      </c>
      <c r="F112" s="43" t="str">
        <f>_xlfn.IFNA(Checklist4813[[#This Row],[RelatedPQ]],"NA")</f>
        <v>NA</v>
      </c>
      <c r="G112" s="43" t="e">
        <f>IF(Checklist4813[[#This Row],[PIGUID]]="","",INDEX(S2PQ_relational[],MATCH(Checklist4813[[#This Row],[PIGUID&amp;NO]],S2PQ_relational[PIGUID &amp; "NO"],0),2))</f>
        <v>#N/A</v>
      </c>
      <c r="H112" s="43" t="str">
        <f>Checklist4813[[#This Row],[PIGUID]]&amp;"NO"</f>
        <v>57iavCDEMnUVFdPggjwueNO</v>
      </c>
      <c r="I112" s="43" t="b">
        <f>IF(Checklist4813[[#This Row],[PIGUID]]="","",INDEX(PIs[NA Exempt],MATCH(Checklist4813[[#This Row],[PIGUID]],PIs[GUID],0),1))</f>
        <v>0</v>
      </c>
      <c r="J11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22.01.02</v>
      </c>
      <c r="K11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Biodiversity is protected.</v>
      </c>
      <c r="L112" s="43" t="str">
        <f>IF(Checklist4813[[#This Row],[SGUID]]="",IF(Checklist4813[[#This Row],[SSGUID]]="",INDEX(PIs[[Column1]:[SS]],MATCH(Checklist4813[[#This Row],[PIGUID]],PIs[GUID],0),6),""),"")</f>
        <v>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v>
      </c>
      <c r="M112" s="43" t="str">
        <f>IF(Checklist4813[[#This Row],[SSGUID]]="",IF(Checklist4813[[#This Row],[PIGUID]]="","",INDEX(PIs[[Column1]:[SS]],MATCH(Checklist4813[[#This Row],[PIGUID]],PIs[GUID],0),8)),"")</f>
        <v>Minor Must</v>
      </c>
      <c r="N112" s="63"/>
      <c r="O112" s="63"/>
      <c r="P112" s="43" t="str">
        <f>IF(Checklist4813[[#This Row],[ifna]]="NA","",IF(Checklist4813[[#This Row],[RelatedPQ]]=0,"",IF(Checklist4813[[#This Row],[RelatedPQ]]="","",IF((INDEX(S2PQ_relational[],MATCH(Checklist4813[[#This Row],[PIGUID&amp;NO]],S2PQ_relational[PIGUID &amp; "NO"],0),1))=Checklist4813[[#This Row],[PIGUID]],"Not applicable",""))))</f>
        <v/>
      </c>
      <c r="Q112" s="43" t="str">
        <f>IF(Checklist4813[[#This Row],[N/A]]="Not Applicable",INDEX(S2PQ[[Step 2 questions]:[Justification]],MATCH(Checklist4813[[#This Row],[RelatedPQ]],S2PQ[S2PQGUID],0),3),"")</f>
        <v/>
      </c>
      <c r="R112" s="63"/>
    </row>
    <row r="113" spans="2:18" s="42" customFormat="1" ht="258.75" x14ac:dyDescent="0.25">
      <c r="B113" s="43"/>
      <c r="C113" s="43"/>
      <c r="D113" s="42">
        <f>IF(Checklist4813[[#This Row],[SGUID]]="",IF(Checklist4813[[#This Row],[SSGUID]]="",0,1),1)</f>
        <v>0</v>
      </c>
      <c r="E113" s="43" t="s">
        <v>688</v>
      </c>
      <c r="F113" s="43" t="str">
        <f>_xlfn.IFNA(Checklist4813[[#This Row],[RelatedPQ]],"NA")</f>
        <v>NA</v>
      </c>
      <c r="G113" s="43" t="e">
        <f>IF(Checklist4813[[#This Row],[PIGUID]]="","",INDEX(S2PQ_relational[],MATCH(Checklist4813[[#This Row],[PIGUID&amp;NO]],S2PQ_relational[PIGUID &amp; "NO"],0),2))</f>
        <v>#N/A</v>
      </c>
      <c r="H113" s="43" t="str">
        <f>Checklist4813[[#This Row],[PIGUID]]&amp;"NO"</f>
        <v>28W4jOCAqcB1vgBfEiA2uRNO</v>
      </c>
      <c r="I113" s="43" t="b">
        <f>IF(Checklist4813[[#This Row],[PIGUID]]="","",INDEX(PIs[NA Exempt],MATCH(Checklist4813[[#This Row],[PIGUID]],PIs[GUID],0),1))</f>
        <v>0</v>
      </c>
      <c r="J11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22.01.03</v>
      </c>
      <c r="K11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Biodiversity is enhanced.</v>
      </c>
      <c r="L113" s="43" t="str">
        <f>IF(Checklist4813[[#This Row],[SGUID]]="",IF(Checklist4813[[#This Row],[SSGUID]]="",INDEX(PIs[[Column1]:[SS]],MATCH(Checklist4813[[#This Row],[PIGUID]],PIs[GUID],0),6),""),"")</f>
        <v>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v>
      </c>
      <c r="M113" s="43" t="str">
        <f>IF(Checklist4813[[#This Row],[SSGUID]]="",IF(Checklist4813[[#This Row],[PIGUID]]="","",INDEX(PIs[[Column1]:[SS]],MATCH(Checklist4813[[#This Row],[PIGUID]],PIs[GUID],0),8)),"")</f>
        <v>Recom.</v>
      </c>
      <c r="N113" s="63"/>
      <c r="O113" s="63"/>
      <c r="P113" s="43" t="str">
        <f>IF(Checklist4813[[#This Row],[ifna]]="NA","",IF(Checklist4813[[#This Row],[RelatedPQ]]=0,"",IF(Checklist4813[[#This Row],[RelatedPQ]]="","",IF((INDEX(S2PQ_relational[],MATCH(Checklist4813[[#This Row],[PIGUID&amp;NO]],S2PQ_relational[PIGUID &amp; "NO"],0),1))=Checklist4813[[#This Row],[PIGUID]],"Not applicable",""))))</f>
        <v/>
      </c>
      <c r="Q113" s="43" t="str">
        <f>IF(Checklist4813[[#This Row],[N/A]]="Not Applicable",INDEX(S2PQ[[Step 2 questions]:[Justification]],MATCH(Checklist4813[[#This Row],[RelatedPQ]],S2PQ[S2PQGUID],0),3),"")</f>
        <v/>
      </c>
      <c r="R113" s="63"/>
    </row>
    <row r="114" spans="2:18" s="42" customFormat="1" ht="56.25" x14ac:dyDescent="0.25">
      <c r="B114" s="43"/>
      <c r="C114" s="43" t="s">
        <v>668</v>
      </c>
      <c r="D114" s="42">
        <f>IF(Checklist4813[[#This Row],[SGUID]]="",IF(Checklist4813[[#This Row],[SSGUID]]="",0,1),1)</f>
        <v>1</v>
      </c>
      <c r="E114" s="43"/>
      <c r="F114" s="43" t="str">
        <f>_xlfn.IFNA(Checklist4813[[#This Row],[RelatedPQ]],"NA")</f>
        <v/>
      </c>
      <c r="G114" s="43" t="str">
        <f>IF(Checklist4813[[#This Row],[PIGUID]]="","",INDEX(S2PQ_relational[],MATCH(Checklist4813[[#This Row],[PIGUID&amp;NO]],S2PQ_relational[PIGUID &amp; "NO"],0),2))</f>
        <v/>
      </c>
      <c r="H114" s="43" t="str">
        <f>Checklist4813[[#This Row],[PIGUID]]&amp;"NO"</f>
        <v>NO</v>
      </c>
      <c r="I114" s="43" t="str">
        <f>IF(Checklist4813[[#This Row],[PIGUID]]="","",INDEX(PIs[NA Exempt],MATCH(Checklist4813[[#This Row],[PIGUID]],PIs[GUID],0),1))</f>
        <v/>
      </c>
      <c r="J11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22.02 Ecological upgrading of unproductive sites</v>
      </c>
      <c r="K11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14" s="43" t="str">
        <f>IF(Checklist4813[[#This Row],[SGUID]]="",IF(Checklist4813[[#This Row],[SSGUID]]="",INDEX(PIs[[Column1]:[SS]],MATCH(Checklist4813[[#This Row],[PIGUID]],PIs[GUID],0),6),""),"")</f>
        <v/>
      </c>
      <c r="M114" s="43" t="str">
        <f>IF(Checklist4813[[#This Row],[SSGUID]]="",IF(Checklist4813[[#This Row],[PIGUID]]="","",INDEX(PIs[[Column1]:[SS]],MATCH(Checklist4813[[#This Row],[PIGUID]],PIs[GUID],0),8)),"")</f>
        <v/>
      </c>
      <c r="N114" s="63"/>
      <c r="O114" s="63"/>
      <c r="P114" s="43" t="str">
        <f>IF(Checklist4813[[#This Row],[ifna]]="NA","",IF(Checklist4813[[#This Row],[RelatedPQ]]=0,"",IF(Checklist4813[[#This Row],[RelatedPQ]]="","",IF((INDEX(S2PQ_relational[],MATCH(Checklist4813[[#This Row],[PIGUID&amp;NO]],S2PQ_relational[PIGUID &amp; "NO"],0),1))=Checklist4813[[#This Row],[PIGUID]],"Not applicable",""))))</f>
        <v/>
      </c>
      <c r="Q114" s="43" t="str">
        <f>IF(Checklist4813[[#This Row],[N/A]]="Not Applicable",INDEX(S2PQ[[Step 2 questions]:[Justification]],MATCH(Checklist4813[[#This Row],[RelatedPQ]],S2PQ[S2PQGUID],0),3),"")</f>
        <v/>
      </c>
      <c r="R114" s="63"/>
    </row>
    <row r="115" spans="2:18" s="42" customFormat="1" ht="101.25" x14ac:dyDescent="0.25">
      <c r="B115" s="43"/>
      <c r="C115" s="43"/>
      <c r="D115" s="42">
        <f>IF(Checklist4813[[#This Row],[SGUID]]="",IF(Checklist4813[[#This Row],[SSGUID]]="",0,1),1)</f>
        <v>0</v>
      </c>
      <c r="E115" s="43" t="s">
        <v>662</v>
      </c>
      <c r="F115" s="43" t="str">
        <f>_xlfn.IFNA(Checklist4813[[#This Row],[RelatedPQ]],"NA")</f>
        <v>NA</v>
      </c>
      <c r="G115" s="43" t="e">
        <f>IF(Checklist4813[[#This Row],[PIGUID]]="","",INDEX(S2PQ_relational[],MATCH(Checklist4813[[#This Row],[PIGUID&amp;NO]],S2PQ_relational[PIGUID &amp; "NO"],0),2))</f>
        <v>#N/A</v>
      </c>
      <c r="H115" s="43" t="str">
        <f>Checklist4813[[#This Row],[PIGUID]]&amp;"NO"</f>
        <v>koFmohSeBbgbbc9ts0O2BNO</v>
      </c>
      <c r="I115" s="43" t="b">
        <f>IF(Checklist4813[[#This Row],[PIGUID]]="","",INDEX(PIs[NA Exempt],MATCH(Checklist4813[[#This Row],[PIGUID]],PIs[GUID],0),1))</f>
        <v>0</v>
      </c>
      <c r="J11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22.02.01</v>
      </c>
      <c r="K11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Unproductive sites are used as ecological focus area to protect and enhance biodiversity.</v>
      </c>
      <c r="L115" s="43" t="str">
        <f>IF(Checklist4813[[#This Row],[SGUID]]="",IF(Checklist4813[[#This Row],[SSGUID]]="",INDEX(PIs[[Column1]:[SS]],MATCH(Checklist4813[[#This Row],[PIGUID]],PIs[GUID],0),6),""),"")</f>
        <v>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v>
      </c>
      <c r="M115" s="43" t="str">
        <f>IF(Checklist4813[[#This Row],[SSGUID]]="",IF(Checklist4813[[#This Row],[PIGUID]]="","",INDEX(PIs[[Column1]:[SS]],MATCH(Checklist4813[[#This Row],[PIGUID]],PIs[GUID],0),8)),"")</f>
        <v>Recom.</v>
      </c>
      <c r="N115" s="63"/>
      <c r="O115" s="63"/>
      <c r="P115" s="43" t="str">
        <f>IF(Checklist4813[[#This Row],[ifna]]="NA","",IF(Checklist4813[[#This Row],[RelatedPQ]]=0,"",IF(Checklist4813[[#This Row],[RelatedPQ]]="","",IF((INDEX(S2PQ_relational[],MATCH(Checklist4813[[#This Row],[PIGUID&amp;NO]],S2PQ_relational[PIGUID &amp; "NO"],0),1))=Checklist4813[[#This Row],[PIGUID]],"Not applicable",""))))</f>
        <v/>
      </c>
      <c r="Q115" s="43" t="str">
        <f>IF(Checklist4813[[#This Row],[N/A]]="Not Applicable",INDEX(S2PQ[[Step 2 questions]:[Justification]],MATCH(Checklist4813[[#This Row],[RelatedPQ]],S2PQ[S2PQGUID],0),3),"")</f>
        <v/>
      </c>
      <c r="R115" s="63"/>
    </row>
    <row r="116" spans="2:18" s="42" customFormat="1" ht="90" x14ac:dyDescent="0.25">
      <c r="B116" s="43"/>
      <c r="C116" s="43" t="s">
        <v>67</v>
      </c>
      <c r="D116" s="42">
        <f>IF(Checklist4813[[#This Row],[SGUID]]="",IF(Checklist4813[[#This Row],[SSGUID]]="",0,1),1)</f>
        <v>1</v>
      </c>
      <c r="E116" s="43"/>
      <c r="F116" s="43" t="str">
        <f>_xlfn.IFNA(Checklist4813[[#This Row],[RelatedPQ]],"NA")</f>
        <v/>
      </c>
      <c r="G116" s="43" t="str">
        <f>IF(Checklist4813[[#This Row],[PIGUID]]="","",INDEX(S2PQ_relational[],MATCH(Checklist4813[[#This Row],[PIGUID&amp;NO]],S2PQ_relational[PIGUID &amp; "NO"],0),2))</f>
        <v/>
      </c>
      <c r="H116" s="43" t="str">
        <f>Checklist4813[[#This Row],[PIGUID]]&amp;"NO"</f>
        <v>NO</v>
      </c>
      <c r="I116" s="43" t="str">
        <f>IF(Checklist4813[[#This Row],[PIGUID]]="","",INDEX(PIs[NA Exempt],MATCH(Checklist4813[[#This Row],[PIGUID]],PIs[GUID],0),1))</f>
        <v/>
      </c>
      <c r="J11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22.03 Natural ecosystems and habitats are not converted into agricultural areas</v>
      </c>
      <c r="K11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16" s="43" t="str">
        <f>IF(Checklist4813[[#This Row],[SGUID]]="",IF(Checklist4813[[#This Row],[SSGUID]]="",INDEX(PIs[[Column1]:[SS]],MATCH(Checklist4813[[#This Row],[PIGUID]],PIs[GUID],0),6),""),"")</f>
        <v/>
      </c>
      <c r="M116" s="43" t="str">
        <f>IF(Checklist4813[[#This Row],[SSGUID]]="",IF(Checklist4813[[#This Row],[PIGUID]]="","",INDEX(PIs[[Column1]:[SS]],MATCH(Checklist4813[[#This Row],[PIGUID]],PIs[GUID],0),8)),"")</f>
        <v/>
      </c>
      <c r="N116" s="63"/>
      <c r="O116" s="63"/>
      <c r="P116" s="43" t="str">
        <f>IF(Checklist4813[[#This Row],[ifna]]="NA","",IF(Checklist4813[[#This Row],[RelatedPQ]]=0,"",IF(Checklist4813[[#This Row],[RelatedPQ]]="","",IF((INDEX(S2PQ_relational[],MATCH(Checklist4813[[#This Row],[PIGUID&amp;NO]],S2PQ_relational[PIGUID &amp; "NO"],0),1))=Checklist4813[[#This Row],[PIGUID]],"Not applicable",""))))</f>
        <v/>
      </c>
      <c r="Q116" s="43" t="str">
        <f>IF(Checklist4813[[#This Row],[N/A]]="Not Applicable",INDEX(S2PQ[[Step 2 questions]:[Justification]],MATCH(Checklist4813[[#This Row],[RelatedPQ]],S2PQ[S2PQGUID],0),3),"")</f>
        <v/>
      </c>
      <c r="R116" s="63"/>
    </row>
    <row r="117" spans="2:18" s="42" customFormat="1" ht="146.25" x14ac:dyDescent="0.25">
      <c r="B117" s="43"/>
      <c r="C117" s="43"/>
      <c r="D117" s="42">
        <f>IF(Checklist4813[[#This Row],[SGUID]]="",IF(Checklist4813[[#This Row],[SSGUID]]="",0,1),1)</f>
        <v>0</v>
      </c>
      <c r="E117" s="43" t="s">
        <v>656</v>
      </c>
      <c r="F117" s="43" t="str">
        <f>_xlfn.IFNA(Checklist4813[[#This Row],[RelatedPQ]],"NA")</f>
        <v>NA</v>
      </c>
      <c r="G117" s="43" t="e">
        <f>IF(Checklist4813[[#This Row],[PIGUID]]="","",INDEX(S2PQ_relational[],MATCH(Checklist4813[[#This Row],[PIGUID&amp;NO]],S2PQ_relational[PIGUID &amp; "NO"],0),2))</f>
        <v>#N/A</v>
      </c>
      <c r="H117" s="43" t="str">
        <f>Checklist4813[[#This Row],[PIGUID]]&amp;"NO"</f>
        <v>2uKR7bm5HKRGICID7DAFnHNO</v>
      </c>
      <c r="I117" s="43" t="b">
        <f>IF(Checklist4813[[#This Row],[PIGUID]]="","",INDEX(PIs[NA Exempt],MATCH(Checklist4813[[#This Row],[PIGUID]],PIs[GUID],0),1))</f>
        <v>0</v>
      </c>
      <c r="J11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22.03.01</v>
      </c>
      <c r="K11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On the farm (within the farm boundaries), no areas with legally recognized conservation value (or effectively protected by other means) have been converted into agricultural areas or into other uses since 1 January 2014.</v>
      </c>
      <c r="L117" s="43" t="str">
        <f>IF(Checklist4813[[#This Row],[SGUID]]="",IF(Checklist4813[[#This Row],[SSGUID]]="",INDEX(PIs[[Column1]:[SS]],MATCH(Checklist4813[[#This Row],[PIGUID]],PIs[GUID],0),6),""),"")</f>
        <v>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v>
      </c>
      <c r="M117" s="43" t="str">
        <f>IF(Checklist4813[[#This Row],[SSGUID]]="",IF(Checklist4813[[#This Row],[PIGUID]]="","",INDEX(PIs[[Column1]:[SS]],MATCH(Checklist4813[[#This Row],[PIGUID]],PIs[GUID],0),8)),"")</f>
        <v>Major Must</v>
      </c>
      <c r="N117" s="63"/>
      <c r="O117" s="63"/>
      <c r="P117" s="43" t="str">
        <f>IF(Checklist4813[[#This Row],[ifna]]="NA","",IF(Checklist4813[[#This Row],[RelatedPQ]]=0,"",IF(Checklist4813[[#This Row],[RelatedPQ]]="","",IF((INDEX(S2PQ_relational[],MATCH(Checklist4813[[#This Row],[PIGUID&amp;NO]],S2PQ_relational[PIGUID &amp; "NO"],0),1))=Checklist4813[[#This Row],[PIGUID]],"Not applicable",""))))</f>
        <v/>
      </c>
      <c r="Q117" s="43" t="str">
        <f>IF(Checklist4813[[#This Row],[N/A]]="Not Applicable",INDEX(S2PQ[[Step 2 questions]:[Justification]],MATCH(Checklist4813[[#This Row],[RelatedPQ]],S2PQ[S2PQGUID],0),3),"")</f>
        <v/>
      </c>
      <c r="R117" s="63"/>
    </row>
    <row r="118" spans="2:18" s="42" customFormat="1" ht="191.25" x14ac:dyDescent="0.25">
      <c r="B118" s="43"/>
      <c r="C118" s="43"/>
      <c r="D118" s="42">
        <f>IF(Checklist4813[[#This Row],[SGUID]]="",IF(Checklist4813[[#This Row],[SSGUID]]="",0,1),1)</f>
        <v>0</v>
      </c>
      <c r="E118" s="43" t="s">
        <v>60</v>
      </c>
      <c r="F118" s="43" t="str">
        <f>_xlfn.IFNA(Checklist4813[[#This Row],[RelatedPQ]],"NA")</f>
        <v>NA</v>
      </c>
      <c r="G118" s="43" t="e">
        <f>IF(Checklist4813[[#This Row],[PIGUID]]="","",INDEX(S2PQ_relational[],MATCH(Checklist4813[[#This Row],[PIGUID&amp;NO]],S2PQ_relational[PIGUID &amp; "NO"],0),2))</f>
        <v>#N/A</v>
      </c>
      <c r="H118" s="43" t="str">
        <f>Checklist4813[[#This Row],[PIGUID]]&amp;"NO"</f>
        <v>2eh6Qqq5bGGBXswJfsbwcbNO</v>
      </c>
      <c r="I118" s="43" t="b">
        <f>IF(Checklist4813[[#This Row],[PIGUID]]="","",INDEX(PIs[NA Exempt],MATCH(Checklist4813[[#This Row],[PIGUID]],PIs[GUID],0),1))</f>
        <v>0</v>
      </c>
      <c r="J11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22.03.02</v>
      </c>
      <c r="K11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v>
      </c>
      <c r="L118" s="43" t="str">
        <f>IF(Checklist4813[[#This Row],[SGUID]]="",IF(Checklist4813[[#This Row],[SSGUID]]="",INDEX(PIs[[Column1]:[SS]],MATCH(Checklist4813[[#This Row],[PIGUID]],PIs[GUID],0),6),""),"")</f>
        <v>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v>
      </c>
      <c r="M118" s="43" t="str">
        <f>IF(Checklist4813[[#This Row],[SSGUID]]="",IF(Checklist4813[[#This Row],[PIGUID]]="","",INDEX(PIs[[Column1]:[SS]],MATCH(Checklist4813[[#This Row],[PIGUID]],PIs[GUID],0),8)),"")</f>
        <v>Major Must</v>
      </c>
      <c r="N118" s="63"/>
      <c r="O118" s="63"/>
      <c r="P118" s="43" t="str">
        <f>IF(Checklist4813[[#This Row],[ifna]]="NA","",IF(Checklist4813[[#This Row],[RelatedPQ]]=0,"",IF(Checklist4813[[#This Row],[RelatedPQ]]="","",IF((INDEX(S2PQ_relational[],MATCH(Checklist4813[[#This Row],[PIGUID&amp;NO]],S2PQ_relational[PIGUID &amp; "NO"],0),1))=Checklist4813[[#This Row],[PIGUID]],"Not applicable",""))))</f>
        <v/>
      </c>
      <c r="Q118" s="43" t="str">
        <f>IF(Checklist4813[[#This Row],[N/A]]="Not Applicable",INDEX(S2PQ[[Step 2 questions]:[Justification]],MATCH(Checklist4813[[#This Row],[RelatedPQ]],S2PQ[S2PQGUID],0),3),"")</f>
        <v/>
      </c>
      <c r="R118" s="63"/>
    </row>
    <row r="119" spans="2:18" s="42" customFormat="1" ht="270" x14ac:dyDescent="0.25">
      <c r="B119" s="43"/>
      <c r="C119" s="43"/>
      <c r="D119" s="42">
        <f>IF(Checklist4813[[#This Row],[SGUID]]="",IF(Checklist4813[[#This Row],[SSGUID]]="",0,1),1)</f>
        <v>0</v>
      </c>
      <c r="E119" s="43" t="s">
        <v>643</v>
      </c>
      <c r="F119" s="43" t="str">
        <f>_xlfn.IFNA(Checklist4813[[#This Row],[RelatedPQ]],"NA")</f>
        <v>NA</v>
      </c>
      <c r="G119" s="43" t="e">
        <f>IF(Checklist4813[[#This Row],[PIGUID]]="","",INDEX(S2PQ_relational[],MATCH(Checklist4813[[#This Row],[PIGUID&amp;NO]],S2PQ_relational[PIGUID &amp; "NO"],0),2))</f>
        <v>#N/A</v>
      </c>
      <c r="H119" s="43" t="str">
        <f>Checklist4813[[#This Row],[PIGUID]]&amp;"NO"</f>
        <v>3CkOiK0gUh6IbEGOqgtQ2nNO</v>
      </c>
      <c r="I119" s="43" t="b">
        <f>IF(Checklist4813[[#This Row],[PIGUID]]="","",INDEX(PIs[NA Exempt],MATCH(Checklist4813[[#This Row],[PIGUID]],PIs[GUID],0),1))</f>
        <v>0</v>
      </c>
      <c r="J11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22.03.03</v>
      </c>
      <c r="K11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Management of biodiversity is supported with metrics.</v>
      </c>
      <c r="L119" s="43" t="str">
        <f>IF(Checklist4813[[#This Row],[SGUID]]="",IF(Checklist4813[[#This Row],[SSGUID]]="",INDEX(PIs[[Column1]:[SS]],MATCH(Checklist4813[[#This Row],[PIGUID]],PIs[GUID],0),6),""),"")</f>
        <v>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v>
      </c>
      <c r="M119" s="43" t="str">
        <f>IF(Checklist4813[[#This Row],[SSGUID]]="",IF(Checklist4813[[#This Row],[PIGUID]]="","",INDEX(PIs[[Column1]:[SS]],MATCH(Checklist4813[[#This Row],[PIGUID]],PIs[GUID],0),8)),"")</f>
        <v>Recom.</v>
      </c>
      <c r="N119" s="63"/>
      <c r="O119" s="63"/>
      <c r="P119" s="43" t="str">
        <f>IF(Checklist4813[[#This Row],[ifna]]="NA","",IF(Checklist4813[[#This Row],[RelatedPQ]]=0,"",IF(Checklist4813[[#This Row],[RelatedPQ]]="","",IF((INDEX(S2PQ_relational[],MATCH(Checklist4813[[#This Row],[PIGUID&amp;NO]],S2PQ_relational[PIGUID &amp; "NO"],0),1))=Checklist4813[[#This Row],[PIGUID]],"Not applicable",""))))</f>
        <v/>
      </c>
      <c r="Q119" s="43" t="str">
        <f>IF(Checklist4813[[#This Row],[N/A]]="Not Applicable",INDEX(S2PQ[[Step 2 questions]:[Justification]],MATCH(Checklist4813[[#This Row],[RelatedPQ]],S2PQ[S2PQGUID],0),3),"")</f>
        <v/>
      </c>
      <c r="R119" s="63"/>
    </row>
    <row r="120" spans="2:18" s="42" customFormat="1" ht="22.5" x14ac:dyDescent="0.25">
      <c r="B120" s="43" t="s">
        <v>101</v>
      </c>
      <c r="C120" s="43"/>
      <c r="D120" s="42">
        <f>IF(Checklist4813[[#This Row],[SGUID]]="",IF(Checklist4813[[#This Row],[SSGUID]]="",0,1),1)</f>
        <v>1</v>
      </c>
      <c r="E120" s="43"/>
      <c r="F120" s="43" t="str">
        <f>_xlfn.IFNA(Checklist4813[[#This Row],[RelatedPQ]],"NA")</f>
        <v/>
      </c>
      <c r="G120" s="43" t="str">
        <f>IF(Checklist4813[[#This Row],[PIGUID]]="","",INDEX(S2PQ_relational[],MATCH(Checklist4813[[#This Row],[PIGUID&amp;NO]],S2PQ_relational[PIGUID &amp; "NO"],0),2))</f>
        <v/>
      </c>
      <c r="H120" s="43" t="str">
        <f>Checklist4813[[#This Row],[PIGUID]]&amp;"NO"</f>
        <v>NO</v>
      </c>
      <c r="I120" s="43" t="str">
        <f>IF(Checklist4813[[#This Row],[PIGUID]]="","",INDEX(PIs[NA Exempt],MATCH(Checklist4813[[#This Row],[PIGUID]],PIs[GUID],0),1))</f>
        <v/>
      </c>
      <c r="J12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23 ENERGY EFFICIENCY</v>
      </c>
      <c r="K12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20" s="43" t="str">
        <f>IF(Checklist4813[[#This Row],[SGUID]]="",IF(Checklist4813[[#This Row],[SSGUID]]="",INDEX(PIs[[Column1]:[SS]],MATCH(Checklist4813[[#This Row],[PIGUID]],PIs[GUID],0),6),""),"")</f>
        <v/>
      </c>
      <c r="M120" s="43" t="str">
        <f>IF(Checklist4813[[#This Row],[SSGUID]]="",IF(Checklist4813[[#This Row],[PIGUID]]="","",INDEX(PIs[[Column1]:[SS]],MATCH(Checklist4813[[#This Row],[PIGUID]],PIs[GUID],0),8)),"")</f>
        <v/>
      </c>
      <c r="N120" s="63"/>
      <c r="O120" s="63"/>
      <c r="P120" s="43" t="str">
        <f>IF(Checklist4813[[#This Row],[ifna]]="NA","",IF(Checklist4813[[#This Row],[RelatedPQ]]=0,"",IF(Checklist4813[[#This Row],[RelatedPQ]]="","",IF((INDEX(S2PQ_relational[],MATCH(Checklist4813[[#This Row],[PIGUID&amp;NO]],S2PQ_relational[PIGUID &amp; "NO"],0),1))=Checklist4813[[#This Row],[PIGUID]],"Not applicable",""))))</f>
        <v/>
      </c>
      <c r="Q120" s="43" t="str">
        <f>IF(Checklist4813[[#This Row],[N/A]]="Not Applicable",INDEX(S2PQ[[Step 2 questions]:[Justification]],MATCH(Checklist4813[[#This Row],[RelatedPQ]],S2PQ[S2PQGUID],0),3),"")</f>
        <v/>
      </c>
      <c r="R120" s="63"/>
    </row>
    <row r="121" spans="2:18" s="42" customFormat="1" ht="33.75" hidden="1" x14ac:dyDescent="0.25">
      <c r="B121" s="43"/>
      <c r="C121" s="43" t="s">
        <v>50</v>
      </c>
      <c r="D121" s="42">
        <f>IF(Checklist4813[[#This Row],[SGUID]]="",IF(Checklist4813[[#This Row],[SSGUID]]="",0,1),1)</f>
        <v>1</v>
      </c>
      <c r="E121" s="43"/>
      <c r="F121" s="43" t="str">
        <f>_xlfn.IFNA(Checklist4813[[#This Row],[RelatedPQ]],"NA")</f>
        <v/>
      </c>
      <c r="G121" s="43" t="str">
        <f>IF(Checklist4813[[#This Row],[PIGUID]]="","",INDEX(S2PQ_relational[],MATCH(Checklist4813[[#This Row],[PIGUID&amp;NO]],S2PQ_relational[PIGUID &amp; "NO"],0),2))</f>
        <v/>
      </c>
      <c r="H121" s="43" t="str">
        <f>Checklist4813[[#This Row],[PIGUID]]&amp;"NO"</f>
        <v>NO</v>
      </c>
      <c r="I121" s="43" t="str">
        <f>IF(Checklist4813[[#This Row],[PIGUID]]="","",INDEX(PIs[NA Exempt],MATCH(Checklist4813[[#This Row],[PIGUID]],PIs[GUID],0),1))</f>
        <v/>
      </c>
      <c r="J121"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2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21" s="43" t="str">
        <f>IF(Checklist4813[[#This Row],[SGUID]]="",IF(Checklist4813[[#This Row],[SSGUID]]="",INDEX(PIs[[Column1]:[SS]],MATCH(Checklist4813[[#This Row],[PIGUID]],PIs[GUID],0),6),""),"")</f>
        <v/>
      </c>
      <c r="M121" s="43" t="str">
        <f>IF(Checklist4813[[#This Row],[SSGUID]]="",IF(Checklist4813[[#This Row],[PIGUID]]="","",INDEX(PIs[[Column1]:[SS]],MATCH(Checklist4813[[#This Row],[PIGUID]],PIs[GUID],0),8)),"")</f>
        <v/>
      </c>
      <c r="N121" s="63"/>
      <c r="O121" s="63"/>
      <c r="P121" s="43" t="str">
        <f>IF(Checklist4813[[#This Row],[ifna]]="NA","",IF(Checklist4813[[#This Row],[RelatedPQ]]=0,"",IF(Checklist4813[[#This Row],[RelatedPQ]]="","",IF((INDEX(S2PQ_relational[],MATCH(Checklist4813[[#This Row],[PIGUID&amp;NO]],S2PQ_relational[PIGUID &amp; "NO"],0),1))=Checklist4813[[#This Row],[PIGUID]],"Not applicable",""))))</f>
        <v/>
      </c>
      <c r="Q121" s="43" t="str">
        <f>IF(Checklist4813[[#This Row],[N/A]]="Not Applicable",INDEX(S2PQ[[Step 2 questions]:[Justification]],MATCH(Checklist4813[[#This Row],[RelatedPQ]],S2PQ[S2PQGUID],0),3),"")</f>
        <v/>
      </c>
      <c r="R121" s="63"/>
    </row>
    <row r="122" spans="2:18" s="42" customFormat="1" ht="101.25" x14ac:dyDescent="0.25">
      <c r="B122" s="43"/>
      <c r="C122" s="43"/>
      <c r="D122" s="42">
        <f>IF(Checklist4813[[#This Row],[SGUID]]="",IF(Checklist4813[[#This Row],[SSGUID]]="",0,1),1)</f>
        <v>0</v>
      </c>
      <c r="E122" s="43" t="s">
        <v>631</v>
      </c>
      <c r="F122" s="43" t="str">
        <f>_xlfn.IFNA(Checklist4813[[#This Row],[RelatedPQ]],"NA")</f>
        <v>NA</v>
      </c>
      <c r="G122" s="43" t="e">
        <f>IF(Checklist4813[[#This Row],[PIGUID]]="","",INDEX(S2PQ_relational[],MATCH(Checklist4813[[#This Row],[PIGUID&amp;NO]],S2PQ_relational[PIGUID &amp; "NO"],0),2))</f>
        <v>#N/A</v>
      </c>
      <c r="H122" s="43" t="str">
        <f>Checklist4813[[#This Row],[PIGUID]]&amp;"NO"</f>
        <v>3B7iGB1Enblm2zlqDnxp49NO</v>
      </c>
      <c r="I122" s="43" t="b">
        <f>IF(Checklist4813[[#This Row],[PIGUID]]="","",INDEX(PIs[NA Exempt],MATCH(Checklist4813[[#This Row],[PIGUID]],PIs[GUID],0),1))</f>
        <v>0</v>
      </c>
      <c r="J12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23.01</v>
      </c>
      <c r="K12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On-farm energy use is monitored.</v>
      </c>
      <c r="L122" s="43" t="str">
        <f>IF(Checklist4813[[#This Row],[SGUID]]="",IF(Checklist4813[[#This Row],[SSGUID]]="",INDEX(PIs[[Column1]:[SS]],MATCH(Checklist4813[[#This Row],[PIGUID]],PIs[GUID],0),6),""),"")</f>
        <v>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v>
      </c>
      <c r="M122" s="43" t="str">
        <f>IF(Checklist4813[[#This Row],[SSGUID]]="",IF(Checklist4813[[#This Row],[PIGUID]]="","",INDEX(PIs[[Column1]:[SS]],MATCH(Checklist4813[[#This Row],[PIGUID]],PIs[GUID],0),8)),"")</f>
        <v>Major Must</v>
      </c>
      <c r="N122" s="63"/>
      <c r="O122" s="63"/>
      <c r="P122" s="43" t="str">
        <f>IF(Checklist4813[[#This Row],[ifna]]="NA","",IF(Checklist4813[[#This Row],[RelatedPQ]]=0,"",IF(Checklist4813[[#This Row],[RelatedPQ]]="","",IF((INDEX(S2PQ_relational[],MATCH(Checklist4813[[#This Row],[PIGUID&amp;NO]],S2PQ_relational[PIGUID &amp; "NO"],0),1))=Checklist4813[[#This Row],[PIGUID]],"Not applicable",""))))</f>
        <v/>
      </c>
      <c r="Q122" s="43" t="str">
        <f>IF(Checklist4813[[#This Row],[N/A]]="Not Applicable",INDEX(S2PQ[[Step 2 questions]:[Justification]],MATCH(Checklist4813[[#This Row],[RelatedPQ]],S2PQ[S2PQGUID],0),3),"")</f>
        <v/>
      </c>
      <c r="R122" s="63"/>
    </row>
    <row r="123" spans="2:18" s="42" customFormat="1" ht="45" x14ac:dyDescent="0.25">
      <c r="B123" s="43"/>
      <c r="C123" s="43"/>
      <c r="D123" s="42">
        <f>IF(Checklist4813[[#This Row],[SGUID]]="",IF(Checklist4813[[#This Row],[SSGUID]]="",0,1),1)</f>
        <v>0</v>
      </c>
      <c r="E123" s="43" t="s">
        <v>95</v>
      </c>
      <c r="F123" s="43" t="str">
        <f>_xlfn.IFNA(Checklist4813[[#This Row],[RelatedPQ]],"NA")</f>
        <v>NA</v>
      </c>
      <c r="G123" s="43" t="e">
        <f>IF(Checklist4813[[#This Row],[PIGUID]]="","",INDEX(S2PQ_relational[],MATCH(Checklist4813[[#This Row],[PIGUID&amp;NO]],S2PQ_relational[PIGUID &amp; "NO"],0),2))</f>
        <v>#N/A</v>
      </c>
      <c r="H123" s="43" t="str">
        <f>Checklist4813[[#This Row],[PIGUID]]&amp;"NO"</f>
        <v>63p6350bmHHqM6m6CEafSuNO</v>
      </c>
      <c r="I123" s="43" t="b">
        <f>IF(Checklist4813[[#This Row],[PIGUID]]="","",INDEX(PIs[NA Exempt],MATCH(Checklist4813[[#This Row],[PIGUID]],PIs[GUID],0),1))</f>
        <v>0</v>
      </c>
      <c r="J12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23.02</v>
      </c>
      <c r="K12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Based on the results of the monitoring, there is a plan to improve energy efficiency on the farm.</v>
      </c>
      <c r="L123" s="43" t="str">
        <f>IF(Checklist4813[[#This Row],[SGUID]]="",IF(Checklist4813[[#This Row],[SSGUID]]="",INDEX(PIs[[Column1]:[SS]],MATCH(Checklist4813[[#This Row],[PIGUID]],PIs[GUID],0),6),""),"")</f>
        <v>A documented plan identifying opportunities to improve energy efficiency shall be available.
The plan can be a multiyear plan if the specific reality of the producer requires it.</v>
      </c>
      <c r="M123" s="43" t="str">
        <f>IF(Checklist4813[[#This Row],[SSGUID]]="",IF(Checklist4813[[#This Row],[PIGUID]]="","",INDEX(PIs[[Column1]:[SS]],MATCH(Checklist4813[[#This Row],[PIGUID]],PIs[GUID],0),8)),"")</f>
        <v>Minor Must</v>
      </c>
      <c r="N123" s="63"/>
      <c r="O123" s="63"/>
      <c r="P123" s="43" t="str">
        <f>IF(Checklist4813[[#This Row],[ifna]]="NA","",IF(Checklist4813[[#This Row],[RelatedPQ]]=0,"",IF(Checklist4813[[#This Row],[RelatedPQ]]="","",IF((INDEX(S2PQ_relational[],MATCH(Checklist4813[[#This Row],[PIGUID&amp;NO]],S2PQ_relational[PIGUID &amp; "NO"],0),1))=Checklist4813[[#This Row],[PIGUID]],"Not applicable",""))))</f>
        <v/>
      </c>
      <c r="Q123" s="43" t="str">
        <f>IF(Checklist4813[[#This Row],[N/A]]="Not Applicable",INDEX(S2PQ[[Step 2 questions]:[Justification]],MATCH(Checklist4813[[#This Row],[RelatedPQ]],S2PQ[S2PQGUID],0),3),"")</f>
        <v/>
      </c>
      <c r="R123" s="63"/>
    </row>
    <row r="124" spans="2:18" s="42" customFormat="1" ht="33.75" x14ac:dyDescent="0.25">
      <c r="B124" s="43"/>
      <c r="C124" s="43"/>
      <c r="D124" s="42">
        <f>IF(Checklist4813[[#This Row],[SGUID]]="",IF(Checklist4813[[#This Row],[SSGUID]]="",0,1),1)</f>
        <v>0</v>
      </c>
      <c r="E124" s="43" t="s">
        <v>594</v>
      </c>
      <c r="F124" s="43" t="str">
        <f>_xlfn.IFNA(Checklist4813[[#This Row],[RelatedPQ]],"NA")</f>
        <v>NA</v>
      </c>
      <c r="G124" s="43" t="e">
        <f>IF(Checklist4813[[#This Row],[PIGUID]]="","",INDEX(S2PQ_relational[],MATCH(Checklist4813[[#This Row],[PIGUID&amp;NO]],S2PQ_relational[PIGUID &amp; "NO"],0),2))</f>
        <v>#N/A</v>
      </c>
      <c r="H124" s="43" t="str">
        <f>Checklist4813[[#This Row],[PIGUID]]&amp;"NO"</f>
        <v>j5Lw7fanLsXFFdvyHt2jFNO</v>
      </c>
      <c r="I124" s="43" t="b">
        <f>IF(Checklist4813[[#This Row],[PIGUID]]="","",INDEX(PIs[NA Exempt],MATCH(Checklist4813[[#This Row],[PIGUID]],PIs[GUID],0),1))</f>
        <v>0</v>
      </c>
      <c r="J12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23.03</v>
      </c>
      <c r="K12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plan to improve energy efficiency considers minimizing the use of nonrenewable energy.</v>
      </c>
      <c r="L124" s="43" t="str">
        <f>IF(Checklist4813[[#This Row],[SGUID]]="",IF(Checklist4813[[#This Row],[SSGUID]]="",INDEX(PIs[[Column1]:[SS]],MATCH(Checklist4813[[#This Row],[PIGUID]],PIs[GUID],0),6),""),"")</f>
        <v>The producer shall consider reducing the use of nonrenewable energy to the lowest possible and using renewable energy instead.</v>
      </c>
      <c r="M124" s="43" t="str">
        <f>IF(Checklist4813[[#This Row],[SSGUID]]="",IF(Checklist4813[[#This Row],[PIGUID]]="","",INDEX(PIs[[Column1]:[SS]],MATCH(Checklist4813[[#This Row],[PIGUID]],PIs[GUID],0),8)),"")</f>
        <v>Minor Must</v>
      </c>
      <c r="N124" s="63"/>
      <c r="O124" s="63"/>
      <c r="P124" s="43" t="str">
        <f>IF(Checklist4813[[#This Row],[ifna]]="NA","",IF(Checklist4813[[#This Row],[RelatedPQ]]=0,"",IF(Checklist4813[[#This Row],[RelatedPQ]]="","",IF((INDEX(S2PQ_relational[],MATCH(Checklist4813[[#This Row],[PIGUID&amp;NO]],S2PQ_relational[PIGUID &amp; "NO"],0),1))=Checklist4813[[#This Row],[PIGUID]],"Not applicable",""))))</f>
        <v/>
      </c>
      <c r="Q124" s="43" t="str">
        <f>IF(Checklist4813[[#This Row],[N/A]]="Not Applicable",INDEX(S2PQ[[Step 2 questions]:[Justification]],MATCH(Checklist4813[[#This Row],[RelatedPQ]],S2PQ[S2PQGUID],0),3),"")</f>
        <v/>
      </c>
      <c r="R124" s="63"/>
    </row>
    <row r="125" spans="2:18" s="42" customFormat="1" ht="270" x14ac:dyDescent="0.25">
      <c r="B125" s="43"/>
      <c r="C125" s="43"/>
      <c r="D125" s="42">
        <f>IF(Checklist4813[[#This Row],[SGUID]]="",IF(Checklist4813[[#This Row],[SSGUID]]="",0,1),1)</f>
        <v>0</v>
      </c>
      <c r="E125" s="43" t="s">
        <v>613</v>
      </c>
      <c r="F125" s="43" t="str">
        <f>_xlfn.IFNA(Checklist4813[[#This Row],[RelatedPQ]],"NA")</f>
        <v>NA</v>
      </c>
      <c r="G125" s="43" t="e">
        <f>IF(Checklist4813[[#This Row],[PIGUID]]="","",INDEX(S2PQ_relational[],MATCH(Checklist4813[[#This Row],[PIGUID&amp;NO]],S2PQ_relational[PIGUID &amp; "NO"],0),2))</f>
        <v>#N/A</v>
      </c>
      <c r="H125" s="43" t="str">
        <f>Checklist4813[[#This Row],[PIGUID]]&amp;"NO"</f>
        <v>2oVTAk5JS9RshHfasEM56aNO</v>
      </c>
      <c r="I125" s="43" t="b">
        <f>IF(Checklist4813[[#This Row],[PIGUID]]="","",INDEX(PIs[NA Exempt],MATCH(Checklist4813[[#This Row],[PIGUID]],PIs[GUID],0),1))</f>
        <v>0</v>
      </c>
      <c r="J12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23.04</v>
      </c>
      <c r="K12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Management of energy is supported with metrics.</v>
      </c>
      <c r="L125" s="43" t="str">
        <f>IF(Checklist4813[[#This Row],[SGUID]]="",IF(Checklist4813[[#This Row],[SSGUID]]="",INDEX(PIs[[Column1]:[SS]],MATCH(Checklist4813[[#This Row],[PIGUID]],PIs[GUID],0),6),""),"")</f>
        <v>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v>
      </c>
      <c r="M125" s="43" t="str">
        <f>IF(Checklist4813[[#This Row],[SSGUID]]="",IF(Checklist4813[[#This Row],[PIGUID]]="","",INDEX(PIs[[Column1]:[SS]],MATCH(Checklist4813[[#This Row],[PIGUID]],PIs[GUID],0),8)),"")</f>
        <v>Recom.</v>
      </c>
      <c r="N125" s="63"/>
      <c r="O125" s="63"/>
      <c r="P125" s="43" t="str">
        <f>IF(Checklist4813[[#This Row],[ifna]]="NA","",IF(Checklist4813[[#This Row],[RelatedPQ]]=0,"",IF(Checklist4813[[#This Row],[RelatedPQ]]="","",IF((INDEX(S2PQ_relational[],MATCH(Checklist4813[[#This Row],[PIGUID&amp;NO]],S2PQ_relational[PIGUID &amp; "NO"],0),1))=Checklist4813[[#This Row],[PIGUID]],"Not applicable",""))))</f>
        <v/>
      </c>
      <c r="Q125" s="43" t="str">
        <f>IF(Checklist4813[[#This Row],[N/A]]="Not Applicable",INDEX(S2PQ[[Step 2 questions]:[Justification]],MATCH(Checklist4813[[#This Row],[RelatedPQ]],S2PQ[S2PQGUID],0),3),"")</f>
        <v/>
      </c>
      <c r="R125" s="63"/>
    </row>
    <row r="126" spans="2:18" s="42" customFormat="1" ht="56.25" x14ac:dyDescent="0.25">
      <c r="B126" s="43" t="s">
        <v>606</v>
      </c>
      <c r="C126" s="43"/>
      <c r="D126" s="42">
        <f>IF(Checklist4813[[#This Row],[SGUID]]="",IF(Checklist4813[[#This Row],[SSGUID]]="",0,1),1)</f>
        <v>1</v>
      </c>
      <c r="E126" s="43"/>
      <c r="F126" s="43" t="str">
        <f>_xlfn.IFNA(Checklist4813[[#This Row],[RelatedPQ]],"NA")</f>
        <v/>
      </c>
      <c r="G126" s="43" t="str">
        <f>IF(Checklist4813[[#This Row],[PIGUID]]="","",INDEX(S2PQ_relational[],MATCH(Checklist4813[[#This Row],[PIGUID&amp;NO]],S2PQ_relational[PIGUID &amp; "NO"],0),2))</f>
        <v/>
      </c>
      <c r="H126" s="43" t="str">
        <f>Checklist4813[[#This Row],[PIGUID]]&amp;"NO"</f>
        <v>NO</v>
      </c>
      <c r="I126" s="43" t="str">
        <f>IF(Checklist4813[[#This Row],[PIGUID]]="","",INDEX(PIs[NA Exempt],MATCH(Checklist4813[[#This Row],[PIGUID]],PIs[GUID],0),1))</f>
        <v/>
      </c>
      <c r="J12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24 GREENHOUSE GASES AND CLIMATE CHANGE</v>
      </c>
      <c r="K12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26" s="43" t="str">
        <f>IF(Checklist4813[[#This Row],[SGUID]]="",IF(Checklist4813[[#This Row],[SSGUID]]="",INDEX(PIs[[Column1]:[SS]],MATCH(Checklist4813[[#This Row],[PIGUID]],PIs[GUID],0),6),""),"")</f>
        <v/>
      </c>
      <c r="M126" s="43" t="str">
        <f>IF(Checklist4813[[#This Row],[SSGUID]]="",IF(Checklist4813[[#This Row],[PIGUID]]="","",INDEX(PIs[[Column1]:[SS]],MATCH(Checklist4813[[#This Row],[PIGUID]],PIs[GUID],0),8)),"")</f>
        <v/>
      </c>
      <c r="N126" s="63"/>
      <c r="O126" s="63"/>
      <c r="P126" s="43" t="str">
        <f>IF(Checklist4813[[#This Row],[ifna]]="NA","",IF(Checklist4813[[#This Row],[RelatedPQ]]=0,"",IF(Checklist4813[[#This Row],[RelatedPQ]]="","",IF((INDEX(S2PQ_relational[],MATCH(Checklist4813[[#This Row],[PIGUID&amp;NO]],S2PQ_relational[PIGUID &amp; "NO"],0),1))=Checklist4813[[#This Row],[PIGUID]],"Not applicable",""))))</f>
        <v/>
      </c>
      <c r="Q126" s="43" t="str">
        <f>IF(Checklist4813[[#This Row],[N/A]]="Not Applicable",INDEX(S2PQ[[Step 2 questions]:[Justification]],MATCH(Checklist4813[[#This Row],[RelatedPQ]],S2PQ[S2PQGUID],0),3),"")</f>
        <v/>
      </c>
      <c r="R126" s="63"/>
    </row>
    <row r="127" spans="2:18" s="42" customFormat="1" ht="33.75" hidden="1" x14ac:dyDescent="0.25">
      <c r="B127" s="43"/>
      <c r="C127" s="43" t="s">
        <v>50</v>
      </c>
      <c r="D127" s="42">
        <f>IF(Checklist4813[[#This Row],[SGUID]]="",IF(Checklist4813[[#This Row],[SSGUID]]="",0,1),1)</f>
        <v>1</v>
      </c>
      <c r="E127" s="43"/>
      <c r="F127" s="43" t="str">
        <f>_xlfn.IFNA(Checklist4813[[#This Row],[RelatedPQ]],"NA")</f>
        <v/>
      </c>
      <c r="G127" s="43" t="str">
        <f>IF(Checklist4813[[#This Row],[PIGUID]]="","",INDEX(S2PQ_relational[],MATCH(Checklist4813[[#This Row],[PIGUID&amp;NO]],S2PQ_relational[PIGUID &amp; "NO"],0),2))</f>
        <v/>
      </c>
      <c r="H127" s="43" t="str">
        <f>Checklist4813[[#This Row],[PIGUID]]&amp;"NO"</f>
        <v>NO</v>
      </c>
      <c r="I127" s="43" t="str">
        <f>IF(Checklist4813[[#This Row],[PIGUID]]="","",INDEX(PIs[NA Exempt],MATCH(Checklist4813[[#This Row],[PIGUID]],PIs[GUID],0),1))</f>
        <v/>
      </c>
      <c r="J127"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2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27" s="43" t="str">
        <f>IF(Checklist4813[[#This Row],[SGUID]]="",IF(Checklist4813[[#This Row],[SSGUID]]="",INDEX(PIs[[Column1]:[SS]],MATCH(Checklist4813[[#This Row],[PIGUID]],PIs[GUID],0),6),""),"")</f>
        <v/>
      </c>
      <c r="M127" s="43" t="str">
        <f>IF(Checklist4813[[#This Row],[SSGUID]]="",IF(Checklist4813[[#This Row],[PIGUID]]="","",INDEX(PIs[[Column1]:[SS]],MATCH(Checklist4813[[#This Row],[PIGUID]],PIs[GUID],0),8)),"")</f>
        <v/>
      </c>
      <c r="N127" s="63"/>
      <c r="O127" s="63"/>
      <c r="P127" s="43" t="str">
        <f>IF(Checklist4813[[#This Row],[ifna]]="NA","",IF(Checklist4813[[#This Row],[RelatedPQ]]=0,"",IF(Checklist4813[[#This Row],[RelatedPQ]]="","",IF((INDEX(S2PQ_relational[],MATCH(Checklist4813[[#This Row],[PIGUID&amp;NO]],S2PQ_relational[PIGUID &amp; "NO"],0),1))=Checklist4813[[#This Row],[PIGUID]],"Not applicable",""))))</f>
        <v/>
      </c>
      <c r="Q127" s="43" t="str">
        <f>IF(Checklist4813[[#This Row],[N/A]]="Not Applicable",INDEX(S2PQ[[Step 2 questions]:[Justification]],MATCH(Checklist4813[[#This Row],[RelatedPQ]],S2PQ[S2PQGUID],0),3),"")</f>
        <v/>
      </c>
      <c r="R127" s="63"/>
    </row>
    <row r="128" spans="2:18" s="42" customFormat="1" ht="90" x14ac:dyDescent="0.25">
      <c r="B128" s="43"/>
      <c r="C128" s="43"/>
      <c r="D128" s="42">
        <f>IF(Checklist4813[[#This Row],[SGUID]]="",IF(Checklist4813[[#This Row],[SSGUID]]="",0,1),1)</f>
        <v>0</v>
      </c>
      <c r="E128" s="43" t="s">
        <v>600</v>
      </c>
      <c r="F128" s="43" t="str">
        <f>_xlfn.IFNA(Checklist4813[[#This Row],[RelatedPQ]],"NA")</f>
        <v>NA</v>
      </c>
      <c r="G128" s="43" t="e">
        <f>IF(Checklist4813[[#This Row],[PIGUID]]="","",INDEX(S2PQ_relational[],MATCH(Checklist4813[[#This Row],[PIGUID&amp;NO]],S2PQ_relational[PIGUID &amp; "NO"],0),2))</f>
        <v>#N/A</v>
      </c>
      <c r="H128" s="43" t="str">
        <f>Checklist4813[[#This Row],[PIGUID]]&amp;"NO"</f>
        <v>5hzm0rXFVvFugtoJTUYxqENO</v>
      </c>
      <c r="I128" s="43" t="b">
        <f>IF(Checklist4813[[#This Row],[PIGUID]]="","",INDEX(PIs[NA Exempt],MATCH(Checklist4813[[#This Row],[PIGUID]],PIs[GUID],0),1))</f>
        <v>0</v>
      </c>
      <c r="J12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24.01</v>
      </c>
      <c r="K12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v>
      </c>
      <c r="L128" s="43" t="str">
        <f>IF(Checklist4813[[#This Row],[SGUID]]="",IF(Checklist4813[[#This Row],[SSGUID]]="",INDEX(PIs[[Column1]:[SS]],MATCH(Checklist4813[[#This Row],[PIGUID]],PIs[GUID],0),6),""),"")</f>
        <v>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v>
      </c>
      <c r="M128" s="43" t="str">
        <f>IF(Checklist4813[[#This Row],[SSGUID]]="",IF(Checklist4813[[#This Row],[PIGUID]]="","",INDEX(PIs[[Column1]:[SS]],MATCH(Checklist4813[[#This Row],[PIGUID]],PIs[GUID],0),8)),"")</f>
        <v>Recom.</v>
      </c>
      <c r="N128" s="63"/>
      <c r="O128" s="63"/>
      <c r="P128" s="43" t="str">
        <f>IF(Checklist4813[[#This Row],[ifna]]="NA","",IF(Checklist4813[[#This Row],[RelatedPQ]]=0,"",IF(Checklist4813[[#This Row],[RelatedPQ]]="","",IF((INDEX(S2PQ_relational[],MATCH(Checklist4813[[#This Row],[PIGUID&amp;NO]],S2PQ_relational[PIGUID &amp; "NO"],0),1))=Checklist4813[[#This Row],[PIGUID]],"Not applicable",""))))</f>
        <v/>
      </c>
      <c r="Q128" s="43" t="str">
        <f>IF(Checklist4813[[#This Row],[N/A]]="Not Applicable",INDEX(S2PQ[[Step 2 questions]:[Justification]],MATCH(Checklist4813[[#This Row],[RelatedPQ]],S2PQ[S2PQGUID],0),3),"")</f>
        <v/>
      </c>
      <c r="R128" s="63"/>
    </row>
    <row r="129" spans="2:18" s="42" customFormat="1" ht="168.75" x14ac:dyDescent="0.25">
      <c r="B129" s="43"/>
      <c r="C129" s="43"/>
      <c r="D129" s="42">
        <f>IF(Checklist4813[[#This Row],[SGUID]]="",IF(Checklist4813[[#This Row],[SSGUID]]="",0,1),1)</f>
        <v>0</v>
      </c>
      <c r="E129" s="43" t="s">
        <v>607</v>
      </c>
      <c r="F129" s="43" t="str">
        <f>_xlfn.IFNA(Checklist4813[[#This Row],[RelatedPQ]],"NA")</f>
        <v>NA</v>
      </c>
      <c r="G129" s="43" t="e">
        <f>IF(Checklist4813[[#This Row],[PIGUID]]="","",INDEX(S2PQ_relational[],MATCH(Checklist4813[[#This Row],[PIGUID&amp;NO]],S2PQ_relational[PIGUID &amp; "NO"],0),2))</f>
        <v>#N/A</v>
      </c>
      <c r="H129" s="43" t="str">
        <f>Checklist4813[[#This Row],[PIGUID]]&amp;"NO"</f>
        <v>63KDYXRKCdV2kebfaECXNXNO</v>
      </c>
      <c r="I129" s="43" t="b">
        <f>IF(Checklist4813[[#This Row],[PIGUID]]="","",INDEX(PIs[NA Exempt],MATCH(Checklist4813[[#This Row],[PIGUID]],PIs[GUID],0),1))</f>
        <v>0</v>
      </c>
      <c r="J12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24.02</v>
      </c>
      <c r="K12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farm enables the formation of organic carbon in soils and in biomass.</v>
      </c>
      <c r="L129" s="43" t="str">
        <f>IF(Checklist4813[[#This Row],[SGUID]]="",IF(Checklist4813[[#This Row],[SSGUID]]="",INDEX(PIs[[Column1]:[SS]],MATCH(Checklist4813[[#This Row],[PIGUID]],PIs[GUID],0),6),""),"")</f>
        <v>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v>
      </c>
      <c r="M129" s="43" t="str">
        <f>IF(Checklist4813[[#This Row],[SSGUID]]="",IF(Checklist4813[[#This Row],[PIGUID]]="","",INDEX(PIs[[Column1]:[SS]],MATCH(Checklist4813[[#This Row],[PIGUID]],PIs[GUID],0),8)),"")</f>
        <v>Recom.</v>
      </c>
      <c r="N129" s="63"/>
      <c r="O129" s="63"/>
      <c r="P129" s="43" t="str">
        <f>IF(Checklist4813[[#This Row],[ifna]]="NA","",IF(Checklist4813[[#This Row],[RelatedPQ]]=0,"",IF(Checklist4813[[#This Row],[RelatedPQ]]="","",IF((INDEX(S2PQ_relational[],MATCH(Checklist4813[[#This Row],[PIGUID&amp;NO]],S2PQ_relational[PIGUID &amp; "NO"],0),1))=Checklist4813[[#This Row],[PIGUID]],"Not applicable",""))))</f>
        <v/>
      </c>
      <c r="Q129" s="43" t="str">
        <f>IF(Checklist4813[[#This Row],[N/A]]="Not Applicable",INDEX(S2PQ[[Step 2 questions]:[Justification]],MATCH(Checklist4813[[#This Row],[RelatedPQ]],S2PQ[S2PQGUID],0),3),"")</f>
        <v/>
      </c>
      <c r="R129" s="63"/>
    </row>
    <row r="130" spans="2:18" s="42" customFormat="1" ht="202.5" x14ac:dyDescent="0.25">
      <c r="B130" s="43"/>
      <c r="C130" s="43"/>
      <c r="D130" s="42">
        <f>IF(Checklist4813[[#This Row],[SGUID]]="",IF(Checklist4813[[#This Row],[SSGUID]]="",0,1),1)</f>
        <v>0</v>
      </c>
      <c r="E130" s="43" t="s">
        <v>637</v>
      </c>
      <c r="F130" s="43" t="str">
        <f>_xlfn.IFNA(Checklist4813[[#This Row],[RelatedPQ]],"NA")</f>
        <v>NA</v>
      </c>
      <c r="G130" s="43" t="e">
        <f>IF(Checklist4813[[#This Row],[PIGUID]]="","",INDEX(S2PQ_relational[],MATCH(Checklist4813[[#This Row],[PIGUID&amp;NO]],S2PQ_relational[PIGUID &amp; "NO"],0),2))</f>
        <v>#N/A</v>
      </c>
      <c r="H130" s="43" t="str">
        <f>Checklist4813[[#This Row],[PIGUID]]&amp;"NO"</f>
        <v>sJ7MAHZPsTLbCVr8nKlrTNO</v>
      </c>
      <c r="I130" s="43" t="b">
        <f>IF(Checklist4813[[#This Row],[PIGUID]]="","",INDEX(PIs[NA Exempt],MATCH(Checklist4813[[#This Row],[PIGUID]],PIs[GUID],0),1))</f>
        <v>0</v>
      </c>
      <c r="J13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24.03</v>
      </c>
      <c r="K13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farm’s contribution to reducing and removing greenhouse gases (GHGs) from the atmosphere is supported with metrics.</v>
      </c>
      <c r="L130" s="43" t="str">
        <f>IF(Checklist4813[[#This Row],[SGUID]]="",IF(Checklist4813[[#This Row],[SSGUID]]="",INDEX(PIs[[Column1]:[SS]],MATCH(Checklist4813[[#This Row],[PIGUID]],PIs[GUID],0),6),""),"")</f>
        <v>Acceptable metrics include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v>
      </c>
      <c r="M130" s="43" t="str">
        <f>IF(Checklist4813[[#This Row],[SSGUID]]="",IF(Checklist4813[[#This Row],[PIGUID]]="","",INDEX(PIs[[Column1]:[SS]],MATCH(Checklist4813[[#This Row],[PIGUID]],PIs[GUID],0),8)),"")</f>
        <v>Recom.</v>
      </c>
      <c r="N130" s="63"/>
      <c r="O130" s="63"/>
      <c r="P130" s="43" t="str">
        <f>IF(Checklist4813[[#This Row],[ifna]]="NA","",IF(Checklist4813[[#This Row],[RelatedPQ]]=0,"",IF(Checklist4813[[#This Row],[RelatedPQ]]="","",IF((INDEX(S2PQ_relational[],MATCH(Checklist4813[[#This Row],[PIGUID&amp;NO]],S2PQ_relational[PIGUID &amp; "NO"],0),1))=Checklist4813[[#This Row],[PIGUID]],"Not applicable",""))))</f>
        <v/>
      </c>
      <c r="Q130" s="43" t="str">
        <f>IF(Checklist4813[[#This Row],[N/A]]="Not Applicable",INDEX(S2PQ[[Step 2 questions]:[Justification]],MATCH(Checklist4813[[#This Row],[RelatedPQ]],S2PQ[S2PQGUID],0),3),"")</f>
        <v/>
      </c>
      <c r="R130" s="63"/>
    </row>
    <row r="131" spans="2:18" s="42" customFormat="1" ht="33.75" x14ac:dyDescent="0.25">
      <c r="B131" s="43" t="s">
        <v>138</v>
      </c>
      <c r="C131" s="43"/>
      <c r="D131" s="42">
        <f>IF(Checklist4813[[#This Row],[SGUID]]="",IF(Checklist4813[[#This Row],[SSGUID]]="",0,1),1)</f>
        <v>1</v>
      </c>
      <c r="E131" s="43"/>
      <c r="F131" s="43" t="str">
        <f>_xlfn.IFNA(Checklist4813[[#This Row],[RelatedPQ]],"NA")</f>
        <v/>
      </c>
      <c r="G131" s="43" t="str">
        <f>IF(Checklist4813[[#This Row],[PIGUID]]="","",INDEX(S2PQ_relational[],MATCH(Checklist4813[[#This Row],[PIGUID&amp;NO]],S2PQ_relational[PIGUID &amp; "NO"],0),2))</f>
        <v/>
      </c>
      <c r="H131" s="43" t="str">
        <f>Checklist4813[[#This Row],[PIGUID]]&amp;"NO"</f>
        <v>NO</v>
      </c>
      <c r="I131" s="43" t="str">
        <f>IF(Checklist4813[[#This Row],[PIGUID]]="","",INDEX(PIs[NA Exempt],MATCH(Checklist4813[[#This Row],[PIGUID]],PIs[GUID],0),1))</f>
        <v/>
      </c>
      <c r="J13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25 WASTE MANAGEMENT</v>
      </c>
      <c r="K13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31" s="43" t="str">
        <f>IF(Checklist4813[[#This Row],[SGUID]]="",IF(Checklist4813[[#This Row],[SSGUID]]="",INDEX(PIs[[Column1]:[SS]],MATCH(Checklist4813[[#This Row],[PIGUID]],PIs[GUID],0),6),""),"")</f>
        <v/>
      </c>
      <c r="M131" s="43" t="str">
        <f>IF(Checklist4813[[#This Row],[SSGUID]]="",IF(Checklist4813[[#This Row],[PIGUID]]="","",INDEX(PIs[[Column1]:[SS]],MATCH(Checklist4813[[#This Row],[PIGUID]],PIs[GUID],0),8)),"")</f>
        <v/>
      </c>
      <c r="N131" s="63"/>
      <c r="O131" s="63"/>
      <c r="P131" s="43" t="str">
        <f>IF(Checklist4813[[#This Row],[ifna]]="NA","",IF(Checklist4813[[#This Row],[RelatedPQ]]=0,"",IF(Checklist4813[[#This Row],[RelatedPQ]]="","",IF((INDEX(S2PQ_relational[],MATCH(Checklist4813[[#This Row],[PIGUID&amp;NO]],S2PQ_relational[PIGUID &amp; "NO"],0),1))=Checklist4813[[#This Row],[PIGUID]],"Not applicable",""))))</f>
        <v/>
      </c>
      <c r="Q131" s="43" t="str">
        <f>IF(Checklist4813[[#This Row],[N/A]]="Not Applicable",INDEX(S2PQ[[Step 2 questions]:[Justification]],MATCH(Checklist4813[[#This Row],[RelatedPQ]],S2PQ[S2PQGUID],0),3),"")</f>
        <v/>
      </c>
      <c r="R131" s="63"/>
    </row>
    <row r="132" spans="2:18" s="42" customFormat="1" ht="33.75" hidden="1" x14ac:dyDescent="0.25">
      <c r="B132" s="43"/>
      <c r="C132" s="43" t="s">
        <v>50</v>
      </c>
      <c r="D132" s="42">
        <f>IF(Checklist4813[[#This Row],[SGUID]]="",IF(Checklist4813[[#This Row],[SSGUID]]="",0,1),1)</f>
        <v>1</v>
      </c>
      <c r="E132" s="43"/>
      <c r="F132" s="43" t="str">
        <f>_xlfn.IFNA(Checklist4813[[#This Row],[RelatedPQ]],"NA")</f>
        <v/>
      </c>
      <c r="G132" s="43" t="str">
        <f>IF(Checklist4813[[#This Row],[PIGUID]]="","",INDEX(S2PQ_relational[],MATCH(Checklist4813[[#This Row],[PIGUID&amp;NO]],S2PQ_relational[PIGUID &amp; "NO"],0),2))</f>
        <v/>
      </c>
      <c r="H132" s="43" t="str">
        <f>Checklist4813[[#This Row],[PIGUID]]&amp;"NO"</f>
        <v>NO</v>
      </c>
      <c r="I132" s="43" t="str">
        <f>IF(Checklist4813[[#This Row],[PIGUID]]="","",INDEX(PIs[NA Exempt],MATCH(Checklist4813[[#This Row],[PIGUID]],PIs[GUID],0),1))</f>
        <v/>
      </c>
      <c r="J132"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3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32" s="43" t="str">
        <f>IF(Checklist4813[[#This Row],[SGUID]]="",IF(Checklist4813[[#This Row],[SSGUID]]="",INDEX(PIs[[Column1]:[SS]],MATCH(Checklist4813[[#This Row],[PIGUID]],PIs[GUID],0),6),""),"")</f>
        <v/>
      </c>
      <c r="M132" s="43" t="str">
        <f>IF(Checklist4813[[#This Row],[SSGUID]]="",IF(Checklist4813[[#This Row],[PIGUID]]="","",INDEX(PIs[[Column1]:[SS]],MATCH(Checklist4813[[#This Row],[PIGUID]],PIs[GUID],0),8)),"")</f>
        <v/>
      </c>
      <c r="N132" s="63"/>
      <c r="O132" s="63"/>
      <c r="P132" s="43" t="str">
        <f>IF(Checklist4813[[#This Row],[ifna]]="NA","",IF(Checklist4813[[#This Row],[RelatedPQ]]=0,"",IF(Checklist4813[[#This Row],[RelatedPQ]]="","",IF((INDEX(S2PQ_relational[],MATCH(Checklist4813[[#This Row],[PIGUID&amp;NO]],S2PQ_relational[PIGUID &amp; "NO"],0),1))=Checklist4813[[#This Row],[PIGUID]],"Not applicable",""))))</f>
        <v/>
      </c>
      <c r="Q132" s="43" t="str">
        <f>IF(Checklist4813[[#This Row],[N/A]]="Not Applicable",INDEX(S2PQ[[Step 2 questions]:[Justification]],MATCH(Checklist4813[[#This Row],[RelatedPQ]],S2PQ[S2PQGUID],0),3),"")</f>
        <v/>
      </c>
      <c r="R132" s="63"/>
    </row>
    <row r="133" spans="2:18" s="42" customFormat="1" ht="112.5" x14ac:dyDescent="0.25">
      <c r="B133" s="43"/>
      <c r="C133" s="43"/>
      <c r="D133" s="42">
        <f>IF(Checklist4813[[#This Row],[SGUID]]="",IF(Checklist4813[[#This Row],[SSGUID]]="",0,1),1)</f>
        <v>0</v>
      </c>
      <c r="E133" s="43" t="s">
        <v>326</v>
      </c>
      <c r="F133" s="43" t="str">
        <f>_xlfn.IFNA(Checklist4813[[#This Row],[RelatedPQ]],"NA")</f>
        <v>NA</v>
      </c>
      <c r="G133" s="43" t="e">
        <f>IF(Checklist4813[[#This Row],[PIGUID]]="","",INDEX(S2PQ_relational[],MATCH(Checklist4813[[#This Row],[PIGUID&amp;NO]],S2PQ_relational[PIGUID &amp; "NO"],0),2))</f>
        <v>#N/A</v>
      </c>
      <c r="H133" s="43" t="str">
        <f>Checklist4813[[#This Row],[PIGUID]]&amp;"NO"</f>
        <v>6XwzvhU9DNcL6FqzzORcofNO</v>
      </c>
      <c r="I133" s="43" t="b">
        <f>IF(Checklist4813[[#This Row],[PIGUID]]="","",INDEX(PIs[NA Exempt],MATCH(Checklist4813[[#This Row],[PIGUID]],PIs[GUID],0),1))</f>
        <v>0</v>
      </c>
      <c r="J13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25.01</v>
      </c>
      <c r="K13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waste management system is implemented.</v>
      </c>
      <c r="L133" s="43" t="str">
        <f>IF(Checklist4813[[#This Row],[SGUID]]="",IF(Checklist4813[[#This Row],[SSGUID]]="",INDEX(PIs[[Column1]:[SS]],MATCH(Checklist4813[[#This Row],[PIGUID]],PIs[GUID],0),6),""),"")</f>
        <v>A waste management system addressing potential contamination of product or the environment (air, soil, substrate, and water) shall:
- Be documented and current
- Address collection, storage, and disposal of waste material, including plant protection products, fertilizers, wastewater, drainage, and packaging material, where applicable
- Addresses potential for contamination of nearby water sources, roadways, and adjacent land</v>
      </c>
      <c r="M133" s="43" t="str">
        <f>IF(Checklist4813[[#This Row],[SSGUID]]="",IF(Checklist4813[[#This Row],[PIGUID]]="","",INDEX(PIs[[Column1]:[SS]],MATCH(Checklist4813[[#This Row],[PIGUID]],PIs[GUID],0),8)),"")</f>
        <v>Major Must</v>
      </c>
      <c r="N133" s="63"/>
      <c r="O133" s="63"/>
      <c r="P133" s="43" t="str">
        <f>IF(Checklist4813[[#This Row],[ifna]]="NA","",IF(Checklist4813[[#This Row],[RelatedPQ]]=0,"",IF(Checklist4813[[#This Row],[RelatedPQ]]="","",IF((INDEX(S2PQ_relational[],MATCH(Checklist4813[[#This Row],[PIGUID&amp;NO]],S2PQ_relational[PIGUID &amp; "NO"],0),1))=Checklist4813[[#This Row],[PIGUID]],"Not applicable",""))))</f>
        <v/>
      </c>
      <c r="Q133" s="43" t="str">
        <f>IF(Checklist4813[[#This Row],[N/A]]="Not Applicable",INDEX(S2PQ[[Step 2 questions]:[Justification]],MATCH(Checklist4813[[#This Row],[RelatedPQ]],S2PQ[S2PQGUID],0),3),"")</f>
        <v/>
      </c>
      <c r="R133" s="63"/>
    </row>
    <row r="134" spans="2:18" s="42" customFormat="1" ht="78.75" x14ac:dyDescent="0.25">
      <c r="B134" s="43"/>
      <c r="C134" s="43"/>
      <c r="D134" s="42">
        <f>IF(Checklist4813[[#This Row],[SGUID]]="",IF(Checklist4813[[#This Row],[SSGUID]]="",0,1),1)</f>
        <v>0</v>
      </c>
      <c r="E134" s="43" t="s">
        <v>270</v>
      </c>
      <c r="F134" s="43" t="str">
        <f>_xlfn.IFNA(Checklist4813[[#This Row],[RelatedPQ]],"NA")</f>
        <v>NA</v>
      </c>
      <c r="G134" s="43" t="e">
        <f>IF(Checklist4813[[#This Row],[PIGUID]]="","",INDEX(S2PQ_relational[],MATCH(Checklist4813[[#This Row],[PIGUID&amp;NO]],S2PQ_relational[PIGUID &amp; "NO"],0),2))</f>
        <v>#N/A</v>
      </c>
      <c r="H134" s="43" t="str">
        <f>Checklist4813[[#This Row],[PIGUID]]&amp;"NO"</f>
        <v>6IODKW02w76gK2O8cbpyT6NO</v>
      </c>
      <c r="I134" s="43" t="b">
        <f>IF(Checklist4813[[#This Row],[PIGUID]]="","",INDEX(PIs[NA Exempt],MATCH(Checklist4813[[#This Row],[PIGUID]],PIs[GUID],0),1))</f>
        <v>0</v>
      </c>
      <c r="J13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25.02</v>
      </c>
      <c r="K13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Waste products and sources of pollution are identified in all areas of the farm.</v>
      </c>
      <c r="L134" s="43" t="str">
        <f>IF(Checklist4813[[#This Row],[SGUID]]="",IF(Checklist4813[[#This Row],[SSGUID]]="",INDEX(PIs[[Column1]:[SS]],MATCH(Checklist4813[[#This Row],[PIGUID]],PIs[GUID],0),6),""),"")</f>
        <v>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v>
      </c>
      <c r="M134" s="43" t="str">
        <f>IF(Checklist4813[[#This Row],[SSGUID]]="",IF(Checklist4813[[#This Row],[PIGUID]]="","",INDEX(PIs[[Column1]:[SS]],MATCH(Checklist4813[[#This Row],[PIGUID]],PIs[GUID],0),8)),"")</f>
        <v>Minor Must</v>
      </c>
      <c r="N134" s="63"/>
      <c r="O134" s="63"/>
      <c r="P134" s="43" t="str">
        <f>IF(Checklist4813[[#This Row],[ifna]]="NA","",IF(Checklist4813[[#This Row],[RelatedPQ]]=0,"",IF(Checklist4813[[#This Row],[RelatedPQ]]="","",IF((INDEX(S2PQ_relational[],MATCH(Checklist4813[[#This Row],[PIGUID&amp;NO]],S2PQ_relational[PIGUID &amp; "NO"],0),1))=Checklist4813[[#This Row],[PIGUID]],"Not applicable",""))))</f>
        <v/>
      </c>
      <c r="Q134" s="43" t="str">
        <f>IF(Checklist4813[[#This Row],[N/A]]="Not Applicable",INDEX(S2PQ[[Step 2 questions]:[Justification]],MATCH(Checklist4813[[#This Row],[RelatedPQ]],S2PQ[S2PQGUID],0),3),"")</f>
        <v/>
      </c>
      <c r="R134" s="63"/>
    </row>
    <row r="135" spans="2:18" s="42" customFormat="1" ht="45" x14ac:dyDescent="0.25">
      <c r="B135" s="43"/>
      <c r="C135" s="43"/>
      <c r="D135" s="42">
        <f>IF(Checklist4813[[#This Row],[SGUID]]="",IF(Checklist4813[[#This Row],[SSGUID]]="",0,1),1)</f>
        <v>0</v>
      </c>
      <c r="E135" s="43" t="s">
        <v>557</v>
      </c>
      <c r="F135" s="43" t="str">
        <f>_xlfn.IFNA(Checklist4813[[#This Row],[RelatedPQ]],"NA")</f>
        <v>NA</v>
      </c>
      <c r="G135" s="43" t="e">
        <f>IF(Checklist4813[[#This Row],[PIGUID]]="","",INDEX(S2PQ_relational[],MATCH(Checklist4813[[#This Row],[PIGUID&amp;NO]],S2PQ_relational[PIGUID &amp; "NO"],0),2))</f>
        <v>#N/A</v>
      </c>
      <c r="H135" s="43" t="str">
        <f>Checklist4813[[#This Row],[PIGUID]]&amp;"NO"</f>
        <v>6hzMhSrqa9YQF4ncycFdhaNO</v>
      </c>
      <c r="I135" s="43" t="b">
        <f>IF(Checklist4813[[#This Row],[PIGUID]]="","",INDEX(PIs[NA Exempt],MATCH(Checklist4813[[#This Row],[PIGUID]],PIs[GUID],0),1))</f>
        <v>0</v>
      </c>
      <c r="J13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25.03</v>
      </c>
      <c r="K13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All forklifts and other driven transport trolleys are clean and well maintained and of a suitable type to avoid contamination through emissions.</v>
      </c>
      <c r="L135" s="43" t="str">
        <f>IF(Checklist4813[[#This Row],[SGUID]]="",IF(Checklist4813[[#This Row],[SSGUID]]="",INDEX(PIs[[Column1]:[SS]],MATCH(Checklist4813[[#This Row],[PIGUID]],PIs[GUID],0),6),""),"")</f>
        <v>Internal transport should be maintained so as to avoid product contamination, with special attention to fume emissions. Forklifts and other driven transport trolleys should be electric or gas-driven.</v>
      </c>
      <c r="M135" s="43" t="str">
        <f>IF(Checklist4813[[#This Row],[SSGUID]]="",IF(Checklist4813[[#This Row],[PIGUID]]="","",INDEX(PIs[[Column1]:[SS]],MATCH(Checklist4813[[#This Row],[PIGUID]],PIs[GUID],0),8)),"")</f>
        <v>Recom.</v>
      </c>
      <c r="N135" s="63"/>
      <c r="O135" s="63"/>
      <c r="P135" s="43" t="str">
        <f>IF(Checklist4813[[#This Row],[ifna]]="NA","",IF(Checklist4813[[#This Row],[RelatedPQ]]=0,"",IF(Checklist4813[[#This Row],[RelatedPQ]]="","",IF((INDEX(S2PQ_relational[],MATCH(Checklist4813[[#This Row],[PIGUID&amp;NO]],S2PQ_relational[PIGUID &amp; "NO"],0),1))=Checklist4813[[#This Row],[PIGUID]],"Not applicable",""))))</f>
        <v/>
      </c>
      <c r="Q135" s="43" t="str">
        <f>IF(Checklist4813[[#This Row],[N/A]]="Not Applicable",INDEX(S2PQ[[Step 2 questions]:[Justification]],MATCH(Checklist4813[[#This Row],[RelatedPQ]],S2PQ[S2PQGUID],0),3),"")</f>
        <v/>
      </c>
      <c r="R135" s="63"/>
    </row>
    <row r="136" spans="2:18" s="42" customFormat="1" ht="78.75" x14ac:dyDescent="0.25">
      <c r="B136" s="43"/>
      <c r="C136" s="43"/>
      <c r="D136" s="42">
        <f>IF(Checklist4813[[#This Row],[SGUID]]="",IF(Checklist4813[[#This Row],[SSGUID]]="",0,1),1)</f>
        <v>0</v>
      </c>
      <c r="E136" s="43" t="s">
        <v>308</v>
      </c>
      <c r="F136" s="43" t="str">
        <f>_xlfn.IFNA(Checklist4813[[#This Row],[RelatedPQ]],"NA")</f>
        <v>NA</v>
      </c>
      <c r="G136" s="43" t="e">
        <f>IF(Checklist4813[[#This Row],[PIGUID]]="","",INDEX(S2PQ_relational[],MATCH(Checklist4813[[#This Row],[PIGUID&amp;NO]],S2PQ_relational[PIGUID &amp; "NO"],0),2))</f>
        <v>#N/A</v>
      </c>
      <c r="H136" s="43" t="str">
        <f>Checklist4813[[#This Row],[PIGUID]]&amp;"NO"</f>
        <v>7p22Ww28jPsnBkNT03CCY3NO</v>
      </c>
      <c r="I136" s="43" t="b">
        <f>IF(Checklist4813[[#This Row],[PIGUID]]="","",INDEX(PIs[NA Exempt],MATCH(Checklist4813[[#This Row],[PIGUID]],PIs[GUID],0),1))</f>
        <v>0</v>
      </c>
      <c r="J13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25.04</v>
      </c>
      <c r="K13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Holding areas for diesel and other fuel oil tanks are environmentally safe.</v>
      </c>
      <c r="L136" s="43" t="str">
        <f>IF(Checklist4813[[#This Row],[SGUID]]="",IF(Checklist4813[[#This Row],[SSGUID]]="",INDEX(PIs[[Column1]:[SS]],MATCH(Checklist4813[[#This Row],[PIGUID]],PIs[GUID],0),6),""),"")</f>
        <v>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v>
      </c>
      <c r="M136" s="43" t="str">
        <f>IF(Checklist4813[[#This Row],[SSGUID]]="",IF(Checklist4813[[#This Row],[PIGUID]]="","",INDEX(PIs[[Column1]:[SS]],MATCH(Checklist4813[[#This Row],[PIGUID]],PIs[GUID],0),8)),"")</f>
        <v>Minor Must</v>
      </c>
      <c r="N136" s="63"/>
      <c r="O136" s="63"/>
      <c r="P136" s="43" t="str">
        <f>IF(Checklist4813[[#This Row],[ifna]]="NA","",IF(Checklist4813[[#This Row],[RelatedPQ]]=0,"",IF(Checklist4813[[#This Row],[RelatedPQ]]="","",IF((INDEX(S2PQ_relational[],MATCH(Checklist4813[[#This Row],[PIGUID&amp;NO]],S2PQ_relational[PIGUID &amp; "NO"],0),1))=Checklist4813[[#This Row],[PIGUID]],"Not applicable",""))))</f>
        <v/>
      </c>
      <c r="Q136" s="43" t="str">
        <f>IF(Checklist4813[[#This Row],[N/A]]="Not Applicable",INDEX(S2PQ[[Step 2 questions]:[Justification]],MATCH(Checklist4813[[#This Row],[RelatedPQ]],S2PQ[S2PQGUID],0),3),"")</f>
        <v/>
      </c>
      <c r="R136" s="63"/>
    </row>
    <row r="137" spans="2:18" s="42" customFormat="1" ht="45" x14ac:dyDescent="0.25">
      <c r="B137" s="43"/>
      <c r="C137" s="43"/>
      <c r="D137" s="42">
        <f>IF(Checklist4813[[#This Row],[SGUID]]="",IF(Checklist4813[[#This Row],[SSGUID]]="",0,1),1)</f>
        <v>0</v>
      </c>
      <c r="E137" s="43" t="s">
        <v>392</v>
      </c>
      <c r="F137" s="43" t="str">
        <f>_xlfn.IFNA(Checklist4813[[#This Row],[RelatedPQ]],"NA")</f>
        <v>NA</v>
      </c>
      <c r="G137" s="43" t="e">
        <f>IF(Checklist4813[[#This Row],[PIGUID]]="","",INDEX(S2PQ_relational[],MATCH(Checklist4813[[#This Row],[PIGUID&amp;NO]],S2PQ_relational[PIGUID &amp; "NO"],0),2))</f>
        <v>#N/A</v>
      </c>
      <c r="H137" s="43" t="str">
        <f>Checklist4813[[#This Row],[PIGUID]]&amp;"NO"</f>
        <v>2BVcVyH9riMIXgApUULvUNO</v>
      </c>
      <c r="I137" s="43" t="b">
        <f>IF(Checklist4813[[#This Row],[PIGUID]]="","",INDEX(PIs[NA Exempt],MATCH(Checklist4813[[#This Row],[PIGUID]],PIs[GUID],0),1))</f>
        <v>0</v>
      </c>
      <c r="J13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25.05</v>
      </c>
      <c r="K13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Organic waste is managed in an appropriate manner to reduce the risk of contamination of the environment.</v>
      </c>
      <c r="L137" s="43" t="str">
        <f>IF(Checklist4813[[#This Row],[SGUID]]="",IF(Checklist4813[[#This Row],[SSGUID]]="",INDEX(PIs[[Column1]:[SS]],MATCH(Checklist4813[[#This Row],[PIGUID]],PIs[GUID],0),6),""),"")</f>
        <v>Organic waste material should be composted and used for soil conditioning. The composting method should mitigate the risk of pest, disease, or weed carryover.</v>
      </c>
      <c r="M137" s="43" t="str">
        <f>IF(Checklist4813[[#This Row],[SSGUID]]="",IF(Checklist4813[[#This Row],[PIGUID]]="","",INDEX(PIs[[Column1]:[SS]],MATCH(Checklist4813[[#This Row],[PIGUID]],PIs[GUID],0),8)),"")</f>
        <v>Recom.</v>
      </c>
      <c r="N137" s="63"/>
      <c r="O137" s="63"/>
      <c r="P137" s="43" t="str">
        <f>IF(Checklist4813[[#This Row],[ifna]]="NA","",IF(Checklist4813[[#This Row],[RelatedPQ]]=0,"",IF(Checklist4813[[#This Row],[RelatedPQ]]="","",IF((INDEX(S2PQ_relational[],MATCH(Checklist4813[[#This Row],[PIGUID&amp;NO]],S2PQ_relational[PIGUID &amp; "NO"],0),1))=Checklist4813[[#This Row],[PIGUID]],"Not applicable",""))))</f>
        <v/>
      </c>
      <c r="Q137" s="43" t="str">
        <f>IF(Checklist4813[[#This Row],[N/A]]="Not Applicable",INDEX(S2PQ[[Step 2 questions]:[Justification]],MATCH(Checklist4813[[#This Row],[RelatedPQ]],S2PQ[S2PQGUID],0),3),"")</f>
        <v/>
      </c>
      <c r="R137" s="63"/>
    </row>
    <row r="138" spans="2:18" s="42" customFormat="1" ht="78.75" x14ac:dyDescent="0.25">
      <c r="B138" s="43"/>
      <c r="C138" s="43"/>
      <c r="D138" s="42">
        <f>IF(Checklist4813[[#This Row],[SGUID]]="",IF(Checklist4813[[#This Row],[SSGUID]]="",0,1),1)</f>
        <v>0</v>
      </c>
      <c r="E138" s="43" t="s">
        <v>476</v>
      </c>
      <c r="F138" s="43" t="str">
        <f>_xlfn.IFNA(Checklist4813[[#This Row],[RelatedPQ]],"NA")</f>
        <v>NA</v>
      </c>
      <c r="G138" s="43" t="e">
        <f>IF(Checklist4813[[#This Row],[PIGUID]]="","",INDEX(S2PQ_relational[],MATCH(Checklist4813[[#This Row],[PIGUID&amp;NO]],S2PQ_relational[PIGUID &amp; "NO"],0),2))</f>
        <v>#N/A</v>
      </c>
      <c r="H138" s="43" t="str">
        <f>Checklist4813[[#This Row],[PIGUID]]&amp;"NO"</f>
        <v>3K9rYiP5mD8XNhPY0cQfhSNO</v>
      </c>
      <c r="I138" s="43" t="b">
        <f>IF(Checklist4813[[#This Row],[PIGUID]]="","",INDEX(PIs[NA Exempt],MATCH(Checklist4813[[#This Row],[PIGUID]],PIs[GUID],0),1))</f>
        <v>0</v>
      </c>
      <c r="J13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25.06</v>
      </c>
      <c r="K13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water used for washing and cleaning purposes is disposed of in a manner that minimizes the environmental, health, and safety impact.</v>
      </c>
      <c r="L138" s="43" t="str">
        <f>IF(Checklist4813[[#This Row],[SGUID]]="",IF(Checklist4813[[#This Row],[SSGUID]]="",INDEX(PIs[[Column1]:[SS]],MATCH(Checklist4813[[#This Row],[PIGUID]],PIs[GUID],0),6),""),"")</f>
        <v>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v>
      </c>
      <c r="M138" s="43" t="str">
        <f>IF(Checklist4813[[#This Row],[SSGUID]]="",IF(Checklist4813[[#This Row],[PIGUID]]="","",INDEX(PIs[[Column1]:[SS]],MATCH(Checklist4813[[#This Row],[PIGUID]],PIs[GUID],0),8)),"")</f>
        <v>Minor Must</v>
      </c>
      <c r="N138" s="63"/>
      <c r="O138" s="63"/>
      <c r="P138" s="43" t="str">
        <f>IF(Checklist4813[[#This Row],[ifna]]="NA","",IF(Checklist4813[[#This Row],[RelatedPQ]]=0,"",IF(Checklist4813[[#This Row],[RelatedPQ]]="","",IF((INDEX(S2PQ_relational[],MATCH(Checklist4813[[#This Row],[PIGUID&amp;NO]],S2PQ_relational[PIGUID &amp; "NO"],0),1))=Checklist4813[[#This Row],[PIGUID]],"Not applicable",""))))</f>
        <v/>
      </c>
      <c r="Q138" s="43" t="str">
        <f>IF(Checklist4813[[#This Row],[N/A]]="Not Applicable",INDEX(S2PQ[[Step 2 questions]:[Justification]],MATCH(Checklist4813[[#This Row],[RelatedPQ]],S2PQ[S2PQGUID],0),3),"")</f>
        <v/>
      </c>
      <c r="R138" s="63"/>
    </row>
    <row r="139" spans="2:18" s="42" customFormat="1" ht="45" x14ac:dyDescent="0.25">
      <c r="B139" s="43"/>
      <c r="C139" s="43"/>
      <c r="D139" s="42">
        <f>IF(Checklist4813[[#This Row],[SGUID]]="",IF(Checklist4813[[#This Row],[SSGUID]]="",0,1),1)</f>
        <v>0</v>
      </c>
      <c r="E139" s="43" t="s">
        <v>233</v>
      </c>
      <c r="F139" s="43" t="str">
        <f>_xlfn.IFNA(Checklist4813[[#This Row],[RelatedPQ]],"NA")</f>
        <v>NA</v>
      </c>
      <c r="G139" s="43" t="e">
        <f>IF(Checklist4813[[#This Row],[PIGUID]]="","",INDEX(S2PQ_relational[],MATCH(Checklist4813[[#This Row],[PIGUID&amp;NO]],S2PQ_relational[PIGUID &amp; "NO"],0),2))</f>
        <v>#N/A</v>
      </c>
      <c r="H139" s="43" t="str">
        <f>Checklist4813[[#This Row],[PIGUID]]&amp;"NO"</f>
        <v>4NcBX18zjORXVM0NcwzExTNO</v>
      </c>
      <c r="I139" s="43" t="b">
        <f>IF(Checklist4813[[#This Row],[PIGUID]]="","",INDEX(PIs[NA Exempt],MATCH(Checklist4813[[#This Row],[PIGUID]],PIs[GUID],0),1))</f>
        <v>0</v>
      </c>
      <c r="J13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25.07</v>
      </c>
      <c r="K13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Fragments and small pieces of packaging material and other nonproduct waste are removed from the field.</v>
      </c>
      <c r="L139" s="43" t="str">
        <f>IF(Checklist4813[[#This Row],[SGUID]]="",IF(Checklist4813[[#This Row],[SSGUID]]="",INDEX(PIs[[Column1]:[SS]],MATCH(Checklist4813[[#This Row],[PIGUID]],PIs[GUID],0),6),""),"")</f>
        <v>Fragments and small pieces of packaging material and nonproduct waste shall be removed from the production site after the specific in-field process is completed.</v>
      </c>
      <c r="M139" s="43" t="str">
        <f>IF(Checklist4813[[#This Row],[SSGUID]]="",IF(Checklist4813[[#This Row],[PIGUID]]="","",INDEX(PIs[[Column1]:[SS]],MATCH(Checklist4813[[#This Row],[PIGUID]],PIs[GUID],0),8)),"")</f>
        <v>Minor Must</v>
      </c>
      <c r="N139" s="63"/>
      <c r="O139" s="63"/>
      <c r="P139" s="43" t="str">
        <f>IF(Checklist4813[[#This Row],[ifna]]="NA","",IF(Checklist4813[[#This Row],[RelatedPQ]]=0,"",IF(Checklist4813[[#This Row],[RelatedPQ]]="","",IF((INDEX(S2PQ_relational[],MATCH(Checklist4813[[#This Row],[PIGUID&amp;NO]],S2PQ_relational[PIGUID &amp; "NO"],0),1))=Checklist4813[[#This Row],[PIGUID]],"Not applicable",""))))</f>
        <v/>
      </c>
      <c r="Q139" s="43" t="str">
        <f>IF(Checklist4813[[#This Row],[N/A]]="Not Applicable",INDEX(S2PQ[[Step 2 questions]:[Justification]],MATCH(Checklist4813[[#This Row],[RelatedPQ]],S2PQ[S2PQGUID],0),3),"")</f>
        <v/>
      </c>
      <c r="R139" s="63"/>
    </row>
    <row r="140" spans="2:18" s="42" customFormat="1" ht="225" x14ac:dyDescent="0.25">
      <c r="B140" s="43"/>
      <c r="C140" s="43"/>
      <c r="D140" s="42">
        <f>IF(Checklist4813[[#This Row],[SGUID]]="",IF(Checklist4813[[#This Row],[SSGUID]]="",0,1),1)</f>
        <v>0</v>
      </c>
      <c r="E140" s="43" t="s">
        <v>314</v>
      </c>
      <c r="F140" s="43" t="str">
        <f>_xlfn.IFNA(Checklist4813[[#This Row],[RelatedPQ]],"NA")</f>
        <v>NA</v>
      </c>
      <c r="G140" s="43" t="e">
        <f>IF(Checklist4813[[#This Row],[PIGUID]]="","",INDEX(S2PQ_relational[],MATCH(Checklist4813[[#This Row],[PIGUID&amp;NO]],S2PQ_relational[PIGUID &amp; "NO"],0),2))</f>
        <v>#N/A</v>
      </c>
      <c r="H140" s="43" t="str">
        <f>Checklist4813[[#This Row],[PIGUID]]&amp;"NO"</f>
        <v>66fUmX3asAlVe39HGzHBkDNO</v>
      </c>
      <c r="I140" s="43" t="b">
        <f>IF(Checklist4813[[#This Row],[PIGUID]]="","",INDEX(PIs[NA Exempt],MATCH(Checklist4813[[#This Row],[PIGUID]],PIs[GUID],0),1))</f>
        <v>0</v>
      </c>
      <c r="J14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25.08</v>
      </c>
      <c r="K14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Plastics are managed in a responsible way.</v>
      </c>
      <c r="L140" s="43" t="str">
        <f>IF(Checklist4813[[#This Row],[SGUID]]="",IF(Checklist4813[[#This Row],[SSGUID]]="",INDEX(PIs[[Column1]:[SS]],MATCH(Checklist4813[[#This Row],[PIGUID]],PIs[GUID],0),6),""),"")</f>
        <v>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v>
      </c>
      <c r="M140" s="43" t="str">
        <f>IF(Checklist4813[[#This Row],[SSGUID]]="",IF(Checklist4813[[#This Row],[PIGUID]]="","",INDEX(PIs[[Column1]:[SS]],MATCH(Checklist4813[[#This Row],[PIGUID]],PIs[GUID],0),8)),"")</f>
        <v>Minor Must</v>
      </c>
      <c r="N140" s="63"/>
      <c r="O140" s="63"/>
      <c r="P140" s="43" t="str">
        <f>IF(Checklist4813[[#This Row],[ifna]]="NA","",IF(Checklist4813[[#This Row],[RelatedPQ]]=0,"",IF(Checklist4813[[#This Row],[RelatedPQ]]="","",IF((INDEX(S2PQ_relational[],MATCH(Checklist4813[[#This Row],[PIGUID&amp;NO]],S2PQ_relational[PIGUID &amp; "NO"],0),1))=Checklist4813[[#This Row],[PIGUID]],"Not applicable",""))))</f>
        <v/>
      </c>
      <c r="Q140" s="43" t="str">
        <f>IF(Checklist4813[[#This Row],[N/A]]="Not Applicable",INDEX(S2PQ[[Step 2 questions]:[Justification]],MATCH(Checklist4813[[#This Row],[RelatedPQ]],S2PQ[S2PQGUID],0),3),"")</f>
        <v/>
      </c>
      <c r="R140" s="63"/>
    </row>
    <row r="141" spans="2:18" s="42" customFormat="1" ht="247.5" x14ac:dyDescent="0.25">
      <c r="B141" s="43"/>
      <c r="C141" s="43"/>
      <c r="D141" s="42">
        <f>IF(Checklist4813[[#This Row],[SGUID]]="",IF(Checklist4813[[#This Row],[SSGUID]]="",0,1),1)</f>
        <v>0</v>
      </c>
      <c r="E141" s="43" t="s">
        <v>131</v>
      </c>
      <c r="F141" s="43" t="str">
        <f>_xlfn.IFNA(Checklist4813[[#This Row],[RelatedPQ]],"NA")</f>
        <v>NA</v>
      </c>
      <c r="G141" s="43" t="e">
        <f>IF(Checklist4813[[#This Row],[PIGUID]]="","",INDEX(S2PQ_relational[],MATCH(Checklist4813[[#This Row],[PIGUID&amp;NO]],S2PQ_relational[PIGUID &amp; "NO"],0),2))</f>
        <v>#N/A</v>
      </c>
      <c r="H141" s="43" t="str">
        <f>Checklist4813[[#This Row],[PIGUID]]&amp;"NO"</f>
        <v>5QEoztxVvhvYCCESUZIfBYNO</v>
      </c>
      <c r="I141" s="43" t="b">
        <f>IF(Checklist4813[[#This Row],[PIGUID]]="","",INDEX(PIs[NA Exempt],MATCH(Checklist4813[[#This Row],[PIGUID]],PIs[GUID],0),1))</f>
        <v>0</v>
      </c>
      <c r="J14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25.09</v>
      </c>
      <c r="K14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Food waste* is prevented and managed.
*Food waste: food that is not channeled for human consumption, animal feed, or bio-based materials.</v>
      </c>
      <c r="L141" s="43" t="str">
        <f>IF(Checklist4813[[#This Row],[SGUID]]="",IF(Checklist4813[[#This Row],[SSGUID]]="",INDEX(PIs[[Column1]:[SS]],MATCH(Checklist4813[[#This Row],[PIGUID]],PIs[GUID],0),6),""),"")</f>
        <v>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v>
      </c>
      <c r="M141" s="43" t="str">
        <f>IF(Checklist4813[[#This Row],[SSGUID]]="",IF(Checklist4813[[#This Row],[PIGUID]]="","",INDEX(PIs[[Column1]:[SS]],MATCH(Checklist4813[[#This Row],[PIGUID]],PIs[GUID],0),8)),"")</f>
        <v>Recom.</v>
      </c>
      <c r="N141" s="63"/>
      <c r="O141" s="63"/>
      <c r="P141" s="43" t="str">
        <f>IF(Checklist4813[[#This Row],[ifna]]="NA","",IF(Checklist4813[[#This Row],[RelatedPQ]]=0,"",IF(Checklist4813[[#This Row],[RelatedPQ]]="","",IF((INDEX(S2PQ_relational[],MATCH(Checklist4813[[#This Row],[PIGUID&amp;NO]],S2PQ_relational[PIGUID &amp; "NO"],0),1))=Checklist4813[[#This Row],[PIGUID]],"Not applicable",""))))</f>
        <v/>
      </c>
      <c r="Q141" s="43" t="str">
        <f>IF(Checklist4813[[#This Row],[N/A]]="Not Applicable",INDEX(S2PQ[[Step 2 questions]:[Justification]],MATCH(Checklist4813[[#This Row],[RelatedPQ]],S2PQ[S2PQGUID],0),3),"")</f>
        <v/>
      </c>
      <c r="R141" s="63"/>
    </row>
    <row r="142" spans="2:18" s="42" customFormat="1" ht="33.75" x14ac:dyDescent="0.25">
      <c r="B142" s="43" t="s">
        <v>379</v>
      </c>
      <c r="C142" s="43"/>
      <c r="D142" s="42">
        <f>IF(Checklist4813[[#This Row],[SGUID]]="",IF(Checklist4813[[#This Row],[SSGUID]]="",0,1),1)</f>
        <v>1</v>
      </c>
      <c r="E142" s="43"/>
      <c r="F142" s="43" t="str">
        <f>_xlfn.IFNA(Checklist4813[[#This Row],[RelatedPQ]],"NA")</f>
        <v/>
      </c>
      <c r="G142" s="43" t="str">
        <f>IF(Checklist4813[[#This Row],[PIGUID]]="","",INDEX(S2PQ_relational[],MATCH(Checklist4813[[#This Row],[PIGUID&amp;NO]],S2PQ_relational[PIGUID &amp; "NO"],0),2))</f>
        <v/>
      </c>
      <c r="H142" s="43" t="str">
        <f>Checklist4813[[#This Row],[PIGUID]]&amp;"NO"</f>
        <v>NO</v>
      </c>
      <c r="I142" s="43" t="str">
        <f>IF(Checklist4813[[#This Row],[PIGUID]]="","",INDEX(PIs[NA Exempt],MATCH(Checklist4813[[#This Row],[PIGUID]],PIs[GUID],0),1))</f>
        <v/>
      </c>
      <c r="J14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26 PLANT PROPAGATION MATERIAL</v>
      </c>
      <c r="K14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42" s="43" t="str">
        <f>IF(Checklist4813[[#This Row],[SGUID]]="",IF(Checklist4813[[#This Row],[SSGUID]]="",INDEX(PIs[[Column1]:[SS]],MATCH(Checklist4813[[#This Row],[PIGUID]],PIs[GUID],0),6),""),"")</f>
        <v/>
      </c>
      <c r="M142" s="43" t="str">
        <f>IF(Checklist4813[[#This Row],[SSGUID]]="",IF(Checklist4813[[#This Row],[PIGUID]]="","",INDEX(PIs[[Column1]:[SS]],MATCH(Checklist4813[[#This Row],[PIGUID]],PIs[GUID],0),8)),"")</f>
        <v/>
      </c>
      <c r="N142" s="63"/>
      <c r="O142" s="63"/>
      <c r="P142" s="43" t="str">
        <f>IF(Checklist4813[[#This Row],[ifna]]="NA","",IF(Checklist4813[[#This Row],[RelatedPQ]]=0,"",IF(Checklist4813[[#This Row],[RelatedPQ]]="","",IF((INDEX(S2PQ_relational[],MATCH(Checklist4813[[#This Row],[PIGUID&amp;NO]],S2PQ_relational[PIGUID &amp; "NO"],0),1))=Checklist4813[[#This Row],[PIGUID]],"Not applicable",""))))</f>
        <v/>
      </c>
      <c r="Q142" s="43" t="str">
        <f>IF(Checklist4813[[#This Row],[N/A]]="Not Applicable",INDEX(S2PQ[[Step 2 questions]:[Justification]],MATCH(Checklist4813[[#This Row],[RelatedPQ]],S2PQ[S2PQGUID],0),3),"")</f>
        <v/>
      </c>
      <c r="R142" s="63"/>
    </row>
    <row r="143" spans="2:18" s="42" customFormat="1" ht="33.75" hidden="1" x14ac:dyDescent="0.25">
      <c r="B143" s="43"/>
      <c r="C143" s="43" t="s">
        <v>50</v>
      </c>
      <c r="D143" s="42">
        <f>IF(Checklist4813[[#This Row],[SGUID]]="",IF(Checklist4813[[#This Row],[SSGUID]]="",0,1),1)</f>
        <v>1</v>
      </c>
      <c r="E143" s="43"/>
      <c r="F143" s="43" t="str">
        <f>_xlfn.IFNA(Checklist4813[[#This Row],[RelatedPQ]],"NA")</f>
        <v/>
      </c>
      <c r="G143" s="43" t="str">
        <f>IF(Checklist4813[[#This Row],[PIGUID]]="","",INDEX(S2PQ_relational[],MATCH(Checklist4813[[#This Row],[PIGUID&amp;NO]],S2PQ_relational[PIGUID &amp; "NO"],0),2))</f>
        <v/>
      </c>
      <c r="H143" s="43" t="str">
        <f>Checklist4813[[#This Row],[PIGUID]]&amp;"NO"</f>
        <v>NO</v>
      </c>
      <c r="I143" s="43" t="str">
        <f>IF(Checklist4813[[#This Row],[PIGUID]]="","",INDEX(PIs[NA Exempt],MATCH(Checklist4813[[#This Row],[PIGUID]],PIs[GUID],0),1))</f>
        <v/>
      </c>
      <c r="J143"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4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43" s="43" t="str">
        <f>IF(Checklist4813[[#This Row],[SGUID]]="",IF(Checklist4813[[#This Row],[SSGUID]]="",INDEX(PIs[[Column1]:[SS]],MATCH(Checklist4813[[#This Row],[PIGUID]],PIs[GUID],0),6),""),"")</f>
        <v/>
      </c>
      <c r="M143" s="43" t="str">
        <f>IF(Checklist4813[[#This Row],[SSGUID]]="",IF(Checklist4813[[#This Row],[PIGUID]]="","",INDEX(PIs[[Column1]:[SS]],MATCH(Checklist4813[[#This Row],[PIGUID]],PIs[GUID],0),8)),"")</f>
        <v/>
      </c>
      <c r="N143" s="63"/>
      <c r="O143" s="63"/>
      <c r="P143" s="43" t="str">
        <f>IF(Checklist4813[[#This Row],[ifna]]="NA","",IF(Checklist4813[[#This Row],[RelatedPQ]]=0,"",IF(Checklist4813[[#This Row],[RelatedPQ]]="","",IF((INDEX(S2PQ_relational[],MATCH(Checklist4813[[#This Row],[PIGUID&amp;NO]],S2PQ_relational[PIGUID &amp; "NO"],0),1))=Checklist4813[[#This Row],[PIGUID]],"Not applicable",""))))</f>
        <v/>
      </c>
      <c r="Q143" s="43" t="str">
        <f>IF(Checklist4813[[#This Row],[N/A]]="Not Applicable",INDEX(S2PQ[[Step 2 questions]:[Justification]],MATCH(Checklist4813[[#This Row],[RelatedPQ]],S2PQ[S2PQGUID],0),3),"")</f>
        <v/>
      </c>
      <c r="R143" s="63"/>
    </row>
    <row r="144" spans="2:18" s="42" customFormat="1" ht="101.25" x14ac:dyDescent="0.25">
      <c r="B144" s="43"/>
      <c r="C144" s="43"/>
      <c r="D144" s="42">
        <f>IF(Checklist4813[[#This Row],[SGUID]]="",IF(Checklist4813[[#This Row],[SSGUID]]="",0,1),1)</f>
        <v>0</v>
      </c>
      <c r="E144" s="43" t="s">
        <v>404</v>
      </c>
      <c r="F144" s="43" t="str">
        <f>_xlfn.IFNA(Checklist4813[[#This Row],[RelatedPQ]],"NA")</f>
        <v>NA</v>
      </c>
      <c r="G144" s="43" t="e">
        <f>IF(Checklist4813[[#This Row],[PIGUID]]="","",INDEX(S2PQ_relational[],MATCH(Checklist4813[[#This Row],[PIGUID&amp;NO]],S2PQ_relational[PIGUID &amp; "NO"],0),2))</f>
        <v>#N/A</v>
      </c>
      <c r="H144" s="43" t="str">
        <f>Checklist4813[[#This Row],[PIGUID]]&amp;"NO"</f>
        <v>7MJgVrmyQLpuoZwU2kBo5TNO</v>
      </c>
      <c r="I144" s="43" t="b">
        <f>IF(Checklist4813[[#This Row],[PIGUID]]="","",INDEX(PIs[NA Exempt],MATCH(Checklist4813[[#This Row],[PIGUID]],PIs[GUID],0),1))</f>
        <v>0</v>
      </c>
      <c r="J14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26.01</v>
      </c>
      <c r="K14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Propagation materials are obtained in compliance with variety registration laws, where applicable.</v>
      </c>
      <c r="L144" s="43" t="str">
        <f>IF(Checklist4813[[#This Row],[SGUID]]="",IF(Checklist4813[[#This Row],[SSGUID]]="",INDEX(PIs[[Column1]:[SS]],MATCH(Checklist4813[[#This Row],[PIGUID]],PIs[GUID],0),6),""),"")</f>
        <v>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v>
      </c>
      <c r="M144" s="43" t="str">
        <f>IF(Checklist4813[[#This Row],[SSGUID]]="",IF(Checklist4813[[#This Row],[PIGUID]]="","",INDEX(PIs[[Column1]:[SS]],MATCH(Checklist4813[[#This Row],[PIGUID]],PIs[GUID],0),8)),"")</f>
        <v>Major Must</v>
      </c>
      <c r="N144" s="63"/>
      <c r="O144" s="63"/>
      <c r="P144" s="43" t="str">
        <f>IF(Checklist4813[[#This Row],[ifna]]="NA","",IF(Checklist4813[[#This Row],[RelatedPQ]]=0,"",IF(Checklist4813[[#This Row],[RelatedPQ]]="","",IF((INDEX(S2PQ_relational[],MATCH(Checklist4813[[#This Row],[PIGUID&amp;NO]],S2PQ_relational[PIGUID &amp; "NO"],0),1))=Checklist4813[[#This Row],[PIGUID]],"Not applicable",""))))</f>
        <v/>
      </c>
      <c r="Q144" s="43" t="str">
        <f>IF(Checklist4813[[#This Row],[N/A]]="Not Applicable",INDEX(S2PQ[[Step 2 questions]:[Justification]],MATCH(Checklist4813[[#This Row],[RelatedPQ]],S2PQ[S2PQGUID],0),3),"")</f>
        <v/>
      </c>
      <c r="R144" s="63"/>
    </row>
    <row r="145" spans="2:18" s="42" customFormat="1" ht="225" x14ac:dyDescent="0.25">
      <c r="B145" s="43"/>
      <c r="C145" s="43"/>
      <c r="D145" s="42">
        <f>IF(Checklist4813[[#This Row],[SGUID]]="",IF(Checklist4813[[#This Row],[SSGUID]]="",0,1),1)</f>
        <v>0</v>
      </c>
      <c r="E145" s="43" t="s">
        <v>398</v>
      </c>
      <c r="F145" s="43" t="str">
        <f>_xlfn.IFNA(Checklist4813[[#This Row],[RelatedPQ]],"NA")</f>
        <v>NA</v>
      </c>
      <c r="G145" s="43" t="e">
        <f>IF(Checklist4813[[#This Row],[PIGUID]]="","",INDEX(S2PQ_relational[],MATCH(Checklist4813[[#This Row],[PIGUID&amp;NO]],S2PQ_relational[PIGUID &amp; "NO"],0),2))</f>
        <v>#N/A</v>
      </c>
      <c r="H145" s="43" t="str">
        <f>Checklist4813[[#This Row],[PIGUID]]&amp;"NO"</f>
        <v>rtHJoqKB09hPMd2ZUsTgoNO</v>
      </c>
      <c r="I145" s="43" t="b">
        <f>IF(Checklist4813[[#This Row],[PIGUID]]="","",INDEX(PIs[NA Exempt],MATCH(Checklist4813[[#This Row],[PIGUID]],PIs[GUID],0),1))</f>
        <v>0</v>
      </c>
      <c r="J14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26.02</v>
      </c>
      <c r="K14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Propagation materials are obtained in compliance with intellectual property laws.</v>
      </c>
      <c r="L145" s="43" t="str">
        <f>IF(Checklist4813[[#This Row],[SGUID]]="",IF(Checklist4813[[#This Row],[SSGUID]]="",INDEX(PIs[[Column1]:[SS]],MATCH(Checklist4813[[#This Row],[PIGUID]],PIs[GUID],0),6),""),"")</f>
        <v>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v>
      </c>
      <c r="M145" s="43" t="str">
        <f>IF(Checklist4813[[#This Row],[SSGUID]]="",IF(Checklist4813[[#This Row],[PIGUID]]="","",INDEX(PIs[[Column1]:[SS]],MATCH(Checklist4813[[#This Row],[PIGUID]],PIs[GUID],0),8)),"")</f>
        <v>Major Must</v>
      </c>
      <c r="N145" s="63"/>
      <c r="O145" s="63"/>
      <c r="P145" s="43" t="str">
        <f>IF(Checklist4813[[#This Row],[ifna]]="NA","",IF(Checklist4813[[#This Row],[RelatedPQ]]=0,"",IF(Checklist4813[[#This Row],[RelatedPQ]]="","",IF((INDEX(S2PQ_relational[],MATCH(Checklist4813[[#This Row],[PIGUID&amp;NO]],S2PQ_relational[PIGUID &amp; "NO"],0),1))=Checklist4813[[#This Row],[PIGUID]],"Not applicable",""))))</f>
        <v/>
      </c>
      <c r="Q145" s="43" t="str">
        <f>IF(Checklist4813[[#This Row],[N/A]]="Not Applicable",INDEX(S2PQ[[Step 2 questions]:[Justification]],MATCH(Checklist4813[[#This Row],[RelatedPQ]],S2PQ[S2PQGUID],0),3),"")</f>
        <v/>
      </c>
      <c r="R145" s="63"/>
    </row>
    <row r="146" spans="2:18" s="42" customFormat="1" ht="180" x14ac:dyDescent="0.25">
      <c r="B146" s="43"/>
      <c r="C146" s="43"/>
      <c r="D146" s="42">
        <f>IF(Checklist4813[[#This Row],[SGUID]]="",IF(Checklist4813[[#This Row],[SSGUID]]="",0,1),1)</f>
        <v>0</v>
      </c>
      <c r="E146" s="43" t="s">
        <v>386</v>
      </c>
      <c r="F146" s="43" t="str">
        <f>_xlfn.IFNA(Checklist4813[[#This Row],[RelatedPQ]],"NA")</f>
        <v>NA</v>
      </c>
      <c r="G146" s="43" t="e">
        <f>IF(Checklist4813[[#This Row],[PIGUID]]="","",INDEX(S2PQ_relational[],MATCH(Checklist4813[[#This Row],[PIGUID&amp;NO]],S2PQ_relational[PIGUID &amp; "NO"],0),2))</f>
        <v>#N/A</v>
      </c>
      <c r="H146" s="43" t="str">
        <f>Checklist4813[[#This Row],[PIGUID]]&amp;"NO"</f>
        <v>SFbJoEozwpL1iSjyguVOdNO</v>
      </c>
      <c r="I146" s="43" t="b">
        <f>IF(Checklist4813[[#This Row],[PIGUID]]="","",INDEX(PIs[NA Exempt],MATCH(Checklist4813[[#This Row],[PIGUID]],PIs[GUID],0),1))</f>
        <v>0</v>
      </c>
      <c r="J14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26.03</v>
      </c>
      <c r="K14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health quality control systems are implemented and recorded for in-house propagation materials.</v>
      </c>
      <c r="L146" s="43" t="str">
        <f>IF(Checklist4813[[#This Row],[SGUID]]="",IF(Checklist4813[[#This Row],[SSGUID]]="",INDEX(PIs[[Column1]:[SS]],MATCH(Checklist4813[[#This Row],[PIGUID]],PIs[GUID],0),6),""),"")</f>
        <v>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v>
      </c>
      <c r="M146" s="43" t="str">
        <f>IF(Checklist4813[[#This Row],[SSGUID]]="",IF(Checklist4813[[#This Row],[PIGUID]]="","",INDEX(PIs[[Column1]:[SS]],MATCH(Checklist4813[[#This Row],[PIGUID]],PIs[GUID],0),8)),"")</f>
        <v>Minor Must</v>
      </c>
      <c r="N146" s="63"/>
      <c r="O146" s="63"/>
      <c r="P146" s="43" t="str">
        <f>IF(Checklist4813[[#This Row],[ifna]]="NA","",IF(Checklist4813[[#This Row],[RelatedPQ]]=0,"",IF(Checklist4813[[#This Row],[RelatedPQ]]="","",IF((INDEX(S2PQ_relational[],MATCH(Checklist4813[[#This Row],[PIGUID&amp;NO]],S2PQ_relational[PIGUID &amp; "NO"],0),1))=Checklist4813[[#This Row],[PIGUID]],"Not applicable",""))))</f>
        <v/>
      </c>
      <c r="Q146" s="43" t="str">
        <f>IF(Checklist4813[[#This Row],[N/A]]="Not Applicable",INDEX(S2PQ[[Step 2 questions]:[Justification]],MATCH(Checklist4813[[#This Row],[RelatedPQ]],S2PQ[S2PQGUID],0),3),"")</f>
        <v/>
      </c>
      <c r="R146" s="63"/>
    </row>
    <row r="147" spans="2:18" s="42" customFormat="1" ht="213.75" x14ac:dyDescent="0.25">
      <c r="B147" s="43"/>
      <c r="C147" s="43"/>
      <c r="D147" s="42">
        <f>IF(Checklist4813[[#This Row],[SGUID]]="",IF(Checklist4813[[#This Row],[SSGUID]]="",0,1),1)</f>
        <v>0</v>
      </c>
      <c r="E147" s="43" t="s">
        <v>373</v>
      </c>
      <c r="F147" s="43" t="str">
        <f>_xlfn.IFNA(Checklist4813[[#This Row],[RelatedPQ]],"NA")</f>
        <v>NA</v>
      </c>
      <c r="G147" s="43" t="e">
        <f>IF(Checklist4813[[#This Row],[PIGUID]]="","",INDEX(S2PQ_relational[],MATCH(Checklist4813[[#This Row],[PIGUID&amp;NO]],S2PQ_relational[PIGUID &amp; "NO"],0),2))</f>
        <v>#N/A</v>
      </c>
      <c r="H147" s="43" t="str">
        <f>Checklist4813[[#This Row],[PIGUID]]&amp;"NO"</f>
        <v>XDFv5q0VH0HfGWcld4uN8NO</v>
      </c>
      <c r="I147" s="43" t="b">
        <f>IF(Checklist4813[[#This Row],[PIGUID]]="","",INDEX(PIs[NA Exempt],MATCH(Checklist4813[[#This Row],[PIGUID]],PIs[GUID],0),1))</f>
        <v>0</v>
      </c>
      <c r="J14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26.04</v>
      </c>
      <c r="K14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Up-to-date records on all chemical treatments applied on in-house propagation materials are available.</v>
      </c>
      <c r="L147" s="43" t="str">
        <f>IF(Checklist4813[[#This Row],[SGUID]]="",IF(Checklist4813[[#This Row],[SSGUID]]="",INDEX(PIs[[Column1]:[SS]],MATCH(Checklist4813[[#This Row],[PIGUID]],PIs[GUID],0),6),""),"")</f>
        <v>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v>
      </c>
      <c r="M147" s="43" t="str">
        <f>IF(Checklist4813[[#This Row],[SSGUID]]="",IF(Checklist4813[[#This Row],[PIGUID]]="","",INDEX(PIs[[Column1]:[SS]],MATCH(Checklist4813[[#This Row],[PIGUID]],PIs[GUID],0),8)),"")</f>
        <v>Major Must</v>
      </c>
      <c r="N147" s="63"/>
      <c r="O147" s="63"/>
      <c r="P147" s="43" t="str">
        <f>IF(Checklist4813[[#This Row],[ifna]]="NA","",IF(Checklist4813[[#This Row],[RelatedPQ]]=0,"",IF(Checklist4813[[#This Row],[RelatedPQ]]="","",IF((INDEX(S2PQ_relational[],MATCH(Checklist4813[[#This Row],[PIGUID&amp;NO]],S2PQ_relational[PIGUID &amp; "NO"],0),1))=Checklist4813[[#This Row],[PIGUID]],"Not applicable",""))))</f>
        <v/>
      </c>
      <c r="Q147" s="43" t="str">
        <f>IF(Checklist4813[[#This Row],[N/A]]="Not Applicable",INDEX(S2PQ[[Step 2 questions]:[Justification]],MATCH(Checklist4813[[#This Row],[RelatedPQ]],S2PQ[S2PQGUID],0),3),"")</f>
        <v/>
      </c>
      <c r="R147" s="63"/>
    </row>
    <row r="148" spans="2:18" s="42" customFormat="1" ht="135" x14ac:dyDescent="0.25">
      <c r="B148" s="43"/>
      <c r="C148" s="43"/>
      <c r="D148" s="42">
        <f>IF(Checklist4813[[#This Row],[SGUID]]="",IF(Checklist4813[[#This Row],[SSGUID]]="",0,1),1)</f>
        <v>0</v>
      </c>
      <c r="E148" s="43" t="s">
        <v>380</v>
      </c>
      <c r="F148" s="43" t="str">
        <f>_xlfn.IFNA(Checklist4813[[#This Row],[RelatedPQ]],"NA")</f>
        <v>NA</v>
      </c>
      <c r="G148" s="43" t="e">
        <f>IF(Checklist4813[[#This Row],[PIGUID]]="","",INDEX(S2PQ_relational[],MATCH(Checklist4813[[#This Row],[PIGUID&amp;NO]],S2PQ_relational[PIGUID &amp; "NO"],0),2))</f>
        <v>#N/A</v>
      </c>
      <c r="H148" s="43" t="str">
        <f>Checklist4813[[#This Row],[PIGUID]]&amp;"NO"</f>
        <v>WA2Cee0wv6iSj0RZwY6PBNO</v>
      </c>
      <c r="I148" s="43" t="b">
        <f>IF(Checklist4813[[#This Row],[PIGUID]]="","",INDEX(PIs[NA Exempt],MATCH(Checklist4813[[#This Row],[PIGUID]],PIs[GUID],0),1))</f>
        <v>0</v>
      </c>
      <c r="J14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26.05</v>
      </c>
      <c r="K14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Information on chemical treatments is available for purchased propagation materials.</v>
      </c>
      <c r="L148" s="43" t="str">
        <f>IF(Checklist4813[[#This Row],[SGUID]]="",IF(Checklist4813[[#This Row],[SSGUID]]="",INDEX(PIs[[Column1]:[SS]],MATCH(Checklist4813[[#This Row],[PIGUID]],PIs[GUID],0),6),""),"")</f>
        <v>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v>
      </c>
      <c r="M148" s="43" t="str">
        <f>IF(Checklist4813[[#This Row],[SSGUID]]="",IF(Checklist4813[[#This Row],[PIGUID]]="","",INDEX(PIs[[Column1]:[SS]],MATCH(Checklist4813[[#This Row],[PIGUID]],PIs[GUID],0),8)),"")</f>
        <v>Major Must</v>
      </c>
      <c r="N148" s="63"/>
      <c r="O148" s="63"/>
      <c r="P148" s="43" t="str">
        <f>IF(Checklist4813[[#This Row],[ifna]]="NA","",IF(Checklist4813[[#This Row],[RelatedPQ]]=0,"",IF(Checklist4813[[#This Row],[RelatedPQ]]="","",IF((INDEX(S2PQ_relational[],MATCH(Checklist4813[[#This Row],[PIGUID&amp;NO]],S2PQ_relational[PIGUID &amp; "NO"],0),1))=Checklist4813[[#This Row],[PIGUID]],"Not applicable",""))))</f>
        <v/>
      </c>
      <c r="Q148" s="43" t="str">
        <f>IF(Checklist4813[[#This Row],[N/A]]="Not Applicable",INDEX(S2PQ[[Step 2 questions]:[Justification]],MATCH(Checklist4813[[#This Row],[RelatedPQ]],S2PQ[S2PQGUID],0),3),"")</f>
        <v/>
      </c>
      <c r="R148" s="63"/>
    </row>
    <row r="149" spans="2:18" s="42" customFormat="1" ht="45" x14ac:dyDescent="0.25">
      <c r="B149" s="43" t="s">
        <v>793</v>
      </c>
      <c r="C149" s="43"/>
      <c r="D149" s="42">
        <f>IF(Checklist4813[[#This Row],[SGUID]]="",IF(Checklist4813[[#This Row],[SSGUID]]="",0,1),1)</f>
        <v>1</v>
      </c>
      <c r="E149" s="43"/>
      <c r="F149" s="43" t="str">
        <f>_xlfn.IFNA(Checklist4813[[#This Row],[RelatedPQ]],"NA")</f>
        <v/>
      </c>
      <c r="G149" s="43" t="str">
        <f>IF(Checklist4813[[#This Row],[PIGUID]]="","",INDEX(S2PQ_relational[],MATCH(Checklist4813[[#This Row],[PIGUID&amp;NO]],S2PQ_relational[PIGUID &amp; "NO"],0),2))</f>
        <v/>
      </c>
      <c r="H149" s="43" t="str">
        <f>Checklist4813[[#This Row],[PIGUID]]&amp;"NO"</f>
        <v>NO</v>
      </c>
      <c r="I149" s="43" t="str">
        <f>IF(Checklist4813[[#This Row],[PIGUID]]="","",INDEX(PIs[NA Exempt],MATCH(Checklist4813[[#This Row],[PIGUID]],PIs[GUID],0),1))</f>
        <v/>
      </c>
      <c r="J14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27 GENETICALLY MODIFIED ORGANISMS</v>
      </c>
      <c r="K14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49" s="43" t="str">
        <f>IF(Checklist4813[[#This Row],[SGUID]]="",IF(Checklist4813[[#This Row],[SSGUID]]="",INDEX(PIs[[Column1]:[SS]],MATCH(Checklist4813[[#This Row],[PIGUID]],PIs[GUID],0),6),""),"")</f>
        <v/>
      </c>
      <c r="M149" s="43" t="str">
        <f>IF(Checklist4813[[#This Row],[SSGUID]]="",IF(Checklist4813[[#This Row],[PIGUID]]="","",INDEX(PIs[[Column1]:[SS]],MATCH(Checklist4813[[#This Row],[PIGUID]],PIs[GUID],0),8)),"")</f>
        <v/>
      </c>
      <c r="N149" s="63"/>
      <c r="O149" s="63"/>
      <c r="P149" s="43" t="str">
        <f>IF(Checklist4813[[#This Row],[ifna]]="NA","",IF(Checklist4813[[#This Row],[RelatedPQ]]=0,"",IF(Checklist4813[[#This Row],[RelatedPQ]]="","",IF((INDEX(S2PQ_relational[],MATCH(Checklist4813[[#This Row],[PIGUID&amp;NO]],S2PQ_relational[PIGUID &amp; "NO"],0),1))=Checklist4813[[#This Row],[PIGUID]],"Not applicable",""))))</f>
        <v/>
      </c>
      <c r="Q149" s="43" t="str">
        <f>IF(Checklist4813[[#This Row],[N/A]]="Not Applicable",INDEX(S2PQ[[Step 2 questions]:[Justification]],MATCH(Checklist4813[[#This Row],[RelatedPQ]],S2PQ[S2PQGUID],0),3),"")</f>
        <v/>
      </c>
      <c r="R149" s="63"/>
    </row>
    <row r="150" spans="2:18" s="42" customFormat="1" ht="33.75" hidden="1" x14ac:dyDescent="0.25">
      <c r="B150" s="43"/>
      <c r="C150" s="43" t="s">
        <v>50</v>
      </c>
      <c r="D150" s="42">
        <f>IF(Checklist4813[[#This Row],[SGUID]]="",IF(Checklist4813[[#This Row],[SSGUID]]="",0,1),1)</f>
        <v>1</v>
      </c>
      <c r="E150" s="43"/>
      <c r="F150" s="43" t="str">
        <f>_xlfn.IFNA(Checklist4813[[#This Row],[RelatedPQ]],"NA")</f>
        <v/>
      </c>
      <c r="G150" s="43" t="str">
        <f>IF(Checklist4813[[#This Row],[PIGUID]]="","",INDEX(S2PQ_relational[],MATCH(Checklist4813[[#This Row],[PIGUID&amp;NO]],S2PQ_relational[PIGUID &amp; "NO"],0),2))</f>
        <v/>
      </c>
      <c r="H150" s="43" t="str">
        <f>Checklist4813[[#This Row],[PIGUID]]&amp;"NO"</f>
        <v>NO</v>
      </c>
      <c r="I150" s="43" t="str">
        <f>IF(Checklist4813[[#This Row],[PIGUID]]="","",INDEX(PIs[NA Exempt],MATCH(Checklist4813[[#This Row],[PIGUID]],PIs[GUID],0),1))</f>
        <v/>
      </c>
      <c r="J150"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15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50" s="43" t="str">
        <f>IF(Checklist4813[[#This Row],[SGUID]]="",IF(Checklist4813[[#This Row],[SSGUID]]="",INDEX(PIs[[Column1]:[SS]],MATCH(Checklist4813[[#This Row],[PIGUID]],PIs[GUID],0),6),""),"")</f>
        <v/>
      </c>
      <c r="M150" s="43" t="str">
        <f>IF(Checklist4813[[#This Row],[SSGUID]]="",IF(Checklist4813[[#This Row],[PIGUID]]="","",INDEX(PIs[[Column1]:[SS]],MATCH(Checklist4813[[#This Row],[PIGUID]],PIs[GUID],0),8)),"")</f>
        <v/>
      </c>
      <c r="N150" s="63"/>
      <c r="O150" s="63"/>
      <c r="P150" s="43" t="str">
        <f>IF(Checklist4813[[#This Row],[ifna]]="NA","",IF(Checklist4813[[#This Row],[RelatedPQ]]=0,"",IF(Checklist4813[[#This Row],[RelatedPQ]]="","",IF((INDEX(S2PQ_relational[],MATCH(Checklist4813[[#This Row],[PIGUID&amp;NO]],S2PQ_relational[PIGUID &amp; "NO"],0),1))=Checklist4813[[#This Row],[PIGUID]],"Not applicable",""))))</f>
        <v/>
      </c>
      <c r="Q150" s="43" t="str">
        <f>IF(Checklist4813[[#This Row],[N/A]]="Not Applicable",INDEX(S2PQ[[Step 2 questions]:[Justification]],MATCH(Checklist4813[[#This Row],[RelatedPQ]],S2PQ[S2PQGUID],0),3),"")</f>
        <v/>
      </c>
      <c r="R150" s="63"/>
    </row>
    <row r="151" spans="2:18" s="42" customFormat="1" ht="33.75" x14ac:dyDescent="0.25">
      <c r="B151" s="43"/>
      <c r="C151" s="43"/>
      <c r="D151" s="42">
        <f>IF(Checklist4813[[#This Row],[SGUID]]="",IF(Checklist4813[[#This Row],[SSGUID]]="",0,1),1)</f>
        <v>0</v>
      </c>
      <c r="E151" s="43" t="s">
        <v>806</v>
      </c>
      <c r="F151" s="43" t="str">
        <f>_xlfn.IFNA(Checklist4813[[#This Row],[RelatedPQ]],"NA")</f>
        <v>NA</v>
      </c>
      <c r="G151" s="43" t="e">
        <f>IF(Checklist4813[[#This Row],[PIGUID]]="","",INDEX(S2PQ_relational[],MATCH(Checklist4813[[#This Row],[PIGUID&amp;NO]],S2PQ_relational[PIGUID &amp; "NO"],0),2))</f>
        <v>#N/A</v>
      </c>
      <c r="H151" s="43" t="str">
        <f>Checklist4813[[#This Row],[PIGUID]]&amp;"NO"</f>
        <v>41Lyff8nU4anNG64Bnt2OdNO</v>
      </c>
      <c r="I151" s="43" t="b">
        <f>IF(Checklist4813[[#This Row],[PIGUID]]="","",INDEX(PIs[NA Exempt],MATCH(Checklist4813[[#This Row],[PIGUID]],PIs[GUID],0),1))</f>
        <v>0</v>
      </c>
      <c r="J15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27.01</v>
      </c>
      <c r="K15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procedure for use and handling of genetically modified (GM) materials is available.</v>
      </c>
      <c r="L151" s="43" t="str">
        <f>IF(Checklist4813[[#This Row],[SGUID]]="",IF(Checklist4813[[#This Row],[SSGUID]]="",INDEX(PIs[[Column1]:[SS]],MATCH(Checklist4813[[#This Row],[PIGUID]],PIs[GUID],0),6),""),"")</f>
        <v>An implemented documented procedure that explains how GM materials (crops and trials) are grown and handled shall be available.</v>
      </c>
      <c r="M151" s="43" t="str">
        <f>IF(Checklist4813[[#This Row],[SSGUID]]="",IF(Checklist4813[[#This Row],[PIGUID]]="","",INDEX(PIs[[Column1]:[SS]],MATCH(Checklist4813[[#This Row],[PIGUID]],PIs[GUID],0),8)),"")</f>
        <v>Minor Must</v>
      </c>
      <c r="N151" s="63"/>
      <c r="O151" s="63"/>
      <c r="P151" s="43" t="str">
        <f>IF(Checklist4813[[#This Row],[ifna]]="NA","",IF(Checklist4813[[#This Row],[RelatedPQ]]=0,"",IF(Checklist4813[[#This Row],[RelatedPQ]]="","",IF((INDEX(S2PQ_relational[],MATCH(Checklist4813[[#This Row],[PIGUID&amp;NO]],S2PQ_relational[PIGUID &amp; "NO"],0),1))=Checklist4813[[#This Row],[PIGUID]],"Not applicable",""))))</f>
        <v/>
      </c>
      <c r="Q151" s="43" t="str">
        <f>IF(Checklist4813[[#This Row],[N/A]]="Not Applicable",INDEX(S2PQ[[Step 2 questions]:[Justification]],MATCH(Checklist4813[[#This Row],[RelatedPQ]],S2PQ[S2PQGUID],0),3),"")</f>
        <v/>
      </c>
      <c r="R151" s="63"/>
    </row>
    <row r="152" spans="2:18" s="42" customFormat="1" ht="56.25" x14ac:dyDescent="0.25">
      <c r="B152" s="43"/>
      <c r="C152" s="43"/>
      <c r="D152" s="42">
        <f>IF(Checklist4813[[#This Row],[SGUID]]="",IF(Checklist4813[[#This Row],[SSGUID]]="",0,1),1)</f>
        <v>0</v>
      </c>
      <c r="E152" s="43" t="s">
        <v>800</v>
      </c>
      <c r="F152" s="43" t="str">
        <f>_xlfn.IFNA(Checklist4813[[#This Row],[RelatedPQ]],"NA")</f>
        <v>NA</v>
      </c>
      <c r="G152" s="43" t="e">
        <f>IF(Checklist4813[[#This Row],[PIGUID]]="","",INDEX(S2PQ_relational[],MATCH(Checklist4813[[#This Row],[PIGUID&amp;NO]],S2PQ_relational[PIGUID &amp; "NO"],0),2))</f>
        <v>#N/A</v>
      </c>
      <c r="H152" s="43" t="str">
        <f>Checklist4813[[#This Row],[PIGUID]]&amp;"NO"</f>
        <v>3HgTtH04kKNZShQKTUOFCFNO</v>
      </c>
      <c r="I152" s="43" t="b">
        <f>IF(Checklist4813[[#This Row],[PIGUID]]="","",INDEX(PIs[NA Exempt],MATCH(Checklist4813[[#This Row],[PIGUID]],PIs[GUID],0),1))</f>
        <v>0</v>
      </c>
      <c r="J15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27.02</v>
      </c>
      <c r="K15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Growing of genetically modified crops and/or trials is subject to the prevailing regulations in the country of production.</v>
      </c>
      <c r="L152" s="43" t="str">
        <f>IF(Checklist4813[[#This Row],[SGUID]]="",IF(Checklist4813[[#This Row],[SSGUID]]="",INDEX(PIs[[Column1]:[SS]],MATCH(Checklist4813[[#This Row],[PIGUID]],PIs[GUID],0),6),""),"")</f>
        <v>The producer shall have a copy of the prevailing regulations in the country of production and comply accordingly. Records shall be kept of the specific modification and/or the unique identifier. Specific husbandry and management advice shall be obtained.</v>
      </c>
      <c r="M152" s="43" t="str">
        <f>IF(Checklist4813[[#This Row],[SSGUID]]="",IF(Checklist4813[[#This Row],[PIGUID]]="","",INDEX(PIs[[Column1]:[SS]],MATCH(Checklist4813[[#This Row],[PIGUID]],PIs[GUID],0),8)),"")</f>
        <v>Major Must</v>
      </c>
      <c r="N152" s="63"/>
      <c r="O152" s="63"/>
      <c r="P152" s="43" t="str">
        <f>IF(Checklist4813[[#This Row],[ifna]]="NA","",IF(Checklist4813[[#This Row],[RelatedPQ]]=0,"",IF(Checklist4813[[#This Row],[RelatedPQ]]="","",IF((INDEX(S2PQ_relational[],MATCH(Checklist4813[[#This Row],[PIGUID&amp;NO]],S2PQ_relational[PIGUID &amp; "NO"],0),1))=Checklist4813[[#This Row],[PIGUID]],"Not applicable",""))))</f>
        <v/>
      </c>
      <c r="Q152" s="43" t="str">
        <f>IF(Checklist4813[[#This Row],[N/A]]="Not Applicable",INDEX(S2PQ[[Step 2 questions]:[Justification]],MATCH(Checklist4813[[#This Row],[RelatedPQ]],S2PQ[S2PQGUID],0),3),"")</f>
        <v/>
      </c>
      <c r="R152" s="63"/>
    </row>
    <row r="153" spans="2:18" s="42" customFormat="1" ht="33.75" x14ac:dyDescent="0.25">
      <c r="B153" s="43"/>
      <c r="C153" s="43"/>
      <c r="D153" s="42">
        <f>IF(Checklist4813[[#This Row],[SGUID]]="",IF(Checklist4813[[#This Row],[SSGUID]]="",0,1),1)</f>
        <v>0</v>
      </c>
      <c r="E153" s="43" t="s">
        <v>794</v>
      </c>
      <c r="F153" s="43" t="str">
        <f>_xlfn.IFNA(Checklist4813[[#This Row],[RelatedPQ]],"NA")</f>
        <v>NA</v>
      </c>
      <c r="G153" s="43" t="e">
        <f>IF(Checklist4813[[#This Row],[PIGUID]]="","",INDEX(S2PQ_relational[],MATCH(Checklist4813[[#This Row],[PIGUID&amp;NO]],S2PQ_relational[PIGUID &amp; "NO"],0),2))</f>
        <v>#N/A</v>
      </c>
      <c r="H153" s="43" t="str">
        <f>Checklist4813[[#This Row],[PIGUID]]&amp;"NO"</f>
        <v>7HVAuE1WtgOYxqvXtYDYEiNO</v>
      </c>
      <c r="I153" s="43" t="b">
        <f>IF(Checklist4813[[#This Row],[PIGUID]]="","",INDEX(PIs[NA Exempt],MATCH(Checklist4813[[#This Row],[PIGUID]],PIs[GUID],0),1))</f>
        <v>0</v>
      </c>
      <c r="J15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27.03</v>
      </c>
      <c r="K15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producer’s direct clients have been informed of the genetically modified organism (GMO) status of the product.</v>
      </c>
      <c r="L153" s="43" t="str">
        <f>IF(Checklist4813[[#This Row],[SGUID]]="",IF(Checklist4813[[#This Row],[SSGUID]]="",INDEX(PIs[[Column1]:[SS]],MATCH(Checklist4813[[#This Row],[PIGUID]],PIs[GUID],0),6),""),"")</f>
        <v>Documented evidence of communication shall be kept and shall allow verification that all products supplied to direct clients meet the agreed requirements.</v>
      </c>
      <c r="M153" s="43" t="str">
        <f>IF(Checklist4813[[#This Row],[SSGUID]]="",IF(Checklist4813[[#This Row],[PIGUID]]="","",INDEX(PIs[[Column1]:[SS]],MATCH(Checklist4813[[#This Row],[PIGUID]],PIs[GUID],0),8)),"")</f>
        <v>Major Must</v>
      </c>
      <c r="N153" s="63"/>
      <c r="O153" s="63"/>
      <c r="P153" s="43" t="str">
        <f>IF(Checklist4813[[#This Row],[ifna]]="NA","",IF(Checklist4813[[#This Row],[RelatedPQ]]=0,"",IF(Checklist4813[[#This Row],[RelatedPQ]]="","",IF((INDEX(S2PQ_relational[],MATCH(Checklist4813[[#This Row],[PIGUID&amp;NO]],S2PQ_relational[PIGUID &amp; "NO"],0),1))=Checklist4813[[#This Row],[PIGUID]],"Not applicable",""))))</f>
        <v/>
      </c>
      <c r="Q153" s="43" t="str">
        <f>IF(Checklist4813[[#This Row],[N/A]]="Not Applicable",INDEX(S2PQ[[Step 2 questions]:[Justification]],MATCH(Checklist4813[[#This Row],[RelatedPQ]],S2PQ[S2PQGUID],0),3),"")</f>
        <v/>
      </c>
      <c r="R153" s="63"/>
    </row>
    <row r="154" spans="2:18" s="42" customFormat="1" ht="33.75" x14ac:dyDescent="0.25">
      <c r="B154" s="43"/>
      <c r="C154" s="43"/>
      <c r="D154" s="42">
        <f>IF(Checklist4813[[#This Row],[SGUID]]="",IF(Checklist4813[[#This Row],[SSGUID]]="",0,1),1)</f>
        <v>0</v>
      </c>
      <c r="E154" s="43" t="s">
        <v>787</v>
      </c>
      <c r="F154" s="43" t="str">
        <f>_xlfn.IFNA(Checklist4813[[#This Row],[RelatedPQ]],"NA")</f>
        <v>NA</v>
      </c>
      <c r="G154" s="43" t="e">
        <f>IF(Checklist4813[[#This Row],[PIGUID]]="","",INDEX(S2PQ_relational[],MATCH(Checklist4813[[#This Row],[PIGUID&amp;NO]],S2PQ_relational[PIGUID &amp; "NO"],0),2))</f>
        <v>#N/A</v>
      </c>
      <c r="H154" s="43" t="str">
        <f>Checklist4813[[#This Row],[PIGUID]]&amp;"NO"</f>
        <v>6Xf5RYOzcRHc49oChgifE6NO</v>
      </c>
      <c r="I154" s="43" t="b">
        <f>IF(Checklist4813[[#This Row],[PIGUID]]="","",INDEX(PIs[NA Exempt],MATCH(Checklist4813[[#This Row],[PIGUID]],PIs[GUID],0),1))</f>
        <v>0</v>
      </c>
      <c r="J15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27.04</v>
      </c>
      <c r="K15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Adventitious mixing of genetically modified (GM) crops with conventional crops is avoided.</v>
      </c>
      <c r="L154" s="43" t="str">
        <f>IF(Checklist4813[[#This Row],[SGUID]]="",IF(Checklist4813[[#This Row],[SSGUID]]="",INDEX(PIs[[Column1]:[SS]],MATCH(Checklist4813[[#This Row],[PIGUID]],PIs[GUID],0),6),""),"")</f>
        <v>A visual assessment of the identification of GM crops and the integrity of the storage shall be made.</v>
      </c>
      <c r="M154" s="43" t="str">
        <f>IF(Checklist4813[[#This Row],[SSGUID]]="",IF(Checklist4813[[#This Row],[PIGUID]]="","",INDEX(PIs[[Column1]:[SS]],MATCH(Checklist4813[[#This Row],[PIGUID]],PIs[GUID],0),8)),"")</f>
        <v>Major Must</v>
      </c>
      <c r="N154" s="63"/>
      <c r="O154" s="63"/>
      <c r="P154" s="43" t="str">
        <f>IF(Checklist4813[[#This Row],[ifna]]="NA","",IF(Checklist4813[[#This Row],[RelatedPQ]]=0,"",IF(Checklist4813[[#This Row],[RelatedPQ]]="","",IF((INDEX(S2PQ_relational[],MATCH(Checklist4813[[#This Row],[PIGUID&amp;NO]],S2PQ_relational[PIGUID &amp; "NO"],0),1))=Checklist4813[[#This Row],[PIGUID]],"Not applicable",""))))</f>
        <v/>
      </c>
      <c r="Q154" s="43" t="str">
        <f>IF(Checklist4813[[#This Row],[N/A]]="Not Applicable",INDEX(S2PQ[[Step 2 questions]:[Justification]],MATCH(Checklist4813[[#This Row],[RelatedPQ]],S2PQ[S2PQGUID],0),3),"")</f>
        <v/>
      </c>
      <c r="R154" s="63"/>
    </row>
    <row r="155" spans="2:18" s="42" customFormat="1" ht="56.25" x14ac:dyDescent="0.25">
      <c r="B155" s="43" t="s">
        <v>58</v>
      </c>
      <c r="C155" s="43"/>
      <c r="D155" s="42">
        <f>IF(Checklist4813[[#This Row],[SGUID]]="",IF(Checklist4813[[#This Row],[SSGUID]]="",0,1),1)</f>
        <v>1</v>
      </c>
      <c r="E155" s="43"/>
      <c r="F155" s="43" t="str">
        <f>_xlfn.IFNA(Checklist4813[[#This Row],[RelatedPQ]],"NA")</f>
        <v/>
      </c>
      <c r="G155" s="43" t="str">
        <f>IF(Checklist4813[[#This Row],[PIGUID]]="","",INDEX(S2PQ_relational[],MATCH(Checklist4813[[#This Row],[PIGUID&amp;NO]],S2PQ_relational[PIGUID &amp; "NO"],0),2))</f>
        <v/>
      </c>
      <c r="H155" s="43" t="str">
        <f>Checklist4813[[#This Row],[PIGUID]]&amp;"NO"</f>
        <v>NO</v>
      </c>
      <c r="I155" s="43" t="str">
        <f>IF(Checklist4813[[#This Row],[PIGUID]]="","",INDEX(PIs[NA Exempt],MATCH(Checklist4813[[#This Row],[PIGUID]],PIs[GUID],0),1))</f>
        <v/>
      </c>
      <c r="J15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28 SOIL AND SUBSTRATE MANAGEMENT</v>
      </c>
      <c r="K15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55" s="43" t="str">
        <f>IF(Checklist4813[[#This Row],[SGUID]]="",IF(Checklist4813[[#This Row],[SSGUID]]="",INDEX(PIs[[Column1]:[SS]],MATCH(Checklist4813[[#This Row],[PIGUID]],PIs[GUID],0),6),""),"")</f>
        <v/>
      </c>
      <c r="M155" s="43" t="str">
        <f>IF(Checklist4813[[#This Row],[SSGUID]]="",IF(Checklist4813[[#This Row],[PIGUID]]="","",INDEX(PIs[[Column1]:[SS]],MATCH(Checklist4813[[#This Row],[PIGUID]],PIs[GUID],0),8)),"")</f>
        <v/>
      </c>
      <c r="N155" s="63"/>
      <c r="O155" s="63"/>
      <c r="P155" s="43" t="str">
        <f>IF(Checklist4813[[#This Row],[ifna]]="NA","",IF(Checklist4813[[#This Row],[RelatedPQ]]=0,"",IF(Checklist4813[[#This Row],[RelatedPQ]]="","",IF((INDEX(S2PQ_relational[],MATCH(Checklist4813[[#This Row],[PIGUID&amp;NO]],S2PQ_relational[PIGUID &amp; "NO"],0),1))=Checklist4813[[#This Row],[PIGUID]],"Not applicable",""))))</f>
        <v/>
      </c>
      <c r="Q155" s="43" t="str">
        <f>IF(Checklist4813[[#This Row],[N/A]]="Not Applicable",INDEX(S2PQ[[Step 2 questions]:[Justification]],MATCH(Checklist4813[[#This Row],[RelatedPQ]],S2PQ[S2PQGUID],0),3),"")</f>
        <v/>
      </c>
      <c r="R155" s="63"/>
    </row>
    <row r="156" spans="2:18" s="42" customFormat="1" ht="45" x14ac:dyDescent="0.25">
      <c r="B156" s="43"/>
      <c r="C156" s="43" t="s">
        <v>59</v>
      </c>
      <c r="D156" s="42">
        <f>IF(Checklist4813[[#This Row],[SGUID]]="",IF(Checklist4813[[#This Row],[SSGUID]]="",0,1),1)</f>
        <v>1</v>
      </c>
      <c r="E156" s="43"/>
      <c r="F156" s="43" t="str">
        <f>_xlfn.IFNA(Checklist4813[[#This Row],[RelatedPQ]],"NA")</f>
        <v/>
      </c>
      <c r="G156" s="43" t="str">
        <f>IF(Checklist4813[[#This Row],[PIGUID]]="","",INDEX(S2PQ_relational[],MATCH(Checklist4813[[#This Row],[PIGUID&amp;NO]],S2PQ_relational[PIGUID &amp; "NO"],0),2))</f>
        <v/>
      </c>
      <c r="H156" s="43" t="str">
        <f>Checklist4813[[#This Row],[PIGUID]]&amp;"NO"</f>
        <v>NO</v>
      </c>
      <c r="I156" s="43" t="str">
        <f>IF(Checklist4813[[#This Row],[PIGUID]]="","",INDEX(PIs[NA Exempt],MATCH(Checklist4813[[#This Row],[PIGUID]],PIs[GUID],0),1))</f>
        <v/>
      </c>
      <c r="J15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28.01 Soil management and conservation</v>
      </c>
      <c r="K15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56" s="43" t="str">
        <f>IF(Checklist4813[[#This Row],[SGUID]]="",IF(Checklist4813[[#This Row],[SSGUID]]="",INDEX(PIs[[Column1]:[SS]],MATCH(Checklist4813[[#This Row],[PIGUID]],PIs[GUID],0),6),""),"")</f>
        <v/>
      </c>
      <c r="M156" s="43" t="str">
        <f>IF(Checklist4813[[#This Row],[SSGUID]]="",IF(Checklist4813[[#This Row],[PIGUID]]="","",INDEX(PIs[[Column1]:[SS]],MATCH(Checklist4813[[#This Row],[PIGUID]],PIs[GUID],0),8)),"")</f>
        <v/>
      </c>
      <c r="N156" s="63"/>
      <c r="O156" s="63"/>
      <c r="P156" s="43" t="str">
        <f>IF(Checklist4813[[#This Row],[ifna]]="NA","",IF(Checklist4813[[#This Row],[RelatedPQ]]=0,"",IF(Checklist4813[[#This Row],[RelatedPQ]]="","",IF((INDEX(S2PQ_relational[],MATCH(Checklist4813[[#This Row],[PIGUID&amp;NO]],S2PQ_relational[PIGUID &amp; "NO"],0),1))=Checklist4813[[#This Row],[PIGUID]],"Not applicable",""))))</f>
        <v/>
      </c>
      <c r="Q156" s="43" t="str">
        <f>IF(Checklist4813[[#This Row],[N/A]]="Not Applicable",INDEX(S2PQ[[Step 2 questions]:[Justification]],MATCH(Checklist4813[[#This Row],[RelatedPQ]],S2PQ[S2PQGUID],0),3),"")</f>
        <v/>
      </c>
      <c r="R156" s="63"/>
    </row>
    <row r="157" spans="2:18" s="42" customFormat="1" ht="56.25" x14ac:dyDescent="0.25">
      <c r="B157" s="43"/>
      <c r="C157" s="43"/>
      <c r="D157" s="42">
        <f>IF(Checklist4813[[#This Row],[SGUID]]="",IF(Checklist4813[[#This Row],[SSGUID]]="",0,1),1)</f>
        <v>0</v>
      </c>
      <c r="E157" s="43" t="s">
        <v>625</v>
      </c>
      <c r="F157" s="43" t="str">
        <f>_xlfn.IFNA(Checklist4813[[#This Row],[RelatedPQ]],"NA")</f>
        <v>NA</v>
      </c>
      <c r="G157" s="43" t="e">
        <f>IF(Checklist4813[[#This Row],[PIGUID]]="","",INDEX(S2PQ_relational[],MATCH(Checklist4813[[#This Row],[PIGUID&amp;NO]],S2PQ_relational[PIGUID &amp; "NO"],0),2))</f>
        <v>#N/A</v>
      </c>
      <c r="H157" s="43" t="str">
        <f>Checklist4813[[#This Row],[PIGUID]]&amp;"NO"</f>
        <v>6tU0hakqJQq1ehpONbxHJYNO</v>
      </c>
      <c r="I157" s="43" t="b">
        <f>IF(Checklist4813[[#This Row],[PIGUID]]="","",INDEX(PIs[NA Exempt],MATCH(Checklist4813[[#This Row],[PIGUID]],PIs[GUID],0),1))</f>
        <v>0</v>
      </c>
      <c r="J15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28.01.01</v>
      </c>
      <c r="K15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To improve and optimize soil health, the producer has a soil management plan.</v>
      </c>
      <c r="L157" s="43" t="str">
        <f>IF(Checklist4813[[#This Row],[SGUID]]="",IF(Checklist4813[[#This Row],[SSGUID]]="",INDEX(PIs[[Column1]:[SS]],MATCH(Checklist4813[[#This Row],[PIGUID]],PIs[GUID],0),6),""),"")</f>
        <v>The producer shall demonstrate that consideration has been given to the nutritional needs of the crop and to maintaining soil fertility. Records of soil analyses and crop-specific information shall be available as evidence.</v>
      </c>
      <c r="M157" s="43" t="str">
        <f>IF(Checklist4813[[#This Row],[SSGUID]]="",IF(Checklist4813[[#This Row],[PIGUID]]="","",INDEX(PIs[[Column1]:[SS]],MATCH(Checklist4813[[#This Row],[PIGUID]],PIs[GUID],0),8)),"")</f>
        <v>Major Must</v>
      </c>
      <c r="N157" s="63"/>
      <c r="O157" s="63"/>
      <c r="P157" s="43" t="str">
        <f>IF(Checklist4813[[#This Row],[ifna]]="NA","",IF(Checklist4813[[#This Row],[RelatedPQ]]=0,"",IF(Checklist4813[[#This Row],[RelatedPQ]]="","",IF((INDEX(S2PQ_relational[],MATCH(Checklist4813[[#This Row],[PIGUID&amp;NO]],S2PQ_relational[PIGUID &amp; "NO"],0),1))=Checklist4813[[#This Row],[PIGUID]],"Not applicable",""))))</f>
        <v/>
      </c>
      <c r="Q157" s="43" t="str">
        <f>IF(Checklist4813[[#This Row],[N/A]]="Not Applicable",INDEX(S2PQ[[Step 2 questions]:[Justification]],MATCH(Checklist4813[[#This Row],[RelatedPQ]],S2PQ[S2PQGUID],0),3),"")</f>
        <v/>
      </c>
      <c r="R157" s="63"/>
    </row>
    <row r="158" spans="2:18" s="42" customFormat="1" ht="33.75" x14ac:dyDescent="0.25">
      <c r="B158" s="43"/>
      <c r="C158" s="43"/>
      <c r="D158" s="42">
        <f>IF(Checklist4813[[#This Row],[SGUID]]="",IF(Checklist4813[[#This Row],[SSGUID]]="",0,1),1)</f>
        <v>0</v>
      </c>
      <c r="E158" s="43" t="s">
        <v>706</v>
      </c>
      <c r="F158" s="43" t="str">
        <f>_xlfn.IFNA(Checklist4813[[#This Row],[RelatedPQ]],"NA")</f>
        <v>NA</v>
      </c>
      <c r="G158" s="43" t="e">
        <f>IF(Checklist4813[[#This Row],[PIGUID]]="","",INDEX(S2PQ_relational[],MATCH(Checklist4813[[#This Row],[PIGUID&amp;NO]],S2PQ_relational[PIGUID &amp; "NO"],0),2))</f>
        <v>#N/A</v>
      </c>
      <c r="H158" s="43" t="str">
        <f>Checklist4813[[#This Row],[PIGUID]]&amp;"NO"</f>
        <v>3MIkKYtgsIS7kwfpvWvzT6NO</v>
      </c>
      <c r="I158" s="43" t="b">
        <f>IF(Checklist4813[[#This Row],[PIGUID]]="","",INDEX(PIs[NA Exempt],MATCH(Checklist4813[[#This Row],[PIGUID]],PIs[GUID],0),1))</f>
        <v>0</v>
      </c>
      <c r="J15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28.01.02</v>
      </c>
      <c r="K15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Soil maps have been prepared for the farm.</v>
      </c>
      <c r="L158" s="43" t="str">
        <f>IF(Checklist4813[[#This Row],[SGUID]]="",IF(Checklist4813[[#This Row],[SSGUID]]="",INDEX(PIs[[Column1]:[SS]],MATCH(Checklist4813[[#This Row],[PIGUID]],PIs[GUID],0),6),""),"")</f>
        <v>The types of soil should be identified for each site, based on a soil profile, soil analysis, or local (regional) cartographic soil type map.</v>
      </c>
      <c r="M158" s="43" t="str">
        <f>IF(Checklist4813[[#This Row],[SSGUID]]="",IF(Checklist4813[[#This Row],[PIGUID]]="","",INDEX(PIs[[Column1]:[SS]],MATCH(Checklist4813[[#This Row],[PIGUID]],PIs[GUID],0),8)),"")</f>
        <v>Recom.</v>
      </c>
      <c r="N158" s="63"/>
      <c r="O158" s="63"/>
      <c r="P158" s="43" t="str">
        <f>IF(Checklist4813[[#This Row],[ifna]]="NA","",IF(Checklist4813[[#This Row],[RelatedPQ]]=0,"",IF(Checklist4813[[#This Row],[RelatedPQ]]="","",IF((INDEX(S2PQ_relational[],MATCH(Checklist4813[[#This Row],[PIGUID&amp;NO]],S2PQ_relational[PIGUID &amp; "NO"],0),1))=Checklist4813[[#This Row],[PIGUID]],"Not applicable",""))))</f>
        <v/>
      </c>
      <c r="Q158" s="43" t="str">
        <f>IF(Checklist4813[[#This Row],[N/A]]="Not Applicable",INDEX(S2PQ[[Step 2 questions]:[Justification]],MATCH(Checklist4813[[#This Row],[RelatedPQ]],S2PQ[S2PQGUID],0),3),"")</f>
        <v/>
      </c>
      <c r="R158" s="63"/>
    </row>
    <row r="159" spans="2:18" s="42" customFormat="1" ht="56.25" x14ac:dyDescent="0.25">
      <c r="B159" s="43"/>
      <c r="C159" s="43"/>
      <c r="D159" s="42">
        <f>IF(Checklist4813[[#This Row],[SGUID]]="",IF(Checklist4813[[#This Row],[SSGUID]]="",0,1),1)</f>
        <v>0</v>
      </c>
      <c r="E159" s="43" t="s">
        <v>712</v>
      </c>
      <c r="F159" s="43" t="str">
        <f>_xlfn.IFNA(Checklist4813[[#This Row],[RelatedPQ]],"NA")</f>
        <v>NA</v>
      </c>
      <c r="G159" s="43" t="e">
        <f>IF(Checklist4813[[#This Row],[PIGUID]]="","",INDEX(S2PQ_relational[],MATCH(Checklist4813[[#This Row],[PIGUID&amp;NO]],S2PQ_relational[PIGUID &amp; "NO"],0),2))</f>
        <v>#N/A</v>
      </c>
      <c r="H159" s="43" t="str">
        <f>Checklist4813[[#This Row],[PIGUID]]&amp;"NO"</f>
        <v>6RXQHB23txaggRY89AYurPNO</v>
      </c>
      <c r="I159" s="43" t="b">
        <f>IF(Checklist4813[[#This Row],[PIGUID]]="","",INDEX(PIs[NA Exempt],MATCH(Checklist4813[[#This Row],[PIGUID]],PIs[GUID],0),1))</f>
        <v>0</v>
      </c>
      <c r="J15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28.01.03</v>
      </c>
      <c r="K15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Crop rotation for annual crops is implemented, where feasible.</v>
      </c>
      <c r="L159" s="43" t="str">
        <f>IF(Checklist4813[[#This Row],[SGUID]]="",IF(Checklist4813[[#This Row],[SSGUID]]="",INDEX(PIs[[Column1]:[SS]],MATCH(Checklist4813[[#This Row],[PIGUID]],PIs[GUID],0),6),""),"")</f>
        <v>When rotations of annual crops to improve soil structure and minimize soil-borne pests and diseases are carried out, this shall be verifiable from planting dates or crop or field records. Records shall exist for the previous two-year rotation.</v>
      </c>
      <c r="M159" s="43" t="str">
        <f>IF(Checklist4813[[#This Row],[SSGUID]]="",IF(Checklist4813[[#This Row],[PIGUID]]="","",INDEX(PIs[[Column1]:[SS]],MATCH(Checklist4813[[#This Row],[PIGUID]],PIs[GUID],0),8)),"")</f>
        <v>Minor Must</v>
      </c>
      <c r="N159" s="63"/>
      <c r="O159" s="63"/>
      <c r="P159" s="43" t="str">
        <f>IF(Checklist4813[[#This Row],[ifna]]="NA","",IF(Checklist4813[[#This Row],[RelatedPQ]]=0,"",IF(Checklist4813[[#This Row],[RelatedPQ]]="","",IF((INDEX(S2PQ_relational[],MATCH(Checklist4813[[#This Row],[PIGUID&amp;NO]],S2PQ_relational[PIGUID &amp; "NO"],0),1))=Checklist4813[[#This Row],[PIGUID]],"Not applicable",""))))</f>
        <v/>
      </c>
      <c r="Q159" s="43" t="str">
        <f>IF(Checklist4813[[#This Row],[N/A]]="Not Applicable",INDEX(S2PQ[[Step 2 questions]:[Justification]],MATCH(Checklist4813[[#This Row],[RelatedPQ]],S2PQ[S2PQGUID],0),3),"")</f>
        <v/>
      </c>
      <c r="R159" s="63"/>
    </row>
    <row r="160" spans="2:18" s="42" customFormat="1" ht="67.5" x14ac:dyDescent="0.25">
      <c r="B160" s="43"/>
      <c r="C160" s="43"/>
      <c r="D160" s="42">
        <f>IF(Checklist4813[[#This Row],[SGUID]]="",IF(Checklist4813[[#This Row],[SSGUID]]="",0,1),1)</f>
        <v>0</v>
      </c>
      <c r="E160" s="43" t="s">
        <v>51</v>
      </c>
      <c r="F160" s="43" t="str">
        <f>_xlfn.IFNA(Checklist4813[[#This Row],[RelatedPQ]],"NA")</f>
        <v>NA</v>
      </c>
      <c r="G160" s="43" t="e">
        <f>IF(Checklist4813[[#This Row],[PIGUID]]="","",INDEX(S2PQ_relational[],MATCH(Checklist4813[[#This Row],[PIGUID&amp;NO]],S2PQ_relational[PIGUID &amp; "NO"],0),2))</f>
        <v>#N/A</v>
      </c>
      <c r="H160" s="43" t="str">
        <f>Checklist4813[[#This Row],[PIGUID]]&amp;"NO"</f>
        <v>57hXNPoG2zDYQ0vC5lAqm1NO</v>
      </c>
      <c r="I160" s="43" t="b">
        <f>IF(Checklist4813[[#This Row],[PIGUID]]="","",INDEX(PIs[NA Exempt],MATCH(Checklist4813[[#This Row],[PIGUID]],PIs[GUID],0),1))</f>
        <v>0</v>
      </c>
      <c r="J16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28.01.04</v>
      </c>
      <c r="K16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Techniques have been used to improve or maintain soil structure and avoid soil compaction.</v>
      </c>
      <c r="L160" s="43" t="str">
        <f>IF(Checklist4813[[#This Row],[SGUID]]="",IF(Checklist4813[[#This Row],[SSGUID]]="",INDEX(PIs[[Column1]:[SS]],MATCH(Checklist4813[[#This Row],[PIGUID]],PIs[GUID],0),6),""),"")</f>
        <v>There shall be evidence of the application of techniques (use of deep-rooting green crops, drainage, subsoiling, use of low-pressure tires, tramlines, permanent row marking, etc.) that are suitable for use on the land and, where possible, minimize, isolate, or eliminate soil compaction.</v>
      </c>
      <c r="M160" s="43" t="str">
        <f>IF(Checklist4813[[#This Row],[SSGUID]]="",IF(Checklist4813[[#This Row],[PIGUID]]="","",INDEX(PIs[[Column1]:[SS]],MATCH(Checklist4813[[#This Row],[PIGUID]],PIs[GUID],0),8)),"")</f>
        <v>Minor Must</v>
      </c>
      <c r="N160" s="63"/>
      <c r="O160" s="63"/>
      <c r="P160" s="43" t="str">
        <f>IF(Checklist4813[[#This Row],[ifna]]="NA","",IF(Checklist4813[[#This Row],[RelatedPQ]]=0,"",IF(Checklist4813[[#This Row],[RelatedPQ]]="","",IF((INDEX(S2PQ_relational[],MATCH(Checklist4813[[#This Row],[PIGUID&amp;NO]],S2PQ_relational[PIGUID &amp; "NO"],0),1))=Checklist4813[[#This Row],[PIGUID]],"Not applicable",""))))</f>
        <v/>
      </c>
      <c r="Q160" s="43" t="str">
        <f>IF(Checklist4813[[#This Row],[N/A]]="Not Applicable",INDEX(S2PQ[[Step 2 questions]:[Justification]],MATCH(Checklist4813[[#This Row],[RelatedPQ]],S2PQ[S2PQGUID],0),3),"")</f>
        <v/>
      </c>
      <c r="R160" s="63"/>
    </row>
    <row r="161" spans="2:18" s="42" customFormat="1" ht="56.25" x14ac:dyDescent="0.25">
      <c r="B161" s="43"/>
      <c r="C161" s="43"/>
      <c r="D161" s="42">
        <f>IF(Checklist4813[[#This Row],[SGUID]]="",IF(Checklist4813[[#This Row],[SSGUID]]="",0,1),1)</f>
        <v>0</v>
      </c>
      <c r="E161" s="43" t="s">
        <v>718</v>
      </c>
      <c r="F161" s="43" t="str">
        <f>_xlfn.IFNA(Checklist4813[[#This Row],[RelatedPQ]],"NA")</f>
        <v>NA</v>
      </c>
      <c r="G161" s="43" t="e">
        <f>IF(Checklist4813[[#This Row],[PIGUID]]="","",INDEX(S2PQ_relational[],MATCH(Checklist4813[[#This Row],[PIGUID&amp;NO]],S2PQ_relational[PIGUID &amp; "NO"],0),2))</f>
        <v>#N/A</v>
      </c>
      <c r="H161" s="43" t="str">
        <f>Checklist4813[[#This Row],[PIGUID]]&amp;"NO"</f>
        <v>3KmeDVnJvdkxDplVOgfM3CNO</v>
      </c>
      <c r="I161" s="43" t="b">
        <f>IF(Checklist4813[[#This Row],[PIGUID]]="","",INDEX(PIs[NA Exempt],MATCH(Checklist4813[[#This Row],[PIGUID]],PIs[GUID],0),1))</f>
        <v>0</v>
      </c>
      <c r="J16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28.01.05</v>
      </c>
      <c r="K16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uses techniques to reduce the possibility of soil erosion.</v>
      </c>
      <c r="L161" s="43" t="str">
        <f>IF(Checklist4813[[#This Row],[SGUID]]="",IF(Checklist4813[[#This Row],[SSGUID]]="",INDEX(PIs[[Column1]:[SS]],MATCH(Checklist4813[[#This Row],[PIGUID]],PIs[GUID],0),6),""),"")</f>
        <v>There shall be evidence of control practices and remedial measures (mulching, crossline techniques on slopes, drains, sowing grass or green fertilizers, trees and shrubs on the borders of sites, etc.) to minimize soil erosion (from water, wind, etc.).</v>
      </c>
      <c r="M161" s="43" t="str">
        <f>IF(Checklist4813[[#This Row],[SSGUID]]="",IF(Checklist4813[[#This Row],[PIGUID]]="","",INDEX(PIs[[Column1]:[SS]],MATCH(Checklist4813[[#This Row],[PIGUID]],PIs[GUID],0),8)),"")</f>
        <v>Minor Must</v>
      </c>
      <c r="N161" s="63"/>
      <c r="O161" s="63"/>
      <c r="P161" s="43" t="str">
        <f>IF(Checklist4813[[#This Row],[ifna]]="NA","",IF(Checklist4813[[#This Row],[RelatedPQ]]=0,"",IF(Checklist4813[[#This Row],[RelatedPQ]]="","",IF((INDEX(S2PQ_relational[],MATCH(Checklist4813[[#This Row],[PIGUID&amp;NO]],S2PQ_relational[PIGUID &amp; "NO"],0),1))=Checklist4813[[#This Row],[PIGUID]],"Not applicable",""))))</f>
        <v/>
      </c>
      <c r="Q161" s="43" t="str">
        <f>IF(Checklist4813[[#This Row],[N/A]]="Not Applicable",INDEX(S2PQ[[Step 2 questions]:[Justification]],MATCH(Checklist4813[[#This Row],[RelatedPQ]],S2PQ[S2PQGUID],0),3),"")</f>
        <v/>
      </c>
      <c r="R161" s="63"/>
    </row>
    <row r="162" spans="2:18" s="42" customFormat="1" ht="33.75" x14ac:dyDescent="0.25">
      <c r="B162" s="43"/>
      <c r="C162" s="43" t="s">
        <v>843</v>
      </c>
      <c r="D162" s="42">
        <f>IF(Checklist4813[[#This Row],[SGUID]]="",IF(Checklist4813[[#This Row],[SSGUID]]="",0,1),1)</f>
        <v>1</v>
      </c>
      <c r="E162" s="43"/>
      <c r="F162" s="43" t="str">
        <f>_xlfn.IFNA(Checklist4813[[#This Row],[RelatedPQ]],"NA")</f>
        <v/>
      </c>
      <c r="G162" s="43" t="str">
        <f>IF(Checklist4813[[#This Row],[PIGUID]]="","",INDEX(S2PQ_relational[],MATCH(Checklist4813[[#This Row],[PIGUID&amp;NO]],S2PQ_relational[PIGUID &amp; "NO"],0),2))</f>
        <v/>
      </c>
      <c r="H162" s="43" t="str">
        <f>Checklist4813[[#This Row],[PIGUID]]&amp;"NO"</f>
        <v>NO</v>
      </c>
      <c r="I162" s="43" t="str">
        <f>IF(Checklist4813[[#This Row],[PIGUID]]="","",INDEX(PIs[NA Exempt],MATCH(Checklist4813[[#This Row],[PIGUID]],PIs[GUID],0),1))</f>
        <v/>
      </c>
      <c r="J16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28.02 Soil fumigation</v>
      </c>
      <c r="K16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62" s="43" t="str">
        <f>IF(Checklist4813[[#This Row],[SGUID]]="",IF(Checklist4813[[#This Row],[SSGUID]]="",INDEX(PIs[[Column1]:[SS]],MATCH(Checklist4813[[#This Row],[PIGUID]],PIs[GUID],0),6),""),"")</f>
        <v/>
      </c>
      <c r="M162" s="43" t="str">
        <f>IF(Checklist4813[[#This Row],[SSGUID]]="",IF(Checklist4813[[#This Row],[PIGUID]]="","",INDEX(PIs[[Column1]:[SS]],MATCH(Checklist4813[[#This Row],[PIGUID]],PIs[GUID],0),8)),"")</f>
        <v/>
      </c>
      <c r="N162" s="63"/>
      <c r="O162" s="63"/>
      <c r="P162" s="43" t="str">
        <f>IF(Checklist4813[[#This Row],[ifna]]="NA","",IF(Checklist4813[[#This Row],[RelatedPQ]]=0,"",IF(Checklist4813[[#This Row],[RelatedPQ]]="","",IF((INDEX(S2PQ_relational[],MATCH(Checklist4813[[#This Row],[PIGUID&amp;NO]],S2PQ_relational[PIGUID &amp; "NO"],0),1))=Checklist4813[[#This Row],[PIGUID]],"Not applicable",""))))</f>
        <v/>
      </c>
      <c r="Q162" s="43" t="str">
        <f>IF(Checklist4813[[#This Row],[N/A]]="Not Applicable",INDEX(S2PQ[[Step 2 questions]:[Justification]],MATCH(Checklist4813[[#This Row],[RelatedPQ]],S2PQ[S2PQGUID],0),3),"")</f>
        <v/>
      </c>
      <c r="R162" s="63"/>
    </row>
    <row r="163" spans="2:18" s="42" customFormat="1" ht="56.25" x14ac:dyDescent="0.25">
      <c r="B163" s="43"/>
      <c r="C163" s="43"/>
      <c r="D163" s="42">
        <f>IF(Checklist4813[[#This Row],[SGUID]]="",IF(Checklist4813[[#This Row],[SSGUID]]="",0,1),1)</f>
        <v>0</v>
      </c>
      <c r="E163" s="43" t="s">
        <v>837</v>
      </c>
      <c r="F163" s="43" t="str">
        <f>_xlfn.IFNA(Checklist4813[[#This Row],[RelatedPQ]],"NA")</f>
        <v>NA</v>
      </c>
      <c r="G163" s="43" t="e">
        <f>IF(Checklist4813[[#This Row],[PIGUID]]="","",INDEX(S2PQ_relational[],MATCH(Checklist4813[[#This Row],[PIGUID&amp;NO]],S2PQ_relational[PIGUID &amp; "NO"],0),2))</f>
        <v>#N/A</v>
      </c>
      <c r="H163" s="43" t="str">
        <f>Checklist4813[[#This Row],[PIGUID]]&amp;"NO"</f>
        <v>1KnHDrklOCIpQoDfRFQa4iNO</v>
      </c>
      <c r="I163" s="43" t="b">
        <f>IF(Checklist4813[[#This Row],[PIGUID]]="","",INDEX(PIs[NA Exempt],MATCH(Checklist4813[[#This Row],[PIGUID]],PIs[GUID],0),1))</f>
        <v>0</v>
      </c>
      <c r="J16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28.02.01</v>
      </c>
      <c r="K16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documented justification for the use of soil fumigants.</v>
      </c>
      <c r="L163" s="43" t="str">
        <f>IF(Checklist4813[[#This Row],[SGUID]]="",IF(Checklist4813[[#This Row],[SSGUID]]="",INDEX(PIs[[Column1]:[SS]],MATCH(Checklist4813[[#This Row],[PIGUID]],PIs[GUID],0),6),""),"")</f>
        <v>There shall be documented evidence and justification for the use of soil fumigants, including targeted problem, location, date, active ingredient, doses, method of application, and operator. Methyl bromide shall never be used as a soil fumigant.</v>
      </c>
      <c r="M163" s="43" t="str">
        <f>IF(Checklist4813[[#This Row],[SSGUID]]="",IF(Checklist4813[[#This Row],[PIGUID]]="","",INDEX(PIs[[Column1]:[SS]],MATCH(Checklist4813[[#This Row],[PIGUID]],PIs[GUID],0),8)),"")</f>
        <v>Minor Must</v>
      </c>
      <c r="N163" s="63"/>
      <c r="O163" s="63"/>
      <c r="P163" s="43" t="str">
        <f>IF(Checklist4813[[#This Row],[ifna]]="NA","",IF(Checklist4813[[#This Row],[RelatedPQ]]=0,"",IF(Checklist4813[[#This Row],[RelatedPQ]]="","",IF((INDEX(S2PQ_relational[],MATCH(Checklist4813[[#This Row],[PIGUID&amp;NO]],S2PQ_relational[PIGUID &amp; "NO"],0),1))=Checklist4813[[#This Row],[PIGUID]],"Not applicable",""))))</f>
        <v/>
      </c>
      <c r="Q163" s="43" t="str">
        <f>IF(Checklist4813[[#This Row],[N/A]]="Not Applicable",INDEX(S2PQ[[Step 2 questions]:[Justification]],MATCH(Checklist4813[[#This Row],[RelatedPQ]],S2PQ[S2PQGUID],0),3),"")</f>
        <v/>
      </c>
      <c r="R163" s="63"/>
    </row>
    <row r="164" spans="2:18" s="42" customFormat="1" ht="33.75" x14ac:dyDescent="0.25">
      <c r="B164" s="43"/>
      <c r="C164" s="43"/>
      <c r="D164" s="42">
        <f>IF(Checklist4813[[#This Row],[SGUID]]="",IF(Checklist4813[[#This Row],[SSGUID]]="",0,1),1)</f>
        <v>0</v>
      </c>
      <c r="E164" s="43" t="s">
        <v>844</v>
      </c>
      <c r="F164" s="43" t="str">
        <f>_xlfn.IFNA(Checklist4813[[#This Row],[RelatedPQ]],"NA")</f>
        <v>NA</v>
      </c>
      <c r="G164" s="43" t="e">
        <f>IF(Checklist4813[[#This Row],[PIGUID]]="","",INDEX(S2PQ_relational[],MATCH(Checklist4813[[#This Row],[PIGUID&amp;NO]],S2PQ_relational[PIGUID &amp; "NO"],0),2))</f>
        <v>#N/A</v>
      </c>
      <c r="H164" s="43" t="str">
        <f>Checklist4813[[#This Row],[PIGUID]]&amp;"NO"</f>
        <v>RW2T2hYy08KuJrj6dFxsNNO</v>
      </c>
      <c r="I164" s="43" t="b">
        <f>IF(Checklist4813[[#This Row],[PIGUID]]="","",INDEX(PIs[NA Exempt],MATCH(Checklist4813[[#This Row],[PIGUID]],PIs[GUID],0),1))</f>
        <v>0</v>
      </c>
      <c r="J16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28.02.02</v>
      </c>
      <c r="K16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preplanting interval is complied with.</v>
      </c>
      <c r="L164" s="43" t="str">
        <f>IF(Checklist4813[[#This Row],[SGUID]]="",IF(Checklist4813[[#This Row],[SSGUID]]="",INDEX(PIs[[Column1]:[SS]],MATCH(Checklist4813[[#This Row],[PIGUID]],PIs[GUID],0),6),""),"")</f>
        <v>The preplanting interval shall be recorded.</v>
      </c>
      <c r="M164" s="43" t="str">
        <f>IF(Checklist4813[[#This Row],[SSGUID]]="",IF(Checklist4813[[#This Row],[PIGUID]]="","",INDEX(PIs[[Column1]:[SS]],MATCH(Checklist4813[[#This Row],[PIGUID]],PIs[GUID],0),8)),"")</f>
        <v>Minor Must</v>
      </c>
      <c r="N164" s="63"/>
      <c r="O164" s="63"/>
      <c r="P164" s="43" t="str">
        <f>IF(Checklist4813[[#This Row],[ifna]]="NA","",IF(Checklist4813[[#This Row],[RelatedPQ]]=0,"",IF(Checklist4813[[#This Row],[RelatedPQ]]="","",IF((INDEX(S2PQ_relational[],MATCH(Checklist4813[[#This Row],[PIGUID&amp;NO]],S2PQ_relational[PIGUID &amp; "NO"],0),1))=Checklist4813[[#This Row],[PIGUID]],"Not applicable",""))))</f>
        <v/>
      </c>
      <c r="Q164" s="43" t="str">
        <f>IF(Checklist4813[[#This Row],[N/A]]="Not Applicable",INDEX(S2PQ[[Step 2 questions]:[Justification]],MATCH(Checklist4813[[#This Row],[RelatedPQ]],S2PQ[S2PQGUID],0),3),"")</f>
        <v/>
      </c>
      <c r="R164" s="63"/>
    </row>
    <row r="165" spans="2:18" s="42" customFormat="1" ht="33.75" x14ac:dyDescent="0.25">
      <c r="B165" s="43"/>
      <c r="C165" s="43" t="s">
        <v>818</v>
      </c>
      <c r="D165" s="42">
        <f>IF(Checklist4813[[#This Row],[SGUID]]="",IF(Checklist4813[[#This Row],[SSGUID]]="",0,1),1)</f>
        <v>1</v>
      </c>
      <c r="E165" s="43"/>
      <c r="F165" s="43" t="str">
        <f>_xlfn.IFNA(Checklist4813[[#This Row],[RelatedPQ]],"NA")</f>
        <v/>
      </c>
      <c r="G165" s="43" t="str">
        <f>IF(Checklist4813[[#This Row],[PIGUID]]="","",INDEX(S2PQ_relational[],MATCH(Checklist4813[[#This Row],[PIGUID&amp;NO]],S2PQ_relational[PIGUID &amp; "NO"],0),2))</f>
        <v/>
      </c>
      <c r="H165" s="43" t="str">
        <f>Checklist4813[[#This Row],[PIGUID]]&amp;"NO"</f>
        <v>NO</v>
      </c>
      <c r="I165" s="43" t="str">
        <f>IF(Checklist4813[[#This Row],[PIGUID]]="","",INDEX(PIs[NA Exempt],MATCH(Checklist4813[[#This Row],[PIGUID]],PIs[GUID],0),1))</f>
        <v/>
      </c>
      <c r="J16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28.03 Substrates</v>
      </c>
      <c r="K16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65" s="43" t="str">
        <f>IF(Checklist4813[[#This Row],[SGUID]]="",IF(Checklist4813[[#This Row],[SSGUID]]="",INDEX(PIs[[Column1]:[SS]],MATCH(Checklist4813[[#This Row],[PIGUID]],PIs[GUID],0),6),""),"")</f>
        <v/>
      </c>
      <c r="M165" s="43" t="str">
        <f>IF(Checklist4813[[#This Row],[SSGUID]]="",IF(Checklist4813[[#This Row],[PIGUID]]="","",INDEX(PIs[[Column1]:[SS]],MATCH(Checklist4813[[#This Row],[PIGUID]],PIs[GUID],0),8)),"")</f>
        <v/>
      </c>
      <c r="N165" s="63"/>
      <c r="O165" s="63"/>
      <c r="P165" s="43" t="str">
        <f>IF(Checklist4813[[#This Row],[ifna]]="NA","",IF(Checklist4813[[#This Row],[RelatedPQ]]=0,"",IF(Checklist4813[[#This Row],[RelatedPQ]]="","",IF((INDEX(S2PQ_relational[],MATCH(Checklist4813[[#This Row],[PIGUID&amp;NO]],S2PQ_relational[PIGUID &amp; "NO"],0),1))=Checklist4813[[#This Row],[PIGUID]],"Not applicable",""))))</f>
        <v/>
      </c>
      <c r="Q165" s="43" t="str">
        <f>IF(Checklist4813[[#This Row],[N/A]]="Not Applicable",INDEX(S2PQ[[Step 2 questions]:[Justification]],MATCH(Checklist4813[[#This Row],[RelatedPQ]],S2PQ[S2PQGUID],0),3),"")</f>
        <v/>
      </c>
      <c r="R165" s="63"/>
    </row>
    <row r="166" spans="2:18" s="42" customFormat="1" ht="67.5" x14ac:dyDescent="0.25">
      <c r="B166" s="43"/>
      <c r="C166" s="43"/>
      <c r="D166" s="42">
        <f>IF(Checklist4813[[#This Row],[SGUID]]="",IF(Checklist4813[[#This Row],[SSGUID]]="",0,1),1)</f>
        <v>0</v>
      </c>
      <c r="E166" s="43" t="s">
        <v>825</v>
      </c>
      <c r="F166" s="43" t="str">
        <f>_xlfn.IFNA(Checklist4813[[#This Row],[RelatedPQ]],"NA")</f>
        <v>NA</v>
      </c>
      <c r="G166" s="43" t="e">
        <f>IF(Checklist4813[[#This Row],[PIGUID]]="","",INDEX(S2PQ_relational[],MATCH(Checklist4813[[#This Row],[PIGUID&amp;NO]],S2PQ_relational[PIGUID &amp; "NO"],0),2))</f>
        <v>#N/A</v>
      </c>
      <c r="H166" s="43" t="str">
        <f>Checklist4813[[#This Row],[PIGUID]]&amp;"NO"</f>
        <v>5Z10dCA0zIVv781B4q5SqFNO</v>
      </c>
      <c r="I166" s="43" t="b">
        <f>IF(Checklist4813[[#This Row],[PIGUID]]="","",INDEX(PIs[NA Exempt],MATCH(Checklist4813[[#This Row],[PIGUID]],PIs[GUID],0),1))</f>
        <v>0</v>
      </c>
      <c r="J16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28.03.01</v>
      </c>
      <c r="K16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participates in substrate recycling.</v>
      </c>
      <c r="L166" s="43" t="str">
        <f>IF(Checklist4813[[#This Row],[SGUID]]="",IF(Checklist4813[[#This Row],[SSGUID]]="",INDEX(PIs[[Column1]:[SS]],MATCH(Checklist4813[[#This Row],[PIGUID]],PIs[GUID],0),6),""),"")</f>
        <v>The producer should keep records documenting dates and quantities of recycled substrate. Invoices/Loading dockets are acceptable. If there is no participation in an available recycling program, it should be justified. Participation in an off-farm recycling program is acceptable.</v>
      </c>
      <c r="M166" s="43" t="str">
        <f>IF(Checklist4813[[#This Row],[SSGUID]]="",IF(Checklist4813[[#This Row],[PIGUID]]="","",INDEX(PIs[[Column1]:[SS]],MATCH(Checklist4813[[#This Row],[PIGUID]],PIs[GUID],0),8)),"")</f>
        <v>Recom.</v>
      </c>
      <c r="N166" s="63"/>
      <c r="O166" s="63"/>
      <c r="P166" s="43" t="str">
        <f>IF(Checklist4813[[#This Row],[ifna]]="NA","",IF(Checklist4813[[#This Row],[RelatedPQ]]=0,"",IF(Checklist4813[[#This Row],[RelatedPQ]]="","",IF((INDEX(S2PQ_relational[],MATCH(Checklist4813[[#This Row],[PIGUID&amp;NO]],S2PQ_relational[PIGUID &amp; "NO"],0),1))=Checklist4813[[#This Row],[PIGUID]],"Not applicable",""))))</f>
        <v/>
      </c>
      <c r="Q166" s="43" t="str">
        <f>IF(Checklist4813[[#This Row],[N/A]]="Not Applicable",INDEX(S2PQ[[Step 2 questions]:[Justification]],MATCH(Checklist4813[[#This Row],[RelatedPQ]],S2PQ[S2PQGUID],0),3),"")</f>
        <v/>
      </c>
      <c r="R166" s="63"/>
    </row>
    <row r="167" spans="2:18" s="42" customFormat="1" ht="202.5" x14ac:dyDescent="0.25">
      <c r="B167" s="43"/>
      <c r="C167" s="43"/>
      <c r="D167" s="42">
        <f>IF(Checklist4813[[#This Row],[SGUID]]="",IF(Checklist4813[[#This Row],[SSGUID]]="",0,1),1)</f>
        <v>0</v>
      </c>
      <c r="E167" s="43" t="s">
        <v>819</v>
      </c>
      <c r="F167" s="43" t="str">
        <f>_xlfn.IFNA(Checklist4813[[#This Row],[RelatedPQ]],"NA")</f>
        <v>NA</v>
      </c>
      <c r="G167" s="43" t="e">
        <f>IF(Checklist4813[[#This Row],[PIGUID]]="","",INDEX(S2PQ_relational[],MATCH(Checklist4813[[#This Row],[PIGUID&amp;NO]],S2PQ_relational[PIGUID &amp; "NO"],0),2))</f>
        <v>#N/A</v>
      </c>
      <c r="H167" s="43" t="str">
        <f>Checklist4813[[#This Row],[PIGUID]]&amp;"NO"</f>
        <v>3JfotZ9o0QOqW84K66TBu6NO</v>
      </c>
      <c r="I167" s="43" t="b">
        <f>IF(Checklist4813[[#This Row],[PIGUID]]="","",INDEX(PIs[NA Exempt],MATCH(Checklist4813[[#This Row],[PIGUID]],PIs[GUID],0),1))</f>
        <v>0</v>
      </c>
      <c r="J16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28.03.02</v>
      </c>
      <c r="K16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Records are kept of any chemicals used to sterilize substrates for reuse.</v>
      </c>
      <c r="L167" s="43" t="str">
        <f>IF(Checklist4813[[#This Row],[SGUID]]="",IF(Checklist4813[[#This Row],[SSGUID]]="",INDEX(PIs[[Column1]:[SS]],MATCH(Checklist4813[[#This Row],[PIGUID]],PIs[GUID],0),6),""),"")</f>
        <v>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v>
      </c>
      <c r="M167" s="43" t="str">
        <f>IF(Checklist4813[[#This Row],[SSGUID]]="",IF(Checklist4813[[#This Row],[PIGUID]]="","",INDEX(PIs[[Column1]:[SS]],MATCH(Checklist4813[[#This Row],[PIGUID]],PIs[GUID],0),8)),"")</f>
        <v>Minor Must</v>
      </c>
      <c r="N167" s="63"/>
      <c r="O167" s="63"/>
      <c r="P167" s="43" t="str">
        <f>IF(Checklist4813[[#This Row],[ifna]]="NA","",IF(Checklist4813[[#This Row],[RelatedPQ]]=0,"",IF(Checklist4813[[#This Row],[RelatedPQ]]="","",IF((INDEX(S2PQ_relational[],MATCH(Checklist4813[[#This Row],[PIGUID&amp;NO]],S2PQ_relational[PIGUID &amp; "NO"],0),1))=Checklist4813[[#This Row],[PIGUID]],"Not applicable",""))))</f>
        <v/>
      </c>
      <c r="Q167" s="43" t="str">
        <f>IF(Checklist4813[[#This Row],[N/A]]="Not Applicable",INDEX(S2PQ[[Step 2 questions]:[Justification]],MATCH(Checklist4813[[#This Row],[RelatedPQ]],S2PQ[S2PQGUID],0),3),"")</f>
        <v/>
      </c>
      <c r="R167" s="63"/>
    </row>
    <row r="168" spans="2:18" s="42" customFormat="1" ht="67.5" x14ac:dyDescent="0.25">
      <c r="B168" s="43"/>
      <c r="C168" s="43"/>
      <c r="D168" s="42">
        <f>IF(Checklist4813[[#This Row],[SGUID]]="",IF(Checklist4813[[#This Row],[SSGUID]]="",0,1),1)</f>
        <v>0</v>
      </c>
      <c r="E168" s="43" t="s">
        <v>812</v>
      </c>
      <c r="F168" s="43" t="str">
        <f>_xlfn.IFNA(Checklist4813[[#This Row],[RelatedPQ]],"NA")</f>
        <v>NA</v>
      </c>
      <c r="G168" s="43" t="e">
        <f>IF(Checklist4813[[#This Row],[PIGUID]]="","",INDEX(S2PQ_relational[],MATCH(Checklist4813[[#This Row],[PIGUID&amp;NO]],S2PQ_relational[PIGUID &amp; "NO"],0),2))</f>
        <v>#N/A</v>
      </c>
      <c r="H168" s="43" t="str">
        <f>Checklist4813[[#This Row],[PIGUID]]&amp;"NO"</f>
        <v>7M2d0sovzUZK4s8L8uKKolNO</v>
      </c>
      <c r="I168" s="43" t="b">
        <f>IF(Checklist4813[[#This Row],[PIGUID]]="","",INDEX(PIs[NA Exempt],MATCH(Checklist4813[[#This Row],[PIGUID]],PIs[GUID],0),1))</f>
        <v>0</v>
      </c>
      <c r="J16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28.03.03</v>
      </c>
      <c r="K16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Substrates of natural origins do not come from designated conservation areas.</v>
      </c>
      <c r="L168" s="43" t="str">
        <f>IF(Checklist4813[[#This Row],[SGUID]]="",IF(Checklist4813[[#This Row],[SSGUID]]="",INDEX(PIs[[Column1]:[SS]],MATCH(Checklist4813[[#This Row],[PIGUID]],PIs[GUID],0),6),""),"")</f>
        <v>There shall be records that attest to the source of the substrate of natural origin being used. These records shall demonstrate that the substrate does not come from designated conservation areas.
Opportunities to decrease the use of peat shall be considered.</v>
      </c>
      <c r="M168" s="43" t="str">
        <f>IF(Checklist4813[[#This Row],[SSGUID]]="",IF(Checklist4813[[#This Row],[PIGUID]]="","",INDEX(PIs[[Column1]:[SS]],MATCH(Checklist4813[[#This Row],[PIGUID]],PIs[GUID],0),8)),"")</f>
        <v>Minor Must</v>
      </c>
      <c r="N168" s="63"/>
      <c r="O168" s="63"/>
      <c r="P168" s="43" t="str">
        <f>IF(Checklist4813[[#This Row],[ifna]]="NA","",IF(Checklist4813[[#This Row],[RelatedPQ]]=0,"",IF(Checklist4813[[#This Row],[RelatedPQ]]="","",IF((INDEX(S2PQ_relational[],MATCH(Checklist4813[[#This Row],[PIGUID&amp;NO]],S2PQ_relational[PIGUID &amp; "NO"],0),1))=Checklist4813[[#This Row],[PIGUID]],"Not applicable",""))))</f>
        <v/>
      </c>
      <c r="Q168" s="43" t="str">
        <f>IF(Checklist4813[[#This Row],[N/A]]="Not Applicable",INDEX(S2PQ[[Step 2 questions]:[Justification]],MATCH(Checklist4813[[#This Row],[RelatedPQ]],S2PQ[S2PQGUID],0),3),"")</f>
        <v/>
      </c>
      <c r="R168" s="63"/>
    </row>
    <row r="169" spans="2:18" s="42" customFormat="1" ht="56.25" x14ac:dyDescent="0.25">
      <c r="B169" s="43" t="s">
        <v>123</v>
      </c>
      <c r="C169" s="43"/>
      <c r="D169" s="42">
        <f>IF(Checklist4813[[#This Row],[SGUID]]="",IF(Checklist4813[[#This Row],[SSGUID]]="",0,1),1)</f>
        <v>1</v>
      </c>
      <c r="E169" s="43"/>
      <c r="F169" s="43" t="str">
        <f>_xlfn.IFNA(Checklist4813[[#This Row],[RelatedPQ]],"NA")</f>
        <v/>
      </c>
      <c r="G169" s="43" t="str">
        <f>IF(Checklist4813[[#This Row],[PIGUID]]="","",INDEX(S2PQ_relational[],MATCH(Checklist4813[[#This Row],[PIGUID&amp;NO]],S2PQ_relational[PIGUID &amp; "NO"],0),2))</f>
        <v/>
      </c>
      <c r="H169" s="43" t="str">
        <f>Checklist4813[[#This Row],[PIGUID]]&amp;"NO"</f>
        <v>NO</v>
      </c>
      <c r="I169" s="43" t="str">
        <f>IF(Checklist4813[[#This Row],[PIGUID]]="","",INDEX(PIs[NA Exempt],MATCH(Checklist4813[[#This Row],[PIGUID]],PIs[GUID],0),1))</f>
        <v/>
      </c>
      <c r="J16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29 FERTILIZERS AND BIOSTIMULANTS</v>
      </c>
      <c r="K16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69" s="43" t="str">
        <f>IF(Checklist4813[[#This Row],[SGUID]]="",IF(Checklist4813[[#This Row],[SSGUID]]="",INDEX(PIs[[Column1]:[SS]],MATCH(Checklist4813[[#This Row],[PIGUID]],PIs[GUID],0),6),""),"")</f>
        <v/>
      </c>
      <c r="M169" s="43" t="str">
        <f>IF(Checklist4813[[#This Row],[SSGUID]]="",IF(Checklist4813[[#This Row],[PIGUID]]="","",INDEX(PIs[[Column1]:[SS]],MATCH(Checklist4813[[#This Row],[PIGUID]],PIs[GUID],0),8)),"")</f>
        <v/>
      </c>
      <c r="N169" s="63"/>
      <c r="O169" s="63"/>
      <c r="P169" s="43" t="str">
        <f>IF(Checklist4813[[#This Row],[ifna]]="NA","",IF(Checklist4813[[#This Row],[RelatedPQ]]=0,"",IF(Checklist4813[[#This Row],[RelatedPQ]]="","",IF((INDEX(S2PQ_relational[],MATCH(Checklist4813[[#This Row],[PIGUID&amp;NO]],S2PQ_relational[PIGUID &amp; "NO"],0),1))=Checklist4813[[#This Row],[PIGUID]],"Not applicable",""))))</f>
        <v/>
      </c>
      <c r="Q169" s="43" t="str">
        <f>IF(Checklist4813[[#This Row],[N/A]]="Not Applicable",INDEX(S2PQ[[Step 2 questions]:[Justification]],MATCH(Checklist4813[[#This Row],[RelatedPQ]],S2PQ[S2PQGUID],0),3),"")</f>
        <v/>
      </c>
      <c r="R169" s="63"/>
    </row>
    <row r="170" spans="2:18" s="42" customFormat="1" ht="33.75" x14ac:dyDescent="0.25">
      <c r="B170" s="43"/>
      <c r="C170" s="43" t="s">
        <v>301</v>
      </c>
      <c r="D170" s="42">
        <f>IF(Checklist4813[[#This Row],[SGUID]]="",IF(Checklist4813[[#This Row],[SSGUID]]="",0,1),1)</f>
        <v>1</v>
      </c>
      <c r="E170" s="43"/>
      <c r="F170" s="43" t="str">
        <f>_xlfn.IFNA(Checklist4813[[#This Row],[RelatedPQ]],"NA")</f>
        <v/>
      </c>
      <c r="G170" s="43" t="str">
        <f>IF(Checklist4813[[#This Row],[PIGUID]]="","",INDEX(S2PQ_relational[],MATCH(Checklist4813[[#This Row],[PIGUID&amp;NO]],S2PQ_relational[PIGUID &amp; "NO"],0),2))</f>
        <v/>
      </c>
      <c r="H170" s="43" t="str">
        <f>Checklist4813[[#This Row],[PIGUID]]&amp;"NO"</f>
        <v>NO</v>
      </c>
      <c r="I170" s="43" t="str">
        <f>IF(Checklist4813[[#This Row],[PIGUID]]="","",INDEX(PIs[NA Exempt],MATCH(Checklist4813[[#This Row],[PIGUID]],PIs[GUID],0),1))</f>
        <v/>
      </c>
      <c r="J17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29.01 Application records</v>
      </c>
      <c r="K17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70" s="43" t="str">
        <f>IF(Checklist4813[[#This Row],[SGUID]]="",IF(Checklist4813[[#This Row],[SSGUID]]="",INDEX(PIs[[Column1]:[SS]],MATCH(Checklist4813[[#This Row],[PIGUID]],PIs[GUID],0),6),""),"")</f>
        <v/>
      </c>
      <c r="M170" s="43" t="str">
        <f>IF(Checklist4813[[#This Row],[SSGUID]]="",IF(Checklist4813[[#This Row],[PIGUID]]="","",INDEX(PIs[[Column1]:[SS]],MATCH(Checklist4813[[#This Row],[PIGUID]],PIs[GUID],0),8)),"")</f>
        <v/>
      </c>
      <c r="N170" s="63"/>
      <c r="O170" s="63"/>
      <c r="P170" s="43" t="str">
        <f>IF(Checklist4813[[#This Row],[ifna]]="NA","",IF(Checklist4813[[#This Row],[RelatedPQ]]=0,"",IF(Checklist4813[[#This Row],[RelatedPQ]]="","",IF((INDEX(S2PQ_relational[],MATCH(Checklist4813[[#This Row],[PIGUID&amp;NO]],S2PQ_relational[PIGUID &amp; "NO"],0),1))=Checklist4813[[#This Row],[PIGUID]],"Not applicable",""))))</f>
        <v/>
      </c>
      <c r="Q170" s="43" t="str">
        <f>IF(Checklist4813[[#This Row],[N/A]]="Not Applicable",INDEX(S2PQ[[Step 2 questions]:[Justification]],MATCH(Checklist4813[[#This Row],[RelatedPQ]],S2PQ[S2PQGUID],0),3),"")</f>
        <v/>
      </c>
      <c r="R170" s="63"/>
    </row>
    <row r="171" spans="2:18" s="42" customFormat="1" ht="33.75" x14ac:dyDescent="0.25">
      <c r="B171" s="43"/>
      <c r="C171" s="43"/>
      <c r="D171" s="42">
        <f>IF(Checklist4813[[#This Row],[SGUID]]="",IF(Checklist4813[[#This Row],[SSGUID]]="",0,1),1)</f>
        <v>0</v>
      </c>
      <c r="E171" s="43" t="s">
        <v>295</v>
      </c>
      <c r="F171" s="43" t="str">
        <f>_xlfn.IFNA(Checklist4813[[#This Row],[RelatedPQ]],"NA")</f>
        <v>NA</v>
      </c>
      <c r="G171" s="43" t="e">
        <f>IF(Checklist4813[[#This Row],[PIGUID]]="","",INDEX(S2PQ_relational[],MATCH(Checklist4813[[#This Row],[PIGUID&amp;NO]],S2PQ_relational[PIGUID &amp; "NO"],0),2))</f>
        <v>#N/A</v>
      </c>
      <c r="H171" s="43" t="str">
        <f>Checklist4813[[#This Row],[PIGUID]]&amp;"NO"</f>
        <v>6VR2DVb8Pqi2hm95RPKTw9NO</v>
      </c>
      <c r="I171" s="43" t="b">
        <f>IF(Checklist4813[[#This Row],[PIGUID]]="","",INDEX(PIs[NA Exempt],MATCH(Checklist4813[[#This Row],[PIGUID]],PIs[GUID],0),1))</f>
        <v>0</v>
      </c>
      <c r="J17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29.01.01</v>
      </c>
      <c r="K17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Up-to-date records of all fertilizer and biostimulant applications are kept.</v>
      </c>
      <c r="L171" s="43" t="str">
        <f>IF(Checklist4813[[#This Row],[SGUID]]="",IF(Checklist4813[[#This Row],[SSGUID]]="",INDEX(PIs[[Column1]:[SS]],MATCH(Checklist4813[[#This Row],[PIGUID]],PIs[GUID],0),6),""),"")</f>
        <v>Records shall be kept of each fertilizer (organic and inorganic) and biostimulant application, including in hydroponic and fertigation systems.</v>
      </c>
      <c r="M171" s="43" t="str">
        <f>IF(Checklist4813[[#This Row],[SSGUID]]="",IF(Checklist4813[[#This Row],[PIGUID]]="","",INDEX(PIs[[Column1]:[SS]],MATCH(Checklist4813[[#This Row],[PIGUID]],PIs[GUID],0),8)),"")</f>
        <v>Major Must</v>
      </c>
      <c r="N171" s="63"/>
      <c r="O171" s="63"/>
      <c r="P171" s="43" t="str">
        <f>IF(Checklist4813[[#This Row],[ifna]]="NA","",IF(Checklist4813[[#This Row],[RelatedPQ]]=0,"",IF(Checklist4813[[#This Row],[RelatedPQ]]="","",IF((INDEX(S2PQ_relational[],MATCH(Checklist4813[[#This Row],[PIGUID&amp;NO]],S2PQ_relational[PIGUID &amp; "NO"],0),1))=Checklist4813[[#This Row],[PIGUID]],"Not applicable",""))))</f>
        <v/>
      </c>
      <c r="Q171" s="43" t="str">
        <f>IF(Checklist4813[[#This Row],[N/A]]="Not Applicable",INDEX(S2PQ[[Step 2 questions]:[Justification]],MATCH(Checklist4813[[#This Row],[RelatedPQ]],S2PQ[S2PQGUID],0),3),"")</f>
        <v/>
      </c>
      <c r="R171" s="63"/>
    </row>
    <row r="172" spans="2:18" s="42" customFormat="1" ht="33.75" x14ac:dyDescent="0.25">
      <c r="B172" s="43"/>
      <c r="C172" s="43"/>
      <c r="D172" s="42">
        <f>IF(Checklist4813[[#This Row],[SGUID]]="",IF(Checklist4813[[#This Row],[SSGUID]]="",0,1),1)</f>
        <v>0</v>
      </c>
      <c r="E172" s="43" t="s">
        <v>346</v>
      </c>
      <c r="F172" s="43" t="str">
        <f>_xlfn.IFNA(Checklist4813[[#This Row],[RelatedPQ]],"NA")</f>
        <v>NA</v>
      </c>
      <c r="G172" s="43" t="e">
        <f>IF(Checklist4813[[#This Row],[PIGUID]]="","",INDEX(S2PQ_relational[],MATCH(Checklist4813[[#This Row],[PIGUID&amp;NO]],S2PQ_relational[PIGUID &amp; "NO"],0),2))</f>
        <v>#N/A</v>
      </c>
      <c r="H172" s="43" t="str">
        <f>Checklist4813[[#This Row],[PIGUID]]&amp;"NO"</f>
        <v>6EyAjeLSJeHawTrf5fiNo8NO</v>
      </c>
      <c r="I172" s="43" t="b">
        <f>IF(Checklist4813[[#This Row],[PIGUID]]="","",INDEX(PIs[NA Exempt],MATCH(Checklist4813[[#This Row],[PIGUID]],PIs[GUID],0),1))</f>
        <v>0</v>
      </c>
      <c r="J17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29.01.02</v>
      </c>
      <c r="K17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records of all fertilizer applications shall include:</v>
      </c>
      <c r="L172" s="43" t="str">
        <f>IF(Checklist4813[[#This Row],[SGUID]]="",IF(Checklist4813[[#This Row],[SSGUID]]="",INDEX(PIs[[Column1]:[SS]],MATCH(Checklist4813[[#This Row],[PIGUID]],PIs[GUID],0),6),""),"")</f>
        <v>Geographical area and the name or reference of the field, orchard, or greenhouse</v>
      </c>
      <c r="M172" s="43" t="str">
        <f>IF(Checklist4813[[#This Row],[SSGUID]]="",IF(Checklist4813[[#This Row],[PIGUID]]="","",INDEX(PIs[[Column1]:[SS]],MATCH(Checklist4813[[#This Row],[PIGUID]],PIs[GUID],0),8)),"")</f>
        <v>Minor Must</v>
      </c>
      <c r="N172" s="63"/>
      <c r="O172" s="63"/>
      <c r="P172" s="43" t="str">
        <f>IF(Checklist4813[[#This Row],[ifna]]="NA","",IF(Checklist4813[[#This Row],[RelatedPQ]]=0,"",IF(Checklist4813[[#This Row],[RelatedPQ]]="","",IF((INDEX(S2PQ_relational[],MATCH(Checklist4813[[#This Row],[PIGUID&amp;NO]],S2PQ_relational[PIGUID &amp; "NO"],0),1))=Checklist4813[[#This Row],[PIGUID]],"Not applicable",""))))</f>
        <v/>
      </c>
      <c r="Q172" s="43" t="str">
        <f>IF(Checklist4813[[#This Row],[N/A]]="Not Applicable",INDEX(S2PQ[[Step 2 questions]:[Justification]],MATCH(Checklist4813[[#This Row],[RelatedPQ]],S2PQ[S2PQGUID],0),3),"")</f>
        <v/>
      </c>
      <c r="R172" s="63"/>
    </row>
    <row r="173" spans="2:18" s="42" customFormat="1" ht="33.75" x14ac:dyDescent="0.25">
      <c r="B173" s="43"/>
      <c r="C173" s="43"/>
      <c r="D173" s="42">
        <f>IF(Checklist4813[[#This Row],[SGUID]]="",IF(Checklist4813[[#This Row],[SSGUID]]="",0,1),1)</f>
        <v>0</v>
      </c>
      <c r="E173" s="43" t="s">
        <v>320</v>
      </c>
      <c r="F173" s="43" t="str">
        <f>_xlfn.IFNA(Checklist4813[[#This Row],[RelatedPQ]],"NA")</f>
        <v>NA</v>
      </c>
      <c r="G173" s="43" t="e">
        <f>IF(Checklist4813[[#This Row],[PIGUID]]="","",INDEX(S2PQ_relational[],MATCH(Checklist4813[[#This Row],[PIGUID&amp;NO]],S2PQ_relational[PIGUID &amp; "NO"],0),2))</f>
        <v>#N/A</v>
      </c>
      <c r="H173" s="43" t="str">
        <f>Checklist4813[[#This Row],[PIGUID]]&amp;"NO"</f>
        <v>67BKIOKgAhZQyfB8Y9YaktNO</v>
      </c>
      <c r="I173" s="43" t="b">
        <f>IF(Checklist4813[[#This Row],[PIGUID]]="","",INDEX(PIs[NA Exempt],MATCH(Checklist4813[[#This Row],[PIGUID]],PIs[GUID],0),1))</f>
        <v>0</v>
      </c>
      <c r="J17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29.01.03</v>
      </c>
      <c r="K17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records of all fertilizer applications shall include:</v>
      </c>
      <c r="L173" s="43" t="str">
        <f>IF(Checklist4813[[#This Row],[SGUID]]="",IF(Checklist4813[[#This Row],[SSGUID]]="",INDEX(PIs[[Column1]:[SS]],MATCH(Checklist4813[[#This Row],[PIGUID]],PIs[GUID],0),6),""),"")</f>
        <v>Date(s)</v>
      </c>
      <c r="M173" s="43" t="str">
        <f>IF(Checklist4813[[#This Row],[SSGUID]]="",IF(Checklist4813[[#This Row],[PIGUID]]="","",INDEX(PIs[[Column1]:[SS]],MATCH(Checklist4813[[#This Row],[PIGUID]],PIs[GUID],0),8)),"")</f>
        <v>Minor Must</v>
      </c>
      <c r="N173" s="63"/>
      <c r="O173" s="63"/>
      <c r="P173" s="43" t="str">
        <f>IF(Checklist4813[[#This Row],[ifna]]="NA","",IF(Checklist4813[[#This Row],[RelatedPQ]]=0,"",IF(Checklist4813[[#This Row],[RelatedPQ]]="","",IF((INDEX(S2PQ_relational[],MATCH(Checklist4813[[#This Row],[PIGUID&amp;NO]],S2PQ_relational[PIGUID &amp; "NO"],0),1))=Checklist4813[[#This Row],[PIGUID]],"Not applicable",""))))</f>
        <v/>
      </c>
      <c r="Q173" s="43" t="str">
        <f>IF(Checklist4813[[#This Row],[N/A]]="Not Applicable",INDEX(S2PQ[[Step 2 questions]:[Justification]],MATCH(Checklist4813[[#This Row],[RelatedPQ]],S2PQ[S2PQGUID],0),3),"")</f>
        <v/>
      </c>
      <c r="R173" s="63"/>
    </row>
    <row r="174" spans="2:18" s="42" customFormat="1" ht="33.75" x14ac:dyDescent="0.25">
      <c r="B174" s="43"/>
      <c r="C174" s="43"/>
      <c r="D174" s="42">
        <f>IF(Checklist4813[[#This Row],[SGUID]]="",IF(Checklist4813[[#This Row],[SSGUID]]="",0,1),1)</f>
        <v>0</v>
      </c>
      <c r="E174" s="43" t="s">
        <v>350</v>
      </c>
      <c r="F174" s="43" t="str">
        <f>_xlfn.IFNA(Checklist4813[[#This Row],[RelatedPQ]],"NA")</f>
        <v>NA</v>
      </c>
      <c r="G174" s="43" t="e">
        <f>IF(Checklist4813[[#This Row],[PIGUID]]="","",INDEX(S2PQ_relational[],MATCH(Checklist4813[[#This Row],[PIGUID&amp;NO]],S2PQ_relational[PIGUID &amp; "NO"],0),2))</f>
        <v>#N/A</v>
      </c>
      <c r="H174" s="43" t="str">
        <f>Checklist4813[[#This Row],[PIGUID]]&amp;"NO"</f>
        <v>4Cg1rmj527ComKD2MmzJjNO</v>
      </c>
      <c r="I174" s="43" t="b">
        <f>IF(Checklist4813[[#This Row],[PIGUID]]="","",INDEX(PIs[NA Exempt],MATCH(Checklist4813[[#This Row],[PIGUID]],PIs[GUID],0),1))</f>
        <v>0</v>
      </c>
      <c r="J17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29.01.04</v>
      </c>
      <c r="K17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records of all fertilizer applications shall include:</v>
      </c>
      <c r="L174" s="43" t="str">
        <f>IF(Checklist4813[[#This Row],[SGUID]]="",IF(Checklist4813[[#This Row],[SSGUID]]="",INDEX(PIs[[Column1]:[SS]],MATCH(Checklist4813[[#This Row],[PIGUID]],PIs[GUID],0),6),""),"")</f>
        <v>Name and type</v>
      </c>
      <c r="M174" s="43" t="str">
        <f>IF(Checklist4813[[#This Row],[SSGUID]]="",IF(Checklist4813[[#This Row],[PIGUID]]="","",INDEX(PIs[[Column1]:[SS]],MATCH(Checklist4813[[#This Row],[PIGUID]],PIs[GUID],0),8)),"")</f>
        <v>Minor Must</v>
      </c>
      <c r="N174" s="63"/>
      <c r="O174" s="63"/>
      <c r="P174" s="43" t="str">
        <f>IF(Checklist4813[[#This Row],[ifna]]="NA","",IF(Checklist4813[[#This Row],[RelatedPQ]]=0,"",IF(Checklist4813[[#This Row],[RelatedPQ]]="","",IF((INDEX(S2PQ_relational[],MATCH(Checklist4813[[#This Row],[PIGUID&amp;NO]],S2PQ_relational[PIGUID &amp; "NO"],0),1))=Checklist4813[[#This Row],[PIGUID]],"Not applicable",""))))</f>
        <v/>
      </c>
      <c r="Q174" s="43" t="str">
        <f>IF(Checklist4813[[#This Row],[N/A]]="Not Applicable",INDEX(S2PQ[[Step 2 questions]:[Justification]],MATCH(Checklist4813[[#This Row],[RelatedPQ]],S2PQ[S2PQGUID],0),3),"")</f>
        <v/>
      </c>
      <c r="R174" s="63"/>
    </row>
    <row r="175" spans="2:18" s="42" customFormat="1" ht="33.75" x14ac:dyDescent="0.25">
      <c r="B175" s="43"/>
      <c r="C175" s="43"/>
      <c r="D175" s="42">
        <f>IF(Checklist4813[[#This Row],[SGUID]]="",IF(Checklist4813[[#This Row],[SSGUID]]="",0,1),1)</f>
        <v>0</v>
      </c>
      <c r="E175" s="43" t="s">
        <v>342</v>
      </c>
      <c r="F175" s="43" t="str">
        <f>_xlfn.IFNA(Checklist4813[[#This Row],[RelatedPQ]],"NA")</f>
        <v>NA</v>
      </c>
      <c r="G175" s="43" t="e">
        <f>IF(Checklist4813[[#This Row],[PIGUID]]="","",INDEX(S2PQ_relational[],MATCH(Checklist4813[[#This Row],[PIGUID&amp;NO]],S2PQ_relational[PIGUID &amp; "NO"],0),2))</f>
        <v>#N/A</v>
      </c>
      <c r="H175" s="43" t="str">
        <f>Checklist4813[[#This Row],[PIGUID]]&amp;"NO"</f>
        <v>1GkA7nO3Bdpb0KZ9qjXnWBNO</v>
      </c>
      <c r="I175" s="43" t="b">
        <f>IF(Checklist4813[[#This Row],[PIGUID]]="","",INDEX(PIs[NA Exempt],MATCH(Checklist4813[[#This Row],[PIGUID]],PIs[GUID],0),1))</f>
        <v>0</v>
      </c>
      <c r="J17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29.01.05</v>
      </c>
      <c r="K17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records of all fertilizer applications shall include:</v>
      </c>
      <c r="L175" s="43" t="str">
        <f>IF(Checklist4813[[#This Row],[SGUID]]="",IF(Checklist4813[[#This Row],[SSGUID]]="",INDEX(PIs[[Column1]:[SS]],MATCH(Checklist4813[[#This Row],[PIGUID]],PIs[GUID],0),6),""),"")</f>
        <v>Amount (rate or concentration as applicable)</v>
      </c>
      <c r="M175" s="43" t="str">
        <f>IF(Checklist4813[[#This Row],[SSGUID]]="",IF(Checklist4813[[#This Row],[PIGUID]]="","",INDEX(PIs[[Column1]:[SS]],MATCH(Checklist4813[[#This Row],[PIGUID]],PIs[GUID],0),8)),"")</f>
        <v>Minor Must</v>
      </c>
      <c r="N175" s="63"/>
      <c r="O175" s="63"/>
      <c r="P175" s="43" t="str">
        <f>IF(Checklist4813[[#This Row],[ifna]]="NA","",IF(Checklist4813[[#This Row],[RelatedPQ]]=0,"",IF(Checklist4813[[#This Row],[RelatedPQ]]="","",IF((INDEX(S2PQ_relational[],MATCH(Checklist4813[[#This Row],[PIGUID&amp;NO]],S2PQ_relational[PIGUID &amp; "NO"],0),1))=Checklist4813[[#This Row],[PIGUID]],"Not applicable",""))))</f>
        <v/>
      </c>
      <c r="Q175" s="43" t="str">
        <f>IF(Checklist4813[[#This Row],[N/A]]="Not Applicable",INDEX(S2PQ[[Step 2 questions]:[Justification]],MATCH(Checklist4813[[#This Row],[RelatedPQ]],S2PQ[S2PQGUID],0),3),"")</f>
        <v/>
      </c>
      <c r="R175" s="63"/>
    </row>
    <row r="176" spans="2:18" s="42" customFormat="1" ht="33.75" x14ac:dyDescent="0.25">
      <c r="B176" s="43"/>
      <c r="C176" s="43"/>
      <c r="D176" s="42">
        <f>IF(Checklist4813[[#This Row],[SGUID]]="",IF(Checklist4813[[#This Row],[SSGUID]]="",0,1),1)</f>
        <v>0</v>
      </c>
      <c r="E176" s="43" t="s">
        <v>338</v>
      </c>
      <c r="F176" s="43" t="str">
        <f>_xlfn.IFNA(Checklist4813[[#This Row],[RelatedPQ]],"NA")</f>
        <v>NA</v>
      </c>
      <c r="G176" s="43" t="e">
        <f>IF(Checklist4813[[#This Row],[PIGUID]]="","",INDEX(S2PQ_relational[],MATCH(Checklist4813[[#This Row],[PIGUID&amp;NO]],S2PQ_relational[PIGUID &amp; "NO"],0),2))</f>
        <v>#N/A</v>
      </c>
      <c r="H176" s="43" t="str">
        <f>Checklist4813[[#This Row],[PIGUID]]&amp;"NO"</f>
        <v>7tJ13xzCrTIAVouoFzibA0NO</v>
      </c>
      <c r="I176" s="43" t="b">
        <f>IF(Checklist4813[[#This Row],[PIGUID]]="","",INDEX(PIs[NA Exempt],MATCH(Checklist4813[[#This Row],[PIGUID]],PIs[GUID],0),1))</f>
        <v>0</v>
      </c>
      <c r="J17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29.01.06</v>
      </c>
      <c r="K17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records of all fertilizer applications shall include:</v>
      </c>
      <c r="L176" s="43" t="str">
        <f>IF(Checklist4813[[#This Row],[SGUID]]="",IF(Checklist4813[[#This Row],[SSGUID]]="",INDEX(PIs[[Column1]:[SS]],MATCH(Checklist4813[[#This Row],[PIGUID]],PIs[GUID],0),6),""),"")</f>
        <v>Name of the applicator to clearly identify the individual or team of workers performing the fertilization</v>
      </c>
      <c r="M176" s="43" t="str">
        <f>IF(Checklist4813[[#This Row],[SSGUID]]="",IF(Checklist4813[[#This Row],[PIGUID]]="","",INDEX(PIs[[Column1]:[SS]],MATCH(Checklist4813[[#This Row],[PIGUID]],PIs[GUID],0),8)),"")</f>
        <v>Minor Must</v>
      </c>
      <c r="N176" s="63"/>
      <c r="O176" s="63"/>
      <c r="P176" s="43" t="str">
        <f>IF(Checklist4813[[#This Row],[ifna]]="NA","",IF(Checklist4813[[#This Row],[RelatedPQ]]=0,"",IF(Checklist4813[[#This Row],[RelatedPQ]]="","",IF((INDEX(S2PQ_relational[],MATCH(Checklist4813[[#This Row],[PIGUID&amp;NO]],S2PQ_relational[PIGUID &amp; "NO"],0),1))=Checklist4813[[#This Row],[PIGUID]],"Not applicable",""))))</f>
        <v/>
      </c>
      <c r="Q176" s="43" t="str">
        <f>IF(Checklist4813[[#This Row],[N/A]]="Not Applicable",INDEX(S2PQ[[Step 2 questions]:[Justification]],MATCH(Checklist4813[[#This Row],[RelatedPQ]],S2PQ[S2PQGUID],0),3),"")</f>
        <v/>
      </c>
      <c r="R176" s="63"/>
    </row>
    <row r="177" spans="2:18" s="42" customFormat="1" ht="146.25" x14ac:dyDescent="0.25">
      <c r="B177" s="43"/>
      <c r="C177" s="43"/>
      <c r="D177" s="42">
        <f>IF(Checklist4813[[#This Row],[SGUID]]="",IF(Checklist4813[[#This Row],[SSGUID]]="",0,1),1)</f>
        <v>0</v>
      </c>
      <c r="E177" s="43" t="s">
        <v>332</v>
      </c>
      <c r="F177" s="43" t="str">
        <f>_xlfn.IFNA(Checklist4813[[#This Row],[RelatedPQ]],"NA")</f>
        <v>NA</v>
      </c>
      <c r="G177" s="43" t="e">
        <f>IF(Checklist4813[[#This Row],[PIGUID]]="","",INDEX(S2PQ_relational[],MATCH(Checklist4813[[#This Row],[PIGUID&amp;NO]],S2PQ_relational[PIGUID &amp; "NO"],0),2))</f>
        <v>#N/A</v>
      </c>
      <c r="H177" s="43" t="str">
        <f>Checklist4813[[#This Row],[PIGUID]]&amp;"NO"</f>
        <v>5s34fLcDnLxaqa2NMOjHldNO</v>
      </c>
      <c r="I177" s="43" t="b">
        <f>IF(Checklist4813[[#This Row],[PIGUID]]="","",INDEX(PIs[NA Exempt],MATCH(Checklist4813[[#This Row],[PIGUID]],PIs[GUID],0),1))</f>
        <v>0</v>
      </c>
      <c r="J17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29.01.07</v>
      </c>
      <c r="K17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Management of fertilizers is supported with metrics.</v>
      </c>
      <c r="L177" s="43" t="str">
        <f>IF(Checklist4813[[#This Row],[SGUID]]="",IF(Checklist4813[[#This Row],[SSGUID]]="",INDEX(PIs[[Column1]:[SS]],MATCH(Checklist4813[[#This Row],[PIGUID]],PIs[GUID],0),6),""),"")</f>
        <v>Acceptable metrics allow calculating the following:
The total amounts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v>
      </c>
      <c r="M177" s="43" t="str">
        <f>IF(Checklist4813[[#This Row],[SSGUID]]="",IF(Checklist4813[[#This Row],[PIGUID]]="","",INDEX(PIs[[Column1]:[SS]],MATCH(Checklist4813[[#This Row],[PIGUID]],PIs[GUID],0),8)),"")</f>
        <v>Recom.</v>
      </c>
      <c r="N177" s="63"/>
      <c r="O177" s="63"/>
      <c r="P177" s="43" t="str">
        <f>IF(Checklist4813[[#This Row],[ifna]]="NA","",IF(Checklist4813[[#This Row],[RelatedPQ]]=0,"",IF(Checklist4813[[#This Row],[RelatedPQ]]="","",IF((INDEX(S2PQ_relational[],MATCH(Checklist4813[[#This Row],[PIGUID&amp;NO]],S2PQ_relational[PIGUID &amp; "NO"],0),1))=Checklist4813[[#This Row],[PIGUID]],"Not applicable",""))))</f>
        <v/>
      </c>
      <c r="Q177" s="43" t="str">
        <f>IF(Checklist4813[[#This Row],[N/A]]="Not Applicable",INDEX(S2PQ[[Step 2 questions]:[Justification]],MATCH(Checklist4813[[#This Row],[RelatedPQ]],S2PQ[S2PQGUID],0),3),"")</f>
        <v/>
      </c>
      <c r="R177" s="63"/>
    </row>
    <row r="178" spans="2:18" s="42" customFormat="1" ht="33.75" x14ac:dyDescent="0.25">
      <c r="B178" s="43"/>
      <c r="C178" s="43" t="s">
        <v>124</v>
      </c>
      <c r="D178" s="42">
        <f>IF(Checklist4813[[#This Row],[SGUID]]="",IF(Checklist4813[[#This Row],[SSGUID]]="",0,1),1)</f>
        <v>1</v>
      </c>
      <c r="E178" s="43"/>
      <c r="F178" s="43" t="str">
        <f>_xlfn.IFNA(Checklist4813[[#This Row],[RelatedPQ]],"NA")</f>
        <v/>
      </c>
      <c r="G178" s="43" t="str">
        <f>IF(Checklist4813[[#This Row],[PIGUID]]="","",INDEX(S2PQ_relational[],MATCH(Checklist4813[[#This Row],[PIGUID&amp;NO]],S2PQ_relational[PIGUID &amp; "NO"],0),2))</f>
        <v/>
      </c>
      <c r="H178" s="43" t="str">
        <f>Checklist4813[[#This Row],[PIGUID]]&amp;"NO"</f>
        <v>NO</v>
      </c>
      <c r="I178" s="43" t="str">
        <f>IF(Checklist4813[[#This Row],[PIGUID]]="","",INDEX(PIs[NA Exempt],MATCH(Checklist4813[[#This Row],[PIGUID]],PIs[GUID],0),1))</f>
        <v/>
      </c>
      <c r="J17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29.02 Storage</v>
      </c>
      <c r="K17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78" s="43" t="str">
        <f>IF(Checklist4813[[#This Row],[SGUID]]="",IF(Checklist4813[[#This Row],[SSGUID]]="",INDEX(PIs[[Column1]:[SS]],MATCH(Checklist4813[[#This Row],[PIGUID]],PIs[GUID],0),6),""),"")</f>
        <v/>
      </c>
      <c r="M178" s="43" t="str">
        <f>IF(Checklist4813[[#This Row],[SSGUID]]="",IF(Checklist4813[[#This Row],[PIGUID]]="","",INDEX(PIs[[Column1]:[SS]],MATCH(Checklist4813[[#This Row],[PIGUID]],PIs[GUID],0),8)),"")</f>
        <v/>
      </c>
      <c r="N178" s="63"/>
      <c r="O178" s="63"/>
      <c r="P178" s="43" t="str">
        <f>IF(Checklist4813[[#This Row],[ifna]]="NA","",IF(Checklist4813[[#This Row],[RelatedPQ]]=0,"",IF(Checklist4813[[#This Row],[RelatedPQ]]="","",IF((INDEX(S2PQ_relational[],MATCH(Checklist4813[[#This Row],[PIGUID&amp;NO]],S2PQ_relational[PIGUID &amp; "NO"],0),1))=Checklist4813[[#This Row],[PIGUID]],"Not applicable",""))))</f>
        <v/>
      </c>
      <c r="Q178" s="43" t="str">
        <f>IF(Checklist4813[[#This Row],[N/A]]="Not Applicable",INDEX(S2PQ[[Step 2 questions]:[Justification]],MATCH(Checklist4813[[#This Row],[RelatedPQ]],S2PQ[S2PQGUID],0),3),"")</f>
        <v/>
      </c>
      <c r="R178" s="63"/>
    </row>
    <row r="179" spans="2:18" s="42" customFormat="1" ht="123.75" x14ac:dyDescent="0.25">
      <c r="B179" s="43"/>
      <c r="C179" s="43"/>
      <c r="D179" s="42">
        <f>IF(Checklist4813[[#This Row],[SGUID]]="",IF(Checklist4813[[#This Row],[SSGUID]]="",0,1),1)</f>
        <v>0</v>
      </c>
      <c r="E179" s="43" t="s">
        <v>125</v>
      </c>
      <c r="F179" s="43" t="str">
        <f>_xlfn.IFNA(Checklist4813[[#This Row],[RelatedPQ]],"NA")</f>
        <v>NA</v>
      </c>
      <c r="G179" s="43" t="e">
        <f>IF(Checklist4813[[#This Row],[PIGUID]]="","",INDEX(S2PQ_relational[],MATCH(Checklist4813[[#This Row],[PIGUID&amp;NO]],S2PQ_relational[PIGUID &amp; "NO"],0),2))</f>
        <v>#N/A</v>
      </c>
      <c r="H179" s="43" t="str">
        <f>Checklist4813[[#This Row],[PIGUID]]&amp;"NO"</f>
        <v>1T9PzZDfujzZ6oVJjH8ckONO</v>
      </c>
      <c r="I179" s="43" t="b">
        <f>IF(Checklist4813[[#This Row],[PIGUID]]="","",INDEX(PIs[NA Exempt],MATCH(Checklist4813[[#This Row],[PIGUID]],PIs[GUID],0),1))</f>
        <v>0</v>
      </c>
      <c r="J17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29.02.01</v>
      </c>
      <c r="K17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Fertilizers and biostimulants are stored in an appropriate manner that does not compromise food safety.</v>
      </c>
      <c r="L179" s="43" t="str">
        <f>IF(Checklist4813[[#This Row],[SGUID]]="",IF(Checklist4813[[#This Row],[SSGUID]]="",INDEX(PIs[[Column1]:[SS]],MATCH(Checklist4813[[#This Row],[PIGUID]],PIs[GUID],0),6),""),"")</f>
        <v>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v>
      </c>
      <c r="M179" s="43" t="str">
        <f>IF(Checklist4813[[#This Row],[SSGUID]]="",IF(Checklist4813[[#This Row],[PIGUID]]="","",INDEX(PIs[[Column1]:[SS]],MATCH(Checklist4813[[#This Row],[PIGUID]],PIs[GUID],0),8)),"")</f>
        <v>Major Must</v>
      </c>
      <c r="N179" s="63"/>
      <c r="O179" s="63"/>
      <c r="P179" s="43" t="str">
        <f>IF(Checklist4813[[#This Row],[ifna]]="NA","",IF(Checklist4813[[#This Row],[RelatedPQ]]=0,"",IF(Checklist4813[[#This Row],[RelatedPQ]]="","",IF((INDEX(S2PQ_relational[],MATCH(Checklist4813[[#This Row],[PIGUID&amp;NO]],S2PQ_relational[PIGUID &amp; "NO"],0),1))=Checklist4813[[#This Row],[PIGUID]],"Not applicable",""))))</f>
        <v/>
      </c>
      <c r="Q179" s="43" t="str">
        <f>IF(Checklist4813[[#This Row],[N/A]]="Not Applicable",INDEX(S2PQ[[Step 2 questions]:[Justification]],MATCH(Checklist4813[[#This Row],[RelatedPQ]],S2PQ[S2PQGUID],0),3),"")</f>
        <v/>
      </c>
      <c r="R179" s="63"/>
    </row>
    <row r="180" spans="2:18" s="42" customFormat="1" ht="258.75" x14ac:dyDescent="0.25">
      <c r="B180" s="43"/>
      <c r="C180" s="43"/>
      <c r="D180" s="42">
        <f>IF(Checklist4813[[#This Row],[SGUID]]="",IF(Checklist4813[[#This Row],[SSGUID]]="",0,1),1)</f>
        <v>0</v>
      </c>
      <c r="E180" s="43" t="s">
        <v>117</v>
      </c>
      <c r="F180" s="43" t="str">
        <f>_xlfn.IFNA(Checklist4813[[#This Row],[RelatedPQ]],"NA")</f>
        <v>NA</v>
      </c>
      <c r="G180" s="43" t="e">
        <f>IF(Checklist4813[[#This Row],[PIGUID]]="","",INDEX(S2PQ_relational[],MATCH(Checklist4813[[#This Row],[PIGUID&amp;NO]],S2PQ_relational[PIGUID &amp; "NO"],0),2))</f>
        <v>#N/A</v>
      </c>
      <c r="H180" s="43" t="str">
        <f>Checklist4813[[#This Row],[PIGUID]]&amp;"NO"</f>
        <v>5qy6ErPkjecVj6HpGH0qCQNO</v>
      </c>
      <c r="I180" s="43" t="b">
        <f>IF(Checklist4813[[#This Row],[PIGUID]]="","",INDEX(PIs[NA Exempt],MATCH(Checklist4813[[#This Row],[PIGUID]],PIs[GUID],0),1))</f>
        <v>0</v>
      </c>
      <c r="J18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29.02.02</v>
      </c>
      <c r="K18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Fertilizers and biostimulants are stored in an appropriate manner that reduces the risk of environmental contamination.</v>
      </c>
      <c r="L180" s="43" t="str">
        <f>IF(Checklist4813[[#This Row],[SGUID]]="",IF(Checklist4813[[#This Row],[SSGUID]]="",INDEX(PIs[[Column1]:[SS]],MATCH(Checklist4813[[#This Row],[PIGUID]],PIs[GUID],0),6),""),"")</f>
        <v>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v>
      </c>
      <c r="M180" s="43" t="str">
        <f>IF(Checklist4813[[#This Row],[SSGUID]]="",IF(Checklist4813[[#This Row],[PIGUID]]="","",INDEX(PIs[[Column1]:[SS]],MATCH(Checklist4813[[#This Row],[PIGUID]],PIs[GUID],0),8)),"")</f>
        <v>Minor Must</v>
      </c>
      <c r="N180" s="63"/>
      <c r="O180" s="63"/>
      <c r="P180" s="43" t="str">
        <f>IF(Checklist4813[[#This Row],[ifna]]="NA","",IF(Checklist4813[[#This Row],[RelatedPQ]]=0,"",IF(Checklist4813[[#This Row],[RelatedPQ]]="","",IF((INDEX(S2PQ_relational[],MATCH(Checklist4813[[#This Row],[PIGUID&amp;NO]],S2PQ_relational[PIGUID &amp; "NO"],0),1))=Checklist4813[[#This Row],[PIGUID]],"Not applicable",""))))</f>
        <v/>
      </c>
      <c r="Q180" s="43" t="str">
        <f>IF(Checklist4813[[#This Row],[N/A]]="Not Applicable",INDEX(S2PQ[[Step 2 questions]:[Justification]],MATCH(Checklist4813[[#This Row],[RelatedPQ]],S2PQ[S2PQGUID],0),3),"")</f>
        <v/>
      </c>
      <c r="R180" s="63"/>
    </row>
    <row r="181" spans="2:18" s="42" customFormat="1" ht="33.75" x14ac:dyDescent="0.25">
      <c r="B181" s="43"/>
      <c r="C181" s="43" t="s">
        <v>360</v>
      </c>
      <c r="D181" s="42">
        <f>IF(Checklist4813[[#This Row],[SGUID]]="",IF(Checklist4813[[#This Row],[SSGUID]]="",0,1),1)</f>
        <v>1</v>
      </c>
      <c r="E181" s="43"/>
      <c r="F181" s="43" t="str">
        <f>_xlfn.IFNA(Checklist4813[[#This Row],[RelatedPQ]],"NA")</f>
        <v/>
      </c>
      <c r="G181" s="43" t="str">
        <f>IF(Checklist4813[[#This Row],[PIGUID]]="","",INDEX(S2PQ_relational[],MATCH(Checklist4813[[#This Row],[PIGUID&amp;NO]],S2PQ_relational[PIGUID &amp; "NO"],0),2))</f>
        <v/>
      </c>
      <c r="H181" s="43" t="str">
        <f>Checklist4813[[#This Row],[PIGUID]]&amp;"NO"</f>
        <v>NO</v>
      </c>
      <c r="I181" s="43" t="str">
        <f>IF(Checklist4813[[#This Row],[PIGUID]]="","",INDEX(PIs[NA Exempt],MATCH(Checklist4813[[#This Row],[PIGUID]],PIs[GUID],0),1))</f>
        <v/>
      </c>
      <c r="J18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29.03 Organic fertilizers</v>
      </c>
      <c r="K18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81" s="43" t="str">
        <f>IF(Checklist4813[[#This Row],[SGUID]]="",IF(Checklist4813[[#This Row],[SSGUID]]="",INDEX(PIs[[Column1]:[SS]],MATCH(Checklist4813[[#This Row],[PIGUID]],PIs[GUID],0),6),""),"")</f>
        <v/>
      </c>
      <c r="M181" s="43" t="str">
        <f>IF(Checklist4813[[#This Row],[SSGUID]]="",IF(Checklist4813[[#This Row],[PIGUID]]="","",INDEX(PIs[[Column1]:[SS]],MATCH(Checklist4813[[#This Row],[PIGUID]],PIs[GUID],0),8)),"")</f>
        <v/>
      </c>
      <c r="N181" s="63"/>
      <c r="O181" s="63"/>
      <c r="P181" s="43" t="str">
        <f>IF(Checklist4813[[#This Row],[ifna]]="NA","",IF(Checklist4813[[#This Row],[RelatedPQ]]=0,"",IF(Checklist4813[[#This Row],[RelatedPQ]]="","",IF((INDEX(S2PQ_relational[],MATCH(Checklist4813[[#This Row],[PIGUID&amp;NO]],S2PQ_relational[PIGUID &amp; "NO"],0),1))=Checklist4813[[#This Row],[PIGUID]],"Not applicable",""))))</f>
        <v/>
      </c>
      <c r="Q181" s="43" t="str">
        <f>IF(Checklist4813[[#This Row],[N/A]]="Not Applicable",INDEX(S2PQ[[Step 2 questions]:[Justification]],MATCH(Checklist4813[[#This Row],[RelatedPQ]],S2PQ[S2PQGUID],0),3),"")</f>
        <v/>
      </c>
      <c r="R181" s="63"/>
    </row>
    <row r="182" spans="2:18" s="42" customFormat="1" ht="213.75" x14ac:dyDescent="0.25">
      <c r="B182" s="43"/>
      <c r="C182" s="43"/>
      <c r="D182" s="42">
        <f>IF(Checklist4813[[#This Row],[SGUID]]="",IF(Checklist4813[[#This Row],[SSGUID]]="",0,1),1)</f>
        <v>0</v>
      </c>
      <c r="E182" s="43" t="s">
        <v>367</v>
      </c>
      <c r="F182" s="43" t="str">
        <f>_xlfn.IFNA(Checklist4813[[#This Row],[RelatedPQ]],"NA")</f>
        <v>NA</v>
      </c>
      <c r="G182" s="43" t="e">
        <f>IF(Checklist4813[[#This Row],[PIGUID]]="","",INDEX(S2PQ_relational[],MATCH(Checklist4813[[#This Row],[PIGUID&amp;NO]],S2PQ_relational[PIGUID &amp; "NO"],0),2))</f>
        <v>#N/A</v>
      </c>
      <c r="H182" s="43" t="str">
        <f>Checklist4813[[#This Row],[PIGUID]]&amp;"NO"</f>
        <v>76Wltk0ROGg1SlYBZ2qfPJNO</v>
      </c>
      <c r="I182" s="43" t="b">
        <f>IF(Checklist4813[[#This Row],[PIGUID]]="","",INDEX(PIs[NA Exempt],MATCH(Checklist4813[[#This Row],[PIGUID]],PIs[GUID],0),1))</f>
        <v>0</v>
      </c>
      <c r="J18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29.03.01</v>
      </c>
      <c r="K18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risk assessment for organic fertilizer is conducted as per intended use.</v>
      </c>
      <c r="L182" s="43" t="str">
        <f>IF(Checklist4813[[#This Row],[SGUID]]="",IF(Checklist4813[[#This Row],[SSGUID]]="",INDEX(PIs[[Column1]:[SS]],MATCH(Checklist4813[[#This Row],[PIGUID]],PIs[GUID],0),6),""),"")</f>
        <v>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v>
      </c>
      <c r="M182" s="43" t="str">
        <f>IF(Checklist4813[[#This Row],[SSGUID]]="",IF(Checklist4813[[#This Row],[PIGUID]]="","",INDEX(PIs[[Column1]:[SS]],MATCH(Checklist4813[[#This Row],[PIGUID]],PIs[GUID],0),8)),"")</f>
        <v>Major Must</v>
      </c>
      <c r="N182" s="63"/>
      <c r="O182" s="63"/>
      <c r="P182" s="43" t="str">
        <f>IF(Checklist4813[[#This Row],[ifna]]="NA","",IF(Checklist4813[[#This Row],[RelatedPQ]]=0,"",IF(Checklist4813[[#This Row],[RelatedPQ]]="","",IF((INDEX(S2PQ_relational[],MATCH(Checklist4813[[#This Row],[PIGUID&amp;NO]],S2PQ_relational[PIGUID &amp; "NO"],0),1))=Checklist4813[[#This Row],[PIGUID]],"Not applicable",""))))</f>
        <v/>
      </c>
      <c r="Q182" s="43" t="str">
        <f>IF(Checklist4813[[#This Row],[N/A]]="Not Applicable",INDEX(S2PQ[[Step 2 questions]:[Justification]],MATCH(Checklist4813[[#This Row],[RelatedPQ]],S2PQ[S2PQGUID],0),3),"")</f>
        <v/>
      </c>
      <c r="R182" s="63"/>
    </row>
    <row r="183" spans="2:18" s="42" customFormat="1" ht="225" x14ac:dyDescent="0.25">
      <c r="B183" s="43"/>
      <c r="C183" s="43"/>
      <c r="D183" s="42">
        <f>IF(Checklist4813[[#This Row],[SGUID]]="",IF(Checklist4813[[#This Row],[SSGUID]]="",0,1),1)</f>
        <v>0</v>
      </c>
      <c r="E183" s="43" t="s">
        <v>361</v>
      </c>
      <c r="F183" s="43" t="str">
        <f>_xlfn.IFNA(Checklist4813[[#This Row],[RelatedPQ]],"NA")</f>
        <v>NA</v>
      </c>
      <c r="G183" s="43" t="e">
        <f>IF(Checklist4813[[#This Row],[PIGUID]]="","",INDEX(S2PQ_relational[],MATCH(Checklist4813[[#This Row],[PIGUID&amp;NO]],S2PQ_relational[PIGUID &amp; "NO"],0),2))</f>
        <v>#N/A</v>
      </c>
      <c r="H183" s="43" t="str">
        <f>Checklist4813[[#This Row],[PIGUID]]&amp;"NO"</f>
        <v>4AmQfVdCOPJUYrkfqlFji5NO</v>
      </c>
      <c r="I183" s="43" t="b">
        <f>IF(Checklist4813[[#This Row],[PIGUID]]="","",INDEX(PIs[NA Exempt],MATCH(Checklist4813[[#This Row],[PIGUID]],PIs[GUID],0),1))</f>
        <v>0</v>
      </c>
      <c r="J18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29.03.02</v>
      </c>
      <c r="K18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interval between the application of organic fertilizer and harvest does not compromise food safety.</v>
      </c>
      <c r="L183" s="43" t="str">
        <f>IF(Checklist4813[[#This Row],[SGUID]]="",IF(Checklist4813[[#This Row],[SSGUID]]="",INDEX(PIs[[Column1]:[SS]],MATCH(Checklist4813[[#This Row],[PIGUID]],PIs[GUID],0),6),""),"")</f>
        <v>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v>
      </c>
      <c r="M183" s="43" t="str">
        <f>IF(Checklist4813[[#This Row],[SSGUID]]="",IF(Checklist4813[[#This Row],[PIGUID]]="","",INDEX(PIs[[Column1]:[SS]],MATCH(Checklist4813[[#This Row],[PIGUID]],PIs[GUID],0),8)),"")</f>
        <v>Major Must</v>
      </c>
      <c r="N183" s="63"/>
      <c r="O183" s="63"/>
      <c r="P183" s="43" t="str">
        <f>IF(Checklist4813[[#This Row],[ifna]]="NA","",IF(Checklist4813[[#This Row],[RelatedPQ]]=0,"",IF(Checklist4813[[#This Row],[RelatedPQ]]="","",IF((INDEX(S2PQ_relational[],MATCH(Checklist4813[[#This Row],[PIGUID&amp;NO]],S2PQ_relational[PIGUID &amp; "NO"],0),1))=Checklist4813[[#This Row],[PIGUID]],"Not applicable",""))))</f>
        <v/>
      </c>
      <c r="Q183" s="43" t="str">
        <f>IF(Checklist4813[[#This Row],[N/A]]="Not Applicable",INDEX(S2PQ[[Step 2 questions]:[Justification]],MATCH(Checklist4813[[#This Row],[RelatedPQ]],S2PQ[S2PQGUID],0),3),"")</f>
        <v/>
      </c>
      <c r="R183" s="63"/>
    </row>
    <row r="184" spans="2:18" s="42" customFormat="1" ht="67.5" x14ac:dyDescent="0.25">
      <c r="B184" s="43"/>
      <c r="C184" s="43"/>
      <c r="D184" s="42">
        <f>IF(Checklist4813[[#This Row],[SGUID]]="",IF(Checklist4813[[#This Row],[SSGUID]]="",0,1),1)</f>
        <v>0</v>
      </c>
      <c r="E184" s="43" t="s">
        <v>354</v>
      </c>
      <c r="F184" s="43" t="str">
        <f>_xlfn.IFNA(Checklist4813[[#This Row],[RelatedPQ]],"NA")</f>
        <v>NA</v>
      </c>
      <c r="G184" s="43" t="e">
        <f>IF(Checklist4813[[#This Row],[PIGUID]]="","",INDEX(S2PQ_relational[],MATCH(Checklist4813[[#This Row],[PIGUID&amp;NO]],S2PQ_relational[PIGUID &amp; "NO"],0),2))</f>
        <v>#N/A</v>
      </c>
      <c r="H184" s="43" t="str">
        <f>Checklist4813[[#This Row],[PIGUID]]&amp;"NO"</f>
        <v>6Gy6Y8Nefg60IFXEE9l7L2NO</v>
      </c>
      <c r="I184" s="43" t="b">
        <f>IF(Checklist4813[[#This Row],[PIGUID]]="","",INDEX(PIs[NA Exempt],MATCH(Checklist4813[[#This Row],[PIGUID]],PIs[GUID],0),1))</f>
        <v>0</v>
      </c>
      <c r="J18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29.03.03</v>
      </c>
      <c r="K18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use of human sewage sludge is prohibited on the farm.</v>
      </c>
      <c r="L184" s="43" t="str">
        <f>IF(Checklist4813[[#This Row],[SGUID]]="",IF(Checklist4813[[#This Row],[SSGUID]]="",INDEX(PIs[[Column1]:[SS]],MATCH(Checklist4813[[#This Row],[PIGUID]],PIs[GUID],0),6),""),"")</f>
        <v>Human sewage sludge shall never be used in the production of registered crops. The use of human sewage sludge that has been composted or incorporated into a commercially available product is not permitted, regardless of lawful use according to prevailing regulations.</v>
      </c>
      <c r="M184" s="43" t="str">
        <f>IF(Checklist4813[[#This Row],[SSGUID]]="",IF(Checklist4813[[#This Row],[PIGUID]]="","",INDEX(PIs[[Column1]:[SS]],MATCH(Checklist4813[[#This Row],[PIGUID]],PIs[GUID],0),8)),"")</f>
        <v>Major Must</v>
      </c>
      <c r="N184" s="63"/>
      <c r="O184" s="63"/>
      <c r="P184" s="43" t="str">
        <f>IF(Checklist4813[[#This Row],[ifna]]="NA","",IF(Checklist4813[[#This Row],[RelatedPQ]]=0,"",IF(Checklist4813[[#This Row],[RelatedPQ]]="","",IF((INDEX(S2PQ_relational[],MATCH(Checklist4813[[#This Row],[PIGUID&amp;NO]],S2PQ_relational[PIGUID &amp; "NO"],0),1))=Checklist4813[[#This Row],[PIGUID]],"Not applicable",""))))</f>
        <v/>
      </c>
      <c r="Q184" s="43" t="str">
        <f>IF(Checklist4813[[#This Row],[N/A]]="Not Applicable",INDEX(S2PQ[[Step 2 questions]:[Justification]],MATCH(Checklist4813[[#This Row],[RelatedPQ]],S2PQ[S2PQGUID],0),3),"")</f>
        <v/>
      </c>
      <c r="R184" s="63"/>
    </row>
    <row r="185" spans="2:18" s="42" customFormat="1" ht="33.75" x14ac:dyDescent="0.25">
      <c r="B185" s="43"/>
      <c r="C185" s="43" t="s">
        <v>730</v>
      </c>
      <c r="D185" s="42">
        <f>IF(Checklist4813[[#This Row],[SGUID]]="",IF(Checklist4813[[#This Row],[SSGUID]]="",0,1),1)</f>
        <v>1</v>
      </c>
      <c r="E185" s="43"/>
      <c r="F185" s="43" t="str">
        <f>_xlfn.IFNA(Checklist4813[[#This Row],[RelatedPQ]],"NA")</f>
        <v/>
      </c>
      <c r="G185" s="43" t="str">
        <f>IF(Checklist4813[[#This Row],[PIGUID]]="","",INDEX(S2PQ_relational[],MATCH(Checklist4813[[#This Row],[PIGUID&amp;NO]],S2PQ_relational[PIGUID &amp; "NO"],0),2))</f>
        <v/>
      </c>
      <c r="H185" s="43" t="str">
        <f>Checklist4813[[#This Row],[PIGUID]]&amp;"NO"</f>
        <v>NO</v>
      </c>
      <c r="I185" s="43" t="str">
        <f>IF(Checklist4813[[#This Row],[PIGUID]]="","",INDEX(PIs[NA Exempt],MATCH(Checklist4813[[#This Row],[PIGUID]],PIs[GUID],0),1))</f>
        <v/>
      </c>
      <c r="J18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29.04 Nutrient content</v>
      </c>
      <c r="K18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85" s="43" t="str">
        <f>IF(Checklist4813[[#This Row],[SGUID]]="",IF(Checklist4813[[#This Row],[SSGUID]]="",INDEX(PIs[[Column1]:[SS]],MATCH(Checklist4813[[#This Row],[PIGUID]],PIs[GUID],0),6),""),"")</f>
        <v/>
      </c>
      <c r="M185" s="43" t="str">
        <f>IF(Checklist4813[[#This Row],[SSGUID]]="",IF(Checklist4813[[#This Row],[PIGUID]]="","",INDEX(PIs[[Column1]:[SS]],MATCH(Checklist4813[[#This Row],[PIGUID]],PIs[GUID],0),8)),"")</f>
        <v/>
      </c>
      <c r="N185" s="63"/>
      <c r="O185" s="63"/>
      <c r="P185" s="43" t="str">
        <f>IF(Checklist4813[[#This Row],[ifna]]="NA","",IF(Checklist4813[[#This Row],[RelatedPQ]]=0,"",IF(Checklist4813[[#This Row],[RelatedPQ]]="","",IF((INDEX(S2PQ_relational[],MATCH(Checklist4813[[#This Row],[PIGUID&amp;NO]],S2PQ_relational[PIGUID &amp; "NO"],0),1))=Checklist4813[[#This Row],[PIGUID]],"Not applicable",""))))</f>
        <v/>
      </c>
      <c r="Q185" s="43" t="str">
        <f>IF(Checklist4813[[#This Row],[N/A]]="Not Applicable",INDEX(S2PQ[[Step 2 questions]:[Justification]],MATCH(Checklist4813[[#This Row],[RelatedPQ]],S2PQ[S2PQGUID],0),3),"")</f>
        <v/>
      </c>
      <c r="R185" s="63"/>
    </row>
    <row r="186" spans="2:18" s="42" customFormat="1" ht="45" x14ac:dyDescent="0.25">
      <c r="B186" s="43"/>
      <c r="C186" s="43"/>
      <c r="D186" s="42">
        <f>IF(Checklist4813[[#This Row],[SGUID]]="",IF(Checklist4813[[#This Row],[SSGUID]]="",0,1),1)</f>
        <v>0</v>
      </c>
      <c r="E186" s="43" t="s">
        <v>724</v>
      </c>
      <c r="F186" s="43" t="str">
        <f>_xlfn.IFNA(Checklist4813[[#This Row],[RelatedPQ]],"NA")</f>
        <v>NA</v>
      </c>
      <c r="G186" s="43" t="e">
        <f>IF(Checklist4813[[#This Row],[PIGUID]]="","",INDEX(S2PQ_relational[],MATCH(Checklist4813[[#This Row],[PIGUID&amp;NO]],S2PQ_relational[PIGUID &amp; "NO"],0),2))</f>
        <v>#N/A</v>
      </c>
      <c r="H186" s="43" t="str">
        <f>Checklist4813[[#This Row],[PIGUID]]&amp;"NO"</f>
        <v>nQjzNhaGXnaBgjQP2Qtr2NO</v>
      </c>
      <c r="I186" s="43" t="b">
        <f>IF(Checklist4813[[#This Row],[PIGUID]]="","",INDEX(PIs[NA Exempt],MATCH(Checklist4813[[#This Row],[PIGUID]],PIs[GUID],0),1))</f>
        <v>0</v>
      </c>
      <c r="J18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29.04.01</v>
      </c>
      <c r="K18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content of major nutrients (nitrogen, phosphorus, potassium) in applied fertilizers is known.</v>
      </c>
      <c r="L186" s="43" t="str">
        <f>IF(Checklist4813[[#This Row],[SGUID]]="",IF(Checklist4813[[#This Row],[SSGUID]]="",INDEX(PIs[[Column1]:[SS]],MATCH(Checklist4813[[#This Row],[PIGUID]],PIs[GUID],0),6),""),"")</f>
        <v>Documented evidence/labels detailing major nutrient content (or recognized standard values) shall be available for all fertilizers (organic and inorganic) used on registered crops within the last 24 months.</v>
      </c>
      <c r="M186" s="43" t="str">
        <f>IF(Checklist4813[[#This Row],[SSGUID]]="",IF(Checklist4813[[#This Row],[PIGUID]]="","",INDEX(PIs[[Column1]:[SS]],MATCH(Checklist4813[[#This Row],[PIGUID]],PIs[GUID],0),8)),"")</f>
        <v>Minor Must</v>
      </c>
      <c r="N186" s="63"/>
      <c r="O186" s="63"/>
      <c r="P186" s="43" t="str">
        <f>IF(Checklist4813[[#This Row],[ifna]]="NA","",IF(Checklist4813[[#This Row],[RelatedPQ]]=0,"",IF(Checklist4813[[#This Row],[RelatedPQ]]="","",IF((INDEX(S2PQ_relational[],MATCH(Checklist4813[[#This Row],[PIGUID&amp;NO]],S2PQ_relational[PIGUID &amp; "NO"],0),1))=Checklist4813[[#This Row],[PIGUID]],"Not applicable",""))))</f>
        <v/>
      </c>
      <c r="Q186" s="43" t="str">
        <f>IF(Checklist4813[[#This Row],[N/A]]="Not Applicable",INDEX(S2PQ[[Step 2 questions]:[Justification]],MATCH(Checklist4813[[#This Row],[RelatedPQ]],S2PQ[S2PQGUID],0),3),"")</f>
        <v/>
      </c>
      <c r="R186" s="63"/>
    </row>
    <row r="187" spans="2:18" s="42" customFormat="1" ht="45" x14ac:dyDescent="0.25">
      <c r="B187" s="43"/>
      <c r="C187" s="43"/>
      <c r="D187" s="42">
        <f>IF(Checklist4813[[#This Row],[SGUID]]="",IF(Checklist4813[[#This Row],[SSGUID]]="",0,1),1)</f>
        <v>0</v>
      </c>
      <c r="E187" s="43" t="s">
        <v>850</v>
      </c>
      <c r="F187" s="43" t="str">
        <f>_xlfn.IFNA(Checklist4813[[#This Row],[RelatedPQ]],"NA")</f>
        <v>NA</v>
      </c>
      <c r="G187" s="43" t="e">
        <f>IF(Checklist4813[[#This Row],[PIGUID]]="","",INDEX(S2PQ_relational[],MATCH(Checklist4813[[#This Row],[PIGUID&amp;NO]],S2PQ_relational[PIGUID &amp; "NO"],0),2))</f>
        <v>#N/A</v>
      </c>
      <c r="H187" s="43" t="str">
        <f>Checklist4813[[#This Row],[PIGUID]]&amp;"NO"</f>
        <v>5Nl14BASNLaLWZJPmvOcLQNO</v>
      </c>
      <c r="I187" s="43" t="b">
        <f>IF(Checklist4813[[#This Row],[PIGUID]]="","",INDEX(PIs[NA Exempt],MATCH(Checklist4813[[#This Row],[PIGUID]],PIs[GUID],0),1))</f>
        <v>0</v>
      </c>
      <c r="J18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29.04.02</v>
      </c>
      <c r="K18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Purchased inorganic fertilizers are accompanied by documented evidence of chemical content, including heavy metals.</v>
      </c>
      <c r="L187" s="43" t="str">
        <f>IF(Checklist4813[[#This Row],[SGUID]]="",IF(Checklist4813[[#This Row],[SSGUID]]="",INDEX(PIs[[Column1]:[SS]],MATCH(Checklist4813[[#This Row],[PIGUID]],PIs[GUID],0),6),""),"")</f>
        <v>Documented evidence detailing chemical content, including heavy metals, should be available for all inorganic fertilizers used on registered crops within the last 12 months.</v>
      </c>
      <c r="M187" s="43" t="str">
        <f>IF(Checklist4813[[#This Row],[SSGUID]]="",IF(Checklist4813[[#This Row],[PIGUID]]="","",INDEX(PIs[[Column1]:[SS]],MATCH(Checklist4813[[#This Row],[PIGUID]],PIs[GUID],0),8)),"")</f>
        <v>Recom.</v>
      </c>
      <c r="N187" s="63"/>
      <c r="O187" s="63"/>
      <c r="P187" s="43" t="str">
        <f>IF(Checklist4813[[#This Row],[ifna]]="NA","",IF(Checklist4813[[#This Row],[RelatedPQ]]=0,"",IF(Checklist4813[[#This Row],[RelatedPQ]]="","",IF((INDEX(S2PQ_relational[],MATCH(Checklist4813[[#This Row],[PIGUID&amp;NO]],S2PQ_relational[PIGUID &amp; "NO"],0),1))=Checklist4813[[#This Row],[PIGUID]],"Not applicable",""))))</f>
        <v/>
      </c>
      <c r="Q187" s="43" t="str">
        <f>IF(Checklist4813[[#This Row],[N/A]]="Not Applicable",INDEX(S2PQ[[Step 2 questions]:[Justification]],MATCH(Checklist4813[[#This Row],[RelatedPQ]],S2PQ[S2PQGUID],0),3),"")</f>
        <v/>
      </c>
      <c r="R187" s="63"/>
    </row>
    <row r="188" spans="2:18" s="42" customFormat="1" ht="33.75" x14ac:dyDescent="0.25">
      <c r="B188" s="43" t="s">
        <v>1047</v>
      </c>
      <c r="C188" s="43"/>
      <c r="D188" s="42">
        <f>IF(Checklist4813[[#This Row],[SGUID]]="",IF(Checklist4813[[#This Row],[SSGUID]]="",0,1),1)</f>
        <v>1</v>
      </c>
      <c r="E188" s="43"/>
      <c r="F188" s="43" t="str">
        <f>_xlfn.IFNA(Checklist4813[[#This Row],[RelatedPQ]],"NA")</f>
        <v/>
      </c>
      <c r="G188" s="43" t="str">
        <f>IF(Checklist4813[[#This Row],[PIGUID]]="","",INDEX(S2PQ_relational[],MATCH(Checklist4813[[#This Row],[PIGUID&amp;NO]],S2PQ_relational[PIGUID &amp; "NO"],0),2))</f>
        <v/>
      </c>
      <c r="H188" s="43" t="str">
        <f>Checklist4813[[#This Row],[PIGUID]]&amp;"NO"</f>
        <v>NO</v>
      </c>
      <c r="I188" s="43" t="str">
        <f>IF(Checklist4813[[#This Row],[PIGUID]]="","",INDEX(PIs[NA Exempt],MATCH(Checklist4813[[#This Row],[PIGUID]],PIs[GUID],0),1))</f>
        <v/>
      </c>
      <c r="J18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 WATER MANAGEMENT</v>
      </c>
      <c r="K18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88" s="43" t="str">
        <f>IF(Checklist4813[[#This Row],[SGUID]]="",IF(Checklist4813[[#This Row],[SSGUID]]="",INDEX(PIs[[Column1]:[SS]],MATCH(Checklist4813[[#This Row],[PIGUID]],PIs[GUID],0),6),""),"")</f>
        <v/>
      </c>
      <c r="M188" s="43" t="str">
        <f>IF(Checklist4813[[#This Row],[SSGUID]]="",IF(Checklist4813[[#This Row],[PIGUID]]="","",INDEX(PIs[[Column1]:[SS]],MATCH(Checklist4813[[#This Row],[PIGUID]],PIs[GUID],0),8)),"")</f>
        <v/>
      </c>
      <c r="N188" s="63"/>
      <c r="O188" s="63"/>
      <c r="P188" s="43" t="str">
        <f>IF(Checklist4813[[#This Row],[ifna]]="NA","",IF(Checklist4813[[#This Row],[RelatedPQ]]=0,"",IF(Checklist4813[[#This Row],[RelatedPQ]]="","",IF((INDEX(S2PQ_relational[],MATCH(Checklist4813[[#This Row],[PIGUID&amp;NO]],S2PQ_relational[PIGUID &amp; "NO"],0),1))=Checklist4813[[#This Row],[PIGUID]],"Not applicable",""))))</f>
        <v/>
      </c>
      <c r="Q188" s="43" t="str">
        <f>IF(Checklist4813[[#This Row],[N/A]]="Not Applicable",INDEX(S2PQ[[Step 2 questions]:[Justification]],MATCH(Checklist4813[[#This Row],[RelatedPQ]],S2PQ[S2PQGUID],0),3),"")</f>
        <v/>
      </c>
      <c r="R188" s="63"/>
    </row>
    <row r="189" spans="2:18" s="42" customFormat="1" ht="67.5" x14ac:dyDescent="0.25">
      <c r="B189" s="43"/>
      <c r="C189" s="43" t="s">
        <v>1048</v>
      </c>
      <c r="D189" s="42">
        <f>IF(Checklist4813[[#This Row],[SGUID]]="",IF(Checklist4813[[#This Row],[SSGUID]]="",0,1),1)</f>
        <v>1</v>
      </c>
      <c r="E189" s="43"/>
      <c r="F189" s="43" t="str">
        <f>_xlfn.IFNA(Checklist4813[[#This Row],[RelatedPQ]],"NA")</f>
        <v/>
      </c>
      <c r="G189" s="43" t="str">
        <f>IF(Checklist4813[[#This Row],[PIGUID]]="","",INDEX(S2PQ_relational[],MATCH(Checklist4813[[#This Row],[PIGUID&amp;NO]],S2PQ_relational[PIGUID &amp; "NO"],0),2))</f>
        <v/>
      </c>
      <c r="H189" s="43" t="str">
        <f>Checklist4813[[#This Row],[PIGUID]]&amp;"NO"</f>
        <v>NO</v>
      </c>
      <c r="I189" s="43" t="str">
        <f>IF(Checklist4813[[#This Row],[PIGUID]]="","",INDEX(PIs[NA Exempt],MATCH(Checklist4813[[#This Row],[PIGUID]],PIs[GUID],0),1))</f>
        <v/>
      </c>
      <c r="J18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30.01 Water use risk assessments and management plan</v>
      </c>
      <c r="K18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89" s="43" t="str">
        <f>IF(Checklist4813[[#This Row],[SGUID]]="",IF(Checklist4813[[#This Row],[SSGUID]]="",INDEX(PIs[[Column1]:[SS]],MATCH(Checklist4813[[#This Row],[PIGUID]],PIs[GUID],0),6),""),"")</f>
        <v/>
      </c>
      <c r="M189" s="43" t="str">
        <f>IF(Checklist4813[[#This Row],[SSGUID]]="",IF(Checklist4813[[#This Row],[PIGUID]]="","",INDEX(PIs[[Column1]:[SS]],MATCH(Checklist4813[[#This Row],[PIGUID]],PIs[GUID],0),8)),"")</f>
        <v/>
      </c>
      <c r="N189" s="63"/>
      <c r="O189" s="63"/>
      <c r="P189" s="43" t="str">
        <f>IF(Checklist4813[[#This Row],[ifna]]="NA","",IF(Checklist4813[[#This Row],[RelatedPQ]]=0,"",IF(Checklist4813[[#This Row],[RelatedPQ]]="","",IF((INDEX(S2PQ_relational[],MATCH(Checklist4813[[#This Row],[PIGUID&amp;NO]],S2PQ_relational[PIGUID &amp; "NO"],0),1))=Checklist4813[[#This Row],[PIGUID]],"Not applicable",""))))</f>
        <v/>
      </c>
      <c r="Q189" s="43" t="str">
        <f>IF(Checklist4813[[#This Row],[N/A]]="Not Applicable",INDEX(S2PQ[[Step 2 questions]:[Justification]],MATCH(Checklist4813[[#This Row],[RelatedPQ]],S2PQ[S2PQGUID],0),3),"")</f>
        <v/>
      </c>
      <c r="R189" s="63"/>
    </row>
    <row r="190" spans="2:18" s="42" customFormat="1" ht="409.5" x14ac:dyDescent="0.25">
      <c r="B190" s="43"/>
      <c r="C190" s="43"/>
      <c r="D190" s="42">
        <f>IF(Checklist4813[[#This Row],[SGUID]]="",IF(Checklist4813[[#This Row],[SSGUID]]="",0,1),1)</f>
        <v>0</v>
      </c>
      <c r="E190" s="43" t="s">
        <v>1041</v>
      </c>
      <c r="F190" s="43" t="str">
        <f>_xlfn.IFNA(Checklist4813[[#This Row],[RelatedPQ]],"NA")</f>
        <v>NA</v>
      </c>
      <c r="G190" s="43" t="e">
        <f>IF(Checklist4813[[#This Row],[PIGUID]]="","",INDEX(S2PQ_relational[],MATCH(Checklist4813[[#This Row],[PIGUID&amp;NO]],S2PQ_relational[PIGUID &amp; "NO"],0),2))</f>
        <v>#N/A</v>
      </c>
      <c r="H190" s="43" t="str">
        <f>Checklist4813[[#This Row],[PIGUID]]&amp;"NO"</f>
        <v>1OS3Bsgj20I3yoL69WfYNvNO</v>
      </c>
      <c r="I190" s="43" t="b">
        <f>IF(Checklist4813[[#This Row],[PIGUID]]="","",INDEX(PIs[NA Exempt],MATCH(Checklist4813[[#This Row],[PIGUID]],PIs[GUID],0),1))</f>
        <v>0</v>
      </c>
      <c r="J19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30.01.01</v>
      </c>
      <c r="K19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a risk assessment to assess food safety risks for pre- and postharvest water used.</v>
      </c>
      <c r="L190" s="43" t="str">
        <f>IF(Checklist4813[[#This Row],[SGUID]]="",IF(Checklist4813[[#This Row],[SSGUID]]="",INDEX(PIs[[Column1]:[SS]],MATCH(Checklist4813[[#This Row],[PIGUID]],PIs[GUID],0),6),""),"")</f>
        <v>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Control of water not intended for use in food production (stored water for grounds maintenance, etc.)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v>
      </c>
      <c r="M190" s="43" t="str">
        <f>IF(Checklist4813[[#This Row],[SSGUID]]="",IF(Checklist4813[[#This Row],[PIGUID]]="","",INDEX(PIs[[Column1]:[SS]],MATCH(Checklist4813[[#This Row],[PIGUID]],PIs[GUID],0),8)),"")</f>
        <v>Major Must</v>
      </c>
      <c r="N190" s="63"/>
      <c r="O190" s="63"/>
      <c r="P190" s="43" t="str">
        <f>IF(Checklist4813[[#This Row],[ifna]]="NA","",IF(Checklist4813[[#This Row],[RelatedPQ]]=0,"",IF(Checklist4813[[#This Row],[RelatedPQ]]="","",IF((INDEX(S2PQ_relational[],MATCH(Checklist4813[[#This Row],[PIGUID&amp;NO]],S2PQ_relational[PIGUID &amp; "NO"],0),1))=Checklist4813[[#This Row],[PIGUID]],"Not applicable",""))))</f>
        <v/>
      </c>
      <c r="Q190" s="43" t="str">
        <f>IF(Checklist4813[[#This Row],[N/A]]="Not Applicable",INDEX(S2PQ[[Step 2 questions]:[Justification]],MATCH(Checklist4813[[#This Row],[RelatedPQ]],S2PQ[S2PQGUID],0),3),"")</f>
        <v/>
      </c>
      <c r="R190" s="63"/>
    </row>
    <row r="191" spans="2:18" s="42" customFormat="1" ht="157.5" x14ac:dyDescent="0.25">
      <c r="B191" s="43"/>
      <c r="C191" s="43"/>
      <c r="D191" s="42">
        <f>IF(Checklist4813[[#This Row],[SGUID]]="",IF(Checklist4813[[#This Row],[SSGUID]]="",0,1),1)</f>
        <v>0</v>
      </c>
      <c r="E191" s="43" t="s">
        <v>1061</v>
      </c>
      <c r="F191" s="43" t="str">
        <f>_xlfn.IFNA(Checklist4813[[#This Row],[RelatedPQ]],"NA")</f>
        <v>NA</v>
      </c>
      <c r="G191" s="43" t="e">
        <f>IF(Checklist4813[[#This Row],[PIGUID]]="","",INDEX(S2PQ_relational[],MATCH(Checklist4813[[#This Row],[PIGUID&amp;NO]],S2PQ_relational[PIGUID &amp; "NO"],0),2))</f>
        <v>#N/A</v>
      </c>
      <c r="H191" s="43" t="str">
        <f>Checklist4813[[#This Row],[PIGUID]]&amp;"NO"</f>
        <v>3U68JVx8Ax4XyDSoFKHbLNO</v>
      </c>
      <c r="I191" s="43" t="b">
        <f>IF(Checklist4813[[#This Row],[PIGUID]]="","",INDEX(PIs[NA Exempt],MATCH(Checklist4813[[#This Row],[PIGUID]],PIs[GUID],0),1))</f>
        <v>0</v>
      </c>
      <c r="J19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30.01.02</v>
      </c>
      <c r="K19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risk assessment has been undertaken to evaluate environmental issues for water management on the farm (pre- and postharvest).</v>
      </c>
      <c r="L191" s="43" t="str">
        <f>IF(Checklist4813[[#This Row],[SGUID]]="",IF(Checklist4813[[#This Row],[SSGUID]]="",INDEX(PIs[[Column1]:[SS]],MATCH(Checklist4813[[#This Row],[PIGUID]],PIs[GUID],0),6),""),"")</f>
        <v>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v>
      </c>
      <c r="M191" s="43" t="str">
        <f>IF(Checklist4813[[#This Row],[SSGUID]]="",IF(Checklist4813[[#This Row],[PIGUID]]="","",INDEX(PIs[[Column1]:[SS]],MATCH(Checklist4813[[#This Row],[PIGUID]],PIs[GUID],0),8)),"")</f>
        <v>Major Must</v>
      </c>
      <c r="N191" s="63"/>
      <c r="O191" s="63"/>
      <c r="P191" s="43" t="str">
        <f>IF(Checklist4813[[#This Row],[ifna]]="NA","",IF(Checklist4813[[#This Row],[RelatedPQ]]=0,"",IF(Checklist4813[[#This Row],[RelatedPQ]]="","",IF((INDEX(S2PQ_relational[],MATCH(Checklist4813[[#This Row],[PIGUID&amp;NO]],S2PQ_relational[PIGUID &amp; "NO"],0),1))=Checklist4813[[#This Row],[PIGUID]],"Not applicable",""))))</f>
        <v/>
      </c>
      <c r="Q191" s="43" t="str">
        <f>IF(Checklist4813[[#This Row],[N/A]]="Not Applicable",INDEX(S2PQ[[Step 2 questions]:[Justification]],MATCH(Checklist4813[[#This Row],[RelatedPQ]],S2PQ[S2PQGUID],0),3),"")</f>
        <v/>
      </c>
      <c r="R191" s="63"/>
    </row>
    <row r="192" spans="2:18" s="42" customFormat="1" ht="146.25" x14ac:dyDescent="0.25">
      <c r="B192" s="43"/>
      <c r="C192" s="43"/>
      <c r="D192" s="42">
        <f>IF(Checklist4813[[#This Row],[SGUID]]="",IF(Checklist4813[[#This Row],[SSGUID]]="",0,1),1)</f>
        <v>0</v>
      </c>
      <c r="E192" s="43" t="s">
        <v>1055</v>
      </c>
      <c r="F192" s="43" t="str">
        <f>_xlfn.IFNA(Checklist4813[[#This Row],[RelatedPQ]],"NA")</f>
        <v>NA</v>
      </c>
      <c r="G192" s="43" t="e">
        <f>IF(Checklist4813[[#This Row],[PIGUID]]="","",INDEX(S2PQ_relational[],MATCH(Checklist4813[[#This Row],[PIGUID&amp;NO]],S2PQ_relational[PIGUID &amp; "NO"],0),2))</f>
        <v>#N/A</v>
      </c>
      <c r="H192" s="43" t="str">
        <f>Checklist4813[[#This Row],[PIGUID]]&amp;"NO"</f>
        <v>7I1l427ms7JjgQDr2iJYroNO</v>
      </c>
      <c r="I192" s="43" t="b">
        <f>IF(Checklist4813[[#This Row],[PIGUID]]="","",INDEX(PIs[NA Exempt],MATCH(Checklist4813[[#This Row],[PIGUID]],PIs[GUID],0),1))</f>
        <v>0</v>
      </c>
      <c r="J19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30.01.03</v>
      </c>
      <c r="K19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water management plan is available.</v>
      </c>
      <c r="L192" s="43" t="str">
        <f>IF(Checklist4813[[#This Row],[SGUID]]="",IF(Checklist4813[[#This Row],[SSGUID]]="",INDEX(PIs[[Column1]:[SS]],MATCH(Checklist4813[[#This Row],[PIGUID]],PIs[GUID],0),6),""),"")</f>
        <v>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v>
      </c>
      <c r="M192" s="43" t="str">
        <f>IF(Checklist4813[[#This Row],[SSGUID]]="",IF(Checklist4813[[#This Row],[PIGUID]]="","",INDEX(PIs[[Column1]:[SS]],MATCH(Checklist4813[[#This Row],[PIGUID]],PIs[GUID],0),8)),"")</f>
        <v>Major Must</v>
      </c>
      <c r="N192" s="63"/>
      <c r="O192" s="63"/>
      <c r="P192" s="43" t="str">
        <f>IF(Checklist4813[[#This Row],[ifna]]="NA","",IF(Checklist4813[[#This Row],[RelatedPQ]]=0,"",IF(Checklist4813[[#This Row],[RelatedPQ]]="","",IF((INDEX(S2PQ_relational[],MATCH(Checklist4813[[#This Row],[PIGUID&amp;NO]],S2PQ_relational[PIGUID &amp; "NO"],0),1))=Checklist4813[[#This Row],[PIGUID]],"Not applicable",""))))</f>
        <v/>
      </c>
      <c r="Q192" s="43" t="str">
        <f>IF(Checklist4813[[#This Row],[N/A]]="Not Applicable",INDEX(S2PQ[[Step 2 questions]:[Justification]],MATCH(Checklist4813[[#This Row],[RelatedPQ]],S2PQ[S2PQGUID],0),3),"")</f>
        <v/>
      </c>
      <c r="R192" s="63"/>
    </row>
    <row r="193" spans="2:18" s="42" customFormat="1" ht="78.75" x14ac:dyDescent="0.25">
      <c r="B193" s="43"/>
      <c r="C193" s="43"/>
      <c r="D193" s="42">
        <f>IF(Checklist4813[[#This Row],[SGUID]]="",IF(Checklist4813[[#This Row],[SSGUID]]="",0,1),1)</f>
        <v>0</v>
      </c>
      <c r="E193" s="43" t="s">
        <v>1210</v>
      </c>
      <c r="F193" s="43" t="str">
        <f>_xlfn.IFNA(Checklist4813[[#This Row],[RelatedPQ]],"NA")</f>
        <v>NA</v>
      </c>
      <c r="G193" s="43" t="e">
        <f>IF(Checklist4813[[#This Row],[PIGUID]]="","",INDEX(S2PQ_relational[],MATCH(Checklist4813[[#This Row],[PIGUID&amp;NO]],S2PQ_relational[PIGUID &amp; "NO"],0),2))</f>
        <v>#N/A</v>
      </c>
      <c r="H193" s="43" t="str">
        <f>Checklist4813[[#This Row],[PIGUID]]&amp;"NO"</f>
        <v>G6pnCCbJwdzCHFllZlnYtNO</v>
      </c>
      <c r="I193" s="43" t="b">
        <f>IF(Checklist4813[[#This Row],[PIGUID]]="","",INDEX(PIs[NA Exempt],MATCH(Checklist4813[[#This Row],[PIGUID]],PIs[GUID],0),1))</f>
        <v>0</v>
      </c>
      <c r="J19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30.01.04</v>
      </c>
      <c r="K19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Actions are taken to complement on-farm water management with off-farm activities (while recognizing that the legal scope of the producer is on the farm).</v>
      </c>
      <c r="L193" s="43" t="str">
        <f>IF(Checklist4813[[#This Row],[SGUID]]="",IF(Checklist4813[[#This Row],[SSGUID]]="",INDEX(PIs[[Column1]:[SS]],MATCH(Checklist4813[[#This Row],[PIGUID]],PIs[GUID],0),6),""),"")</f>
        <v>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v>
      </c>
      <c r="M193" s="43" t="str">
        <f>IF(Checklist4813[[#This Row],[SSGUID]]="",IF(Checklist4813[[#This Row],[PIGUID]]="","",INDEX(PIs[[Column1]:[SS]],MATCH(Checklist4813[[#This Row],[PIGUID]],PIs[GUID],0),8)),"")</f>
        <v>Recom.</v>
      </c>
      <c r="N193" s="63"/>
      <c r="O193" s="63"/>
      <c r="P193" s="43" t="str">
        <f>IF(Checklist4813[[#This Row],[ifna]]="NA","",IF(Checklist4813[[#This Row],[RelatedPQ]]=0,"",IF(Checklist4813[[#This Row],[RelatedPQ]]="","",IF((INDEX(S2PQ_relational[],MATCH(Checklist4813[[#This Row],[PIGUID&amp;NO]],S2PQ_relational[PIGUID &amp; "NO"],0),1))=Checklist4813[[#This Row],[PIGUID]],"Not applicable",""))))</f>
        <v/>
      </c>
      <c r="Q193" s="43" t="str">
        <f>IF(Checklist4813[[#This Row],[N/A]]="Not Applicable",INDEX(S2PQ[[Step 2 questions]:[Justification]],MATCH(Checklist4813[[#This Row],[RelatedPQ]],S2PQ[S2PQGUID],0),3),"")</f>
        <v/>
      </c>
      <c r="R193" s="63"/>
    </row>
    <row r="194" spans="2:18" s="42" customFormat="1" ht="33.75" x14ac:dyDescent="0.25">
      <c r="B194" s="43"/>
      <c r="C194" s="43" t="s">
        <v>1234</v>
      </c>
      <c r="D194" s="42">
        <f>IF(Checklist4813[[#This Row],[SGUID]]="",IF(Checklist4813[[#This Row],[SSGUID]]="",0,1),1)</f>
        <v>1</v>
      </c>
      <c r="E194" s="43"/>
      <c r="F194" s="43" t="str">
        <f>_xlfn.IFNA(Checklist4813[[#This Row],[RelatedPQ]],"NA")</f>
        <v/>
      </c>
      <c r="G194" s="43" t="str">
        <f>IF(Checklist4813[[#This Row],[PIGUID]]="","",INDEX(S2PQ_relational[],MATCH(Checklist4813[[#This Row],[PIGUID&amp;NO]],S2PQ_relational[PIGUID &amp; "NO"],0),2))</f>
        <v/>
      </c>
      <c r="H194" s="43" t="str">
        <f>Checklist4813[[#This Row],[PIGUID]]&amp;"NO"</f>
        <v>NO</v>
      </c>
      <c r="I194" s="43" t="str">
        <f>IF(Checklist4813[[#This Row],[PIGUID]]="","",INDEX(PIs[NA Exempt],MATCH(Checklist4813[[#This Row],[PIGUID]],PIs[GUID],0),1))</f>
        <v/>
      </c>
      <c r="J19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30.02 Water sources</v>
      </c>
      <c r="K19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94" s="43" t="str">
        <f>IF(Checklist4813[[#This Row],[SGUID]]="",IF(Checklist4813[[#This Row],[SSGUID]]="",INDEX(PIs[[Column1]:[SS]],MATCH(Checklist4813[[#This Row],[PIGUID]],PIs[GUID],0),6),""),"")</f>
        <v/>
      </c>
      <c r="M194" s="43" t="str">
        <f>IF(Checklist4813[[#This Row],[SSGUID]]="",IF(Checklist4813[[#This Row],[PIGUID]]="","",INDEX(PIs[[Column1]:[SS]],MATCH(Checklist4813[[#This Row],[PIGUID]],PIs[GUID],0),8)),"")</f>
        <v/>
      </c>
      <c r="N194" s="63"/>
      <c r="O194" s="63"/>
      <c r="P194" s="43" t="str">
        <f>IF(Checklist4813[[#This Row],[ifna]]="NA","",IF(Checklist4813[[#This Row],[RelatedPQ]]=0,"",IF(Checklist4813[[#This Row],[RelatedPQ]]="","",IF((INDEX(S2PQ_relational[],MATCH(Checklist4813[[#This Row],[PIGUID&amp;NO]],S2PQ_relational[PIGUID &amp; "NO"],0),1))=Checklist4813[[#This Row],[PIGUID]],"Not applicable",""))))</f>
        <v/>
      </c>
      <c r="Q194" s="43" t="str">
        <f>IF(Checklist4813[[#This Row],[N/A]]="Not Applicable",INDEX(S2PQ[[Step 2 questions]:[Justification]],MATCH(Checklist4813[[#This Row],[RelatedPQ]],S2PQ[S2PQGUID],0),3),"")</f>
        <v/>
      </c>
      <c r="R194" s="63"/>
    </row>
    <row r="195" spans="2:18" s="42" customFormat="1" ht="191.25" x14ac:dyDescent="0.25">
      <c r="B195" s="43"/>
      <c r="C195" s="43"/>
      <c r="D195" s="42">
        <f>IF(Checklist4813[[#This Row],[SGUID]]="",IF(Checklist4813[[#This Row],[SSGUID]]="",0,1),1)</f>
        <v>0</v>
      </c>
      <c r="E195" s="43" t="s">
        <v>1235</v>
      </c>
      <c r="F195" s="43" t="str">
        <f>_xlfn.IFNA(Checklist4813[[#This Row],[RelatedPQ]],"NA")</f>
        <v>NA</v>
      </c>
      <c r="G195" s="43" t="e">
        <f>IF(Checklist4813[[#This Row],[PIGUID]]="","",INDEX(S2PQ_relational[],MATCH(Checklist4813[[#This Row],[PIGUID&amp;NO]],S2PQ_relational[PIGUID &amp; "NO"],0),2))</f>
        <v>#N/A</v>
      </c>
      <c r="H195" s="43" t="str">
        <f>Checklist4813[[#This Row],[PIGUID]]&amp;"NO"</f>
        <v>6iUFFK6Mb6jElcvXPhYqc4NO</v>
      </c>
      <c r="I195" s="43" t="b">
        <f>IF(Checklist4813[[#This Row],[PIGUID]]="","",INDEX(PIs[NA Exempt],MATCH(Checklist4813[[#This Row],[PIGUID]],PIs[GUID],0),1))</f>
        <v>0</v>
      </c>
      <c r="J19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30.02.01</v>
      </c>
      <c r="K19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Water use at farm level has valid permits/licenses where legally required.</v>
      </c>
      <c r="L195" s="43" t="str">
        <f>IF(Checklist4813[[#This Row],[SGUID]]="",IF(Checklist4813[[#This Row],[SSGUID]]="",INDEX(PIs[[Column1]:[SS]],MATCH(Checklist4813[[#This Row],[PIGUID]],PIs[GUID],0),6),""),"")</f>
        <v>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v>
      </c>
      <c r="M195" s="43" t="str">
        <f>IF(Checklist4813[[#This Row],[SSGUID]]="",IF(Checklist4813[[#This Row],[PIGUID]]="","",INDEX(PIs[[Column1]:[SS]],MATCH(Checklist4813[[#This Row],[PIGUID]],PIs[GUID],0),8)),"")</f>
        <v>Major Must</v>
      </c>
      <c r="N195" s="63"/>
      <c r="O195" s="63"/>
      <c r="P195" s="43" t="str">
        <f>IF(Checklist4813[[#This Row],[ifna]]="NA","",IF(Checklist4813[[#This Row],[RelatedPQ]]=0,"",IF(Checklist4813[[#This Row],[RelatedPQ]]="","",IF((INDEX(S2PQ_relational[],MATCH(Checklist4813[[#This Row],[PIGUID&amp;NO]],S2PQ_relational[PIGUID &amp; "NO"],0),1))=Checklist4813[[#This Row],[PIGUID]],"Not applicable",""))))</f>
        <v/>
      </c>
      <c r="Q195" s="43" t="str">
        <f>IF(Checklist4813[[#This Row],[N/A]]="Not Applicable",INDEX(S2PQ[[Step 2 questions]:[Justification]],MATCH(Checklist4813[[#This Row],[RelatedPQ]],S2PQ[S2PQGUID],0),3),"")</f>
        <v/>
      </c>
      <c r="R195" s="63"/>
    </row>
    <row r="196" spans="2:18" s="42" customFormat="1" ht="90" x14ac:dyDescent="0.25">
      <c r="B196" s="43"/>
      <c r="C196" s="43"/>
      <c r="D196" s="42">
        <f>IF(Checklist4813[[#This Row],[SGUID]]="",IF(Checklist4813[[#This Row],[SSGUID]]="",0,1),1)</f>
        <v>0</v>
      </c>
      <c r="E196" s="43" t="s">
        <v>1228</v>
      </c>
      <c r="F196" s="43" t="str">
        <f>_xlfn.IFNA(Checklist4813[[#This Row],[RelatedPQ]],"NA")</f>
        <v>NA</v>
      </c>
      <c r="G196" s="43" t="e">
        <f>IF(Checklist4813[[#This Row],[PIGUID]]="","",INDEX(S2PQ_relational[],MATCH(Checklist4813[[#This Row],[PIGUID&amp;NO]],S2PQ_relational[PIGUID &amp; "NO"],0),2))</f>
        <v>#N/A</v>
      </c>
      <c r="H196" s="43" t="str">
        <f>Checklist4813[[#This Row],[PIGUID]]&amp;"NO"</f>
        <v>4fNRywx2WxuNR6BIWgR80oNO</v>
      </c>
      <c r="I196" s="43" t="b">
        <f>IF(Checklist4813[[#This Row],[PIGUID]]="","",INDEX(PIs[NA Exempt],MATCH(Checklist4813[[#This Row],[PIGUID]],PIs[GUID],0),1))</f>
        <v>0</v>
      </c>
      <c r="J19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30.02.02</v>
      </c>
      <c r="K19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Restrictions indicated in water permits/licenses are complied with.</v>
      </c>
      <c r="L196" s="43" t="str">
        <f>IF(Checklist4813[[#This Row],[SGUID]]="",IF(Checklist4813[[#This Row],[SSGUID]]="",INDEX(PIs[[Column1]:[SS]],MATCH(Checklist4813[[#This Row],[PIGUID]],PIs[GUID],0),6),""),"")</f>
        <v>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v>
      </c>
      <c r="M196" s="43" t="str">
        <f>IF(Checklist4813[[#This Row],[SSGUID]]="",IF(Checklist4813[[#This Row],[PIGUID]]="","",INDEX(PIs[[Column1]:[SS]],MATCH(Checklist4813[[#This Row],[PIGUID]],PIs[GUID],0),8)),"")</f>
        <v>Major Must</v>
      </c>
      <c r="N196" s="63"/>
      <c r="O196" s="63"/>
      <c r="P196" s="43" t="str">
        <f>IF(Checklist4813[[#This Row],[ifna]]="NA","",IF(Checklist4813[[#This Row],[RelatedPQ]]=0,"",IF(Checklist4813[[#This Row],[RelatedPQ]]="","",IF((INDEX(S2PQ_relational[],MATCH(Checklist4813[[#This Row],[PIGUID&amp;NO]],S2PQ_relational[PIGUID &amp; "NO"],0),1))=Checklist4813[[#This Row],[PIGUID]],"Not applicable",""))))</f>
        <v/>
      </c>
      <c r="Q196" s="43" t="str">
        <f>IF(Checklist4813[[#This Row],[N/A]]="Not Applicable",INDEX(S2PQ[[Step 2 questions]:[Justification]],MATCH(Checklist4813[[#This Row],[RelatedPQ]],S2PQ[S2PQGUID],0),3),"")</f>
        <v/>
      </c>
      <c r="R196" s="63"/>
    </row>
    <row r="197" spans="2:18" s="42" customFormat="1" ht="33.75" x14ac:dyDescent="0.25">
      <c r="B197" s="43"/>
      <c r="C197" s="43" t="s">
        <v>1123</v>
      </c>
      <c r="D197" s="42">
        <f>IF(Checklist4813[[#This Row],[SGUID]]="",IF(Checklist4813[[#This Row],[SSGUID]]="",0,1),1)</f>
        <v>1</v>
      </c>
      <c r="E197" s="43"/>
      <c r="F197" s="43" t="str">
        <f>_xlfn.IFNA(Checklist4813[[#This Row],[RelatedPQ]],"NA")</f>
        <v/>
      </c>
      <c r="G197" s="43" t="str">
        <f>IF(Checklist4813[[#This Row],[PIGUID]]="","",INDEX(S2PQ_relational[],MATCH(Checklist4813[[#This Row],[PIGUID&amp;NO]],S2PQ_relational[PIGUID &amp; "NO"],0),2))</f>
        <v/>
      </c>
      <c r="H197" s="43" t="str">
        <f>Checklist4813[[#This Row],[PIGUID]]&amp;"NO"</f>
        <v>NO</v>
      </c>
      <c r="I197" s="43" t="str">
        <f>IF(Checklist4813[[#This Row],[PIGUID]]="","",INDEX(PIs[NA Exempt],MATCH(Checklist4813[[#This Row],[PIGUID]],PIs[GUID],0),1))</f>
        <v/>
      </c>
      <c r="J19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30.03 Efficient water use on the farm</v>
      </c>
      <c r="K19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97" s="43" t="str">
        <f>IF(Checklist4813[[#This Row],[SGUID]]="",IF(Checklist4813[[#This Row],[SSGUID]]="",INDEX(PIs[[Column1]:[SS]],MATCH(Checklist4813[[#This Row],[PIGUID]],PIs[GUID],0),6),""),"")</f>
        <v/>
      </c>
      <c r="M197" s="43" t="str">
        <f>IF(Checklist4813[[#This Row],[SSGUID]]="",IF(Checklist4813[[#This Row],[PIGUID]]="","",INDEX(PIs[[Column1]:[SS]],MATCH(Checklist4813[[#This Row],[PIGUID]],PIs[GUID],0),8)),"")</f>
        <v/>
      </c>
      <c r="N197" s="63"/>
      <c r="O197" s="63"/>
      <c r="P197" s="43" t="str">
        <f>IF(Checklist4813[[#This Row],[ifna]]="NA","",IF(Checklist4813[[#This Row],[RelatedPQ]]=0,"",IF(Checklist4813[[#This Row],[RelatedPQ]]="","",IF((INDEX(S2PQ_relational[],MATCH(Checklist4813[[#This Row],[PIGUID&amp;NO]],S2PQ_relational[PIGUID &amp; "NO"],0),1))=Checklist4813[[#This Row],[PIGUID]],"Not applicable",""))))</f>
        <v/>
      </c>
      <c r="Q197" s="43" t="str">
        <f>IF(Checklist4813[[#This Row],[N/A]]="Not Applicable",INDEX(S2PQ[[Step 2 questions]:[Justification]],MATCH(Checklist4813[[#This Row],[RelatedPQ]],S2PQ[S2PQGUID],0),3),"")</f>
        <v/>
      </c>
      <c r="R197" s="63"/>
    </row>
    <row r="198" spans="2:18" s="42" customFormat="1" ht="67.5" x14ac:dyDescent="0.25">
      <c r="B198" s="43"/>
      <c r="C198" s="43"/>
      <c r="D198" s="42">
        <f>IF(Checklist4813[[#This Row],[SGUID]]="",IF(Checklist4813[[#This Row],[SSGUID]]="",0,1),1)</f>
        <v>0</v>
      </c>
      <c r="E198" s="43" t="s">
        <v>1117</v>
      </c>
      <c r="F198" s="43" t="str">
        <f>_xlfn.IFNA(Checklist4813[[#This Row],[RelatedPQ]],"NA")</f>
        <v>NA</v>
      </c>
      <c r="G198" s="43" t="e">
        <f>IF(Checklist4813[[#This Row],[PIGUID]]="","",INDEX(S2PQ_relational[],MATCH(Checklist4813[[#This Row],[PIGUID&amp;NO]],S2PQ_relational[PIGUID &amp; "NO"],0),2))</f>
        <v>#N/A</v>
      </c>
      <c r="H198" s="43" t="str">
        <f>Checklist4813[[#This Row],[PIGUID]]&amp;"NO"</f>
        <v>5VEolD3pXTKXiCv8kF7BD8NO</v>
      </c>
      <c r="I198" s="43" t="b">
        <f>IF(Checklist4813[[#This Row],[PIGUID]]="","",INDEX(PIs[NA Exempt],MATCH(Checklist4813[[#This Row],[PIGUID]],PIs[GUID],0),1))</f>
        <v>0</v>
      </c>
      <c r="J19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30.03.01</v>
      </c>
      <c r="K19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Where feasible, measures have been implemented to collect water and, where appropriate, to recycle.</v>
      </c>
      <c r="L198" s="43" t="str">
        <f>IF(Checklist4813[[#This Row],[SGUID]]="",IF(Checklist4813[[#This Row],[SSGUID]]="",INDEX(PIs[[Column1]:[SS]],MATCH(Checklist4813[[#This Row],[PIGUID]],PIs[GUID],0),6),""),"")</f>
        <v>Water collection and/or recycling shall be implemented where economically and practically feasible (from building roofs, greenhouses, etc.).
Water collection or recycling does not refer only to rainwater. Collection from watercourses is not encouraged.</v>
      </c>
      <c r="M198" s="43" t="str">
        <f>IF(Checklist4813[[#This Row],[SSGUID]]="",IF(Checklist4813[[#This Row],[PIGUID]]="","",INDEX(PIs[[Column1]:[SS]],MATCH(Checklist4813[[#This Row],[PIGUID]],PIs[GUID],0),8)),"")</f>
        <v>Minor Must</v>
      </c>
      <c r="N198" s="63"/>
      <c r="O198" s="63"/>
      <c r="P198" s="43" t="str">
        <f>IF(Checklist4813[[#This Row],[ifna]]="NA","",IF(Checklist4813[[#This Row],[RelatedPQ]]=0,"",IF(Checklist4813[[#This Row],[RelatedPQ]]="","",IF((INDEX(S2PQ_relational[],MATCH(Checklist4813[[#This Row],[PIGUID&amp;NO]],S2PQ_relational[PIGUID &amp; "NO"],0),1))=Checklist4813[[#This Row],[PIGUID]],"Not applicable",""))))</f>
        <v/>
      </c>
      <c r="Q198" s="43" t="str">
        <f>IF(Checklist4813[[#This Row],[N/A]]="Not Applicable",INDEX(S2PQ[[Step 2 questions]:[Justification]],MATCH(Checklist4813[[#This Row],[RelatedPQ]],S2PQ[S2PQGUID],0),3),"")</f>
        <v/>
      </c>
      <c r="R198" s="63"/>
    </row>
    <row r="199" spans="2:18" s="42" customFormat="1" ht="33.75" x14ac:dyDescent="0.25">
      <c r="B199" s="43"/>
      <c r="C199" s="43" t="s">
        <v>1073</v>
      </c>
      <c r="D199" s="42">
        <f>IF(Checklist4813[[#This Row],[SGUID]]="",IF(Checklist4813[[#This Row],[SSGUID]]="",0,1),1)</f>
        <v>1</v>
      </c>
      <c r="E199" s="43"/>
      <c r="F199" s="43" t="str">
        <f>_xlfn.IFNA(Checklist4813[[#This Row],[RelatedPQ]],"NA")</f>
        <v/>
      </c>
      <c r="G199" s="43" t="str">
        <f>IF(Checklist4813[[#This Row],[PIGUID]]="","",INDEX(S2PQ_relational[],MATCH(Checklist4813[[#This Row],[PIGUID&amp;NO]],S2PQ_relational[PIGUID &amp; "NO"],0),2))</f>
        <v/>
      </c>
      <c r="H199" s="43" t="str">
        <f>Checklist4813[[#This Row],[PIGUID]]&amp;"NO"</f>
        <v>NO</v>
      </c>
      <c r="I199" s="43" t="str">
        <f>IF(Checklist4813[[#This Row],[PIGUID]]="","",INDEX(PIs[NA Exempt],MATCH(Checklist4813[[#This Row],[PIGUID]],PIs[GUID],0),1))</f>
        <v/>
      </c>
      <c r="J19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30.04 Water storage</v>
      </c>
      <c r="K19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199" s="43" t="str">
        <f>IF(Checklist4813[[#This Row],[SGUID]]="",IF(Checklist4813[[#This Row],[SSGUID]]="",INDEX(PIs[[Column1]:[SS]],MATCH(Checklist4813[[#This Row],[PIGUID]],PIs[GUID],0),6),""),"")</f>
        <v/>
      </c>
      <c r="M199" s="43" t="str">
        <f>IF(Checklist4813[[#This Row],[SSGUID]]="",IF(Checklist4813[[#This Row],[PIGUID]]="","",INDEX(PIs[[Column1]:[SS]],MATCH(Checklist4813[[#This Row],[PIGUID]],PIs[GUID],0),8)),"")</f>
        <v/>
      </c>
      <c r="N199" s="63"/>
      <c r="O199" s="63"/>
      <c r="P199" s="43" t="str">
        <f>IF(Checklist4813[[#This Row],[ifna]]="NA","",IF(Checklist4813[[#This Row],[RelatedPQ]]=0,"",IF(Checklist4813[[#This Row],[RelatedPQ]]="","",IF((INDEX(S2PQ_relational[],MATCH(Checklist4813[[#This Row],[PIGUID&amp;NO]],S2PQ_relational[PIGUID &amp; "NO"],0),1))=Checklist4813[[#This Row],[PIGUID]],"Not applicable",""))))</f>
        <v/>
      </c>
      <c r="Q199" s="43" t="str">
        <f>IF(Checklist4813[[#This Row],[N/A]]="Not Applicable",INDEX(S2PQ[[Step 2 questions]:[Justification]],MATCH(Checklist4813[[#This Row],[RelatedPQ]],S2PQ[S2PQGUID],0),3),"")</f>
        <v/>
      </c>
      <c r="R199" s="63"/>
    </row>
    <row r="200" spans="2:18" s="42" customFormat="1" ht="56.25" x14ac:dyDescent="0.25">
      <c r="B200" s="43"/>
      <c r="C200" s="43"/>
      <c r="D200" s="42">
        <f>IF(Checklist4813[[#This Row],[SGUID]]="",IF(Checklist4813[[#This Row],[SSGUID]]="",0,1),1)</f>
        <v>0</v>
      </c>
      <c r="E200" s="43" t="s">
        <v>1222</v>
      </c>
      <c r="F200" s="43" t="str">
        <f>_xlfn.IFNA(Checklist4813[[#This Row],[RelatedPQ]],"NA")</f>
        <v>NA</v>
      </c>
      <c r="G200" s="43" t="e">
        <f>IF(Checklist4813[[#This Row],[PIGUID]]="","",INDEX(S2PQ_relational[],MATCH(Checklist4813[[#This Row],[PIGUID&amp;NO]],S2PQ_relational[PIGUID &amp; "NO"],0),2))</f>
        <v>#N/A</v>
      </c>
      <c r="H200" s="43" t="str">
        <f>Checklist4813[[#This Row],[PIGUID]]&amp;"NO"</f>
        <v>6Ax16N8PtorGrxHH3hlDVANO</v>
      </c>
      <c r="I200" s="43" t="b">
        <f>IF(Checklist4813[[#This Row],[PIGUID]]="","",INDEX(PIs[NA Exempt],MATCH(Checklist4813[[#This Row],[PIGUID]],PIs[GUID],0),1))</f>
        <v>0</v>
      </c>
      <c r="J20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30.04.01</v>
      </c>
      <c r="K20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Water storage facilities are present and well maintained to take advantage of periods of maximum water availability.</v>
      </c>
      <c r="L200" s="43" t="str">
        <f>IF(Checklist4813[[#This Row],[SGUID]]="",IF(Checklist4813[[#This Row],[SSGUID]]="",INDEX(PIs[[Column1]:[SS]],MATCH(Checklist4813[[#This Row],[PIGUID]],PIs[GUID],0),6),""),"")</f>
        <v>Where the farm is located in areas of seasonal water availability, there should be water storage facilities for water use during periods when water availability is low. These should be in a good state of repair and appropriately fenced/secured to prevent accidents.</v>
      </c>
      <c r="M200" s="43" t="str">
        <f>IF(Checklist4813[[#This Row],[SSGUID]]="",IF(Checklist4813[[#This Row],[PIGUID]]="","",INDEX(PIs[[Column1]:[SS]],MATCH(Checklist4813[[#This Row],[PIGUID]],PIs[GUID],0),8)),"")</f>
        <v>Recom.</v>
      </c>
      <c r="N200" s="63"/>
      <c r="O200" s="63"/>
      <c r="P200" s="43" t="str">
        <f>IF(Checklist4813[[#This Row],[ifna]]="NA","",IF(Checklist4813[[#This Row],[RelatedPQ]]=0,"",IF(Checklist4813[[#This Row],[RelatedPQ]]="","",IF((INDEX(S2PQ_relational[],MATCH(Checklist4813[[#This Row],[PIGUID&amp;NO]],S2PQ_relational[PIGUID &amp; "NO"],0),1))=Checklist4813[[#This Row],[PIGUID]],"Not applicable",""))))</f>
        <v/>
      </c>
      <c r="Q200" s="43" t="str">
        <f>IF(Checklist4813[[#This Row],[N/A]]="Not Applicable",INDEX(S2PQ[[Step 2 questions]:[Justification]],MATCH(Checklist4813[[#This Row],[RelatedPQ]],S2PQ[S2PQGUID],0),3),"")</f>
        <v/>
      </c>
      <c r="R200" s="63"/>
    </row>
    <row r="201" spans="2:18" s="42" customFormat="1" ht="90" x14ac:dyDescent="0.25">
      <c r="B201" s="43"/>
      <c r="C201" s="43"/>
      <c r="D201" s="42">
        <f>IF(Checklist4813[[#This Row],[SGUID]]="",IF(Checklist4813[[#This Row],[SSGUID]]="",0,1),1)</f>
        <v>0</v>
      </c>
      <c r="E201" s="43" t="s">
        <v>1067</v>
      </c>
      <c r="F201" s="43" t="str">
        <f>_xlfn.IFNA(Checklist4813[[#This Row],[RelatedPQ]],"NA")</f>
        <v>NA</v>
      </c>
      <c r="G201" s="43" t="e">
        <f>IF(Checklist4813[[#This Row],[PIGUID]]="","",INDEX(S2PQ_relational[],MATCH(Checklist4813[[#This Row],[PIGUID&amp;NO]],S2PQ_relational[PIGUID &amp; "NO"],0),2))</f>
        <v>#N/A</v>
      </c>
      <c r="H201" s="43" t="str">
        <f>Checklist4813[[#This Row],[PIGUID]]&amp;"NO"</f>
        <v>1xFHArepy1OParxXI8mFBUNO</v>
      </c>
      <c r="I201" s="43" t="b">
        <f>IF(Checklist4813[[#This Row],[PIGUID]]="","",INDEX(PIs[NA Exempt],MATCH(Checklist4813[[#This Row],[PIGUID]],PIs[GUID],0),1))</f>
        <v>0</v>
      </c>
      <c r="J20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30.04.02</v>
      </c>
      <c r="K20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Storage of water does not pose any food safety risks.</v>
      </c>
      <c r="L201" s="43" t="str">
        <f>IF(Checklist4813[[#This Row],[SGUID]]="",IF(Checklist4813[[#This Row],[SSGUID]]="",INDEX(PIs[[Column1]:[SS]],MATCH(Checklist4813[[#This Row],[PIGUID]],PIs[GUID],0),6),""),"")</f>
        <v>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v>
      </c>
      <c r="M201" s="43" t="str">
        <f>IF(Checklist4813[[#This Row],[SSGUID]]="",IF(Checklist4813[[#This Row],[PIGUID]]="","",INDEX(PIs[[Column1]:[SS]],MATCH(Checklist4813[[#This Row],[PIGUID]],PIs[GUID],0),8)),"")</f>
        <v>Major Must</v>
      </c>
      <c r="N201" s="63"/>
      <c r="O201" s="63"/>
      <c r="P201" s="43" t="str">
        <f>IF(Checklist4813[[#This Row],[ifna]]="NA","",IF(Checklist4813[[#This Row],[RelatedPQ]]=0,"",IF(Checklist4813[[#This Row],[RelatedPQ]]="","",IF((INDEX(S2PQ_relational[],MATCH(Checklist4813[[#This Row],[PIGUID&amp;NO]],S2PQ_relational[PIGUID &amp; "NO"],0),1))=Checklist4813[[#This Row],[PIGUID]],"Not applicable",""))))</f>
        <v/>
      </c>
      <c r="Q201" s="43" t="str">
        <f>IF(Checklist4813[[#This Row],[N/A]]="Not Applicable",INDEX(S2PQ[[Step 2 questions]:[Justification]],MATCH(Checklist4813[[#This Row],[RelatedPQ]],S2PQ[S2PQGUID],0),3),"")</f>
        <v/>
      </c>
      <c r="R201" s="63"/>
    </row>
    <row r="202" spans="2:18" s="42" customFormat="1" ht="33.75" x14ac:dyDescent="0.25">
      <c r="B202" s="43"/>
      <c r="C202" s="43" t="s">
        <v>1087</v>
      </c>
      <c r="D202" s="42">
        <f>IF(Checklist4813[[#This Row],[SGUID]]="",IF(Checklist4813[[#This Row],[SSGUID]]="",0,1),1)</f>
        <v>1</v>
      </c>
      <c r="E202" s="43"/>
      <c r="F202" s="43" t="str">
        <f>_xlfn.IFNA(Checklist4813[[#This Row],[RelatedPQ]],"NA")</f>
        <v/>
      </c>
      <c r="G202" s="43" t="str">
        <f>IF(Checklist4813[[#This Row],[PIGUID]]="","",INDEX(S2PQ_relational[],MATCH(Checklist4813[[#This Row],[PIGUID&amp;NO]],S2PQ_relational[PIGUID &amp; "NO"],0),2))</f>
        <v/>
      </c>
      <c r="H202" s="43" t="str">
        <f>Checklist4813[[#This Row],[PIGUID]]&amp;"NO"</f>
        <v>NO</v>
      </c>
      <c r="I202" s="43" t="str">
        <f>IF(Checklist4813[[#This Row],[PIGUID]]="","",INDEX(PIs[NA Exempt],MATCH(Checklist4813[[#This Row],[PIGUID]],PIs[GUID],0),1))</f>
        <v/>
      </c>
      <c r="J20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30.05 Water quality</v>
      </c>
      <c r="K20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02" s="43" t="str">
        <f>IF(Checklist4813[[#This Row],[SGUID]]="",IF(Checklist4813[[#This Row],[SSGUID]]="",INDEX(PIs[[Column1]:[SS]],MATCH(Checklist4813[[#This Row],[PIGUID]],PIs[GUID],0),6),""),"")</f>
        <v/>
      </c>
      <c r="M202" s="43" t="str">
        <f>IF(Checklist4813[[#This Row],[SSGUID]]="",IF(Checklist4813[[#This Row],[PIGUID]]="","",INDEX(PIs[[Column1]:[SS]],MATCH(Checklist4813[[#This Row],[PIGUID]],PIs[GUID],0),8)),"")</f>
        <v/>
      </c>
      <c r="N202" s="63"/>
      <c r="O202" s="63"/>
      <c r="P202" s="43" t="str">
        <f>IF(Checklist4813[[#This Row],[ifna]]="NA","",IF(Checklist4813[[#This Row],[RelatedPQ]]=0,"",IF(Checklist4813[[#This Row],[RelatedPQ]]="","",IF((INDEX(S2PQ_relational[],MATCH(Checklist4813[[#This Row],[PIGUID&amp;NO]],S2PQ_relational[PIGUID &amp; "NO"],0),1))=Checklist4813[[#This Row],[PIGUID]],"Not applicable",""))))</f>
        <v/>
      </c>
      <c r="Q202" s="43" t="str">
        <f>IF(Checklist4813[[#This Row],[N/A]]="Not Applicable",INDEX(S2PQ[[Step 2 questions]:[Justification]],MATCH(Checklist4813[[#This Row],[RelatedPQ]],S2PQ[S2PQGUID],0),3),"")</f>
        <v/>
      </c>
      <c r="R202" s="63"/>
    </row>
    <row r="203" spans="2:18" s="42" customFormat="1" ht="409.5" x14ac:dyDescent="0.25">
      <c r="B203" s="43"/>
      <c r="C203" s="43"/>
      <c r="D203" s="42">
        <f>IF(Checklist4813[[#This Row],[SGUID]]="",IF(Checklist4813[[#This Row],[SSGUID]]="",0,1),1)</f>
        <v>0</v>
      </c>
      <c r="E203" s="43" t="s">
        <v>1088</v>
      </c>
      <c r="F203" s="43" t="str">
        <f>_xlfn.IFNA(Checklist4813[[#This Row],[RelatedPQ]],"NA")</f>
        <v>NA</v>
      </c>
      <c r="G203" s="43" t="e">
        <f>IF(Checklist4813[[#This Row],[PIGUID]]="","",INDEX(S2PQ_relational[],MATCH(Checklist4813[[#This Row],[PIGUID&amp;NO]],S2PQ_relational[PIGUID &amp; "NO"],0),2))</f>
        <v>#N/A</v>
      </c>
      <c r="H203" s="43" t="str">
        <f>Checklist4813[[#This Row],[PIGUID]]&amp;"NO"</f>
        <v>2gtRPHX41pHO6QFDWfcerWNO</v>
      </c>
      <c r="I203" s="43" t="b">
        <f>IF(Checklist4813[[#This Row],[PIGUID]]="","",INDEX(PIs[NA Exempt],MATCH(Checklist4813[[#This Row],[PIGUID]],PIs[GUID],0),1))</f>
        <v>0</v>
      </c>
      <c r="J20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30.05.01</v>
      </c>
      <c r="K20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Water is analyzed for food safety, in accordance with the risk assessment.</v>
      </c>
      <c r="L203" s="43" t="str">
        <f>IF(Checklist4813[[#This Row],[SGUID]]="",IF(Checklist4813[[#This Row],[SSGUID]]="",INDEX(PIs[[Column1]:[SS]],MATCH(Checklist4813[[#This Row],[PIGUID]],PIs[GUID],0),6),""),"")</f>
        <v>Water shall be analyzed for food safety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v>
      </c>
      <c r="M203" s="43" t="str">
        <f>IF(Checklist4813[[#This Row],[SSGUID]]="",IF(Checklist4813[[#This Row],[PIGUID]]="","",INDEX(PIs[[Column1]:[SS]],MATCH(Checklist4813[[#This Row],[PIGUID]],PIs[GUID],0),8)),"")</f>
        <v>Major Must</v>
      </c>
      <c r="N203" s="63"/>
      <c r="O203" s="63"/>
      <c r="P203" s="43" t="str">
        <f>IF(Checklist4813[[#This Row],[ifna]]="NA","",IF(Checklist4813[[#This Row],[RelatedPQ]]=0,"",IF(Checklist4813[[#This Row],[RelatedPQ]]="","",IF((INDEX(S2PQ_relational[],MATCH(Checklist4813[[#This Row],[PIGUID&amp;NO]],S2PQ_relational[PIGUID &amp; "NO"],0),1))=Checklist4813[[#This Row],[PIGUID]],"Not applicable",""))))</f>
        <v/>
      </c>
      <c r="Q203" s="43" t="str">
        <f>IF(Checklist4813[[#This Row],[N/A]]="Not Applicable",INDEX(S2PQ[[Step 2 questions]:[Justification]],MATCH(Checklist4813[[#This Row],[RelatedPQ]],S2PQ[S2PQGUID],0),3),"")</f>
        <v/>
      </c>
      <c r="R203" s="63"/>
    </row>
    <row r="204" spans="2:18" s="42" customFormat="1" ht="202.5" x14ac:dyDescent="0.25">
      <c r="B204" s="43"/>
      <c r="C204" s="43"/>
      <c r="D204" s="42">
        <f>IF(Checklist4813[[#This Row],[SGUID]]="",IF(Checklist4813[[#This Row],[SSGUID]]="",0,1),1)</f>
        <v>0</v>
      </c>
      <c r="E204" s="43" t="s">
        <v>1081</v>
      </c>
      <c r="F204" s="43" t="str">
        <f>_xlfn.IFNA(Checklist4813[[#This Row],[RelatedPQ]],"NA")</f>
        <v>NA</v>
      </c>
      <c r="G204" s="43" t="e">
        <f>IF(Checklist4813[[#This Row],[PIGUID]]="","",INDEX(S2PQ_relational[],MATCH(Checklist4813[[#This Row],[PIGUID&amp;NO]],S2PQ_relational[PIGUID &amp; "NO"],0),2))</f>
        <v>#N/A</v>
      </c>
      <c r="H204" s="43" t="str">
        <f>Checklist4813[[#This Row],[PIGUID]]&amp;"NO"</f>
        <v>2uvyi4xXezIfuSwNUADFHGNO</v>
      </c>
      <c r="I204" s="43" t="b">
        <f>IF(Checklist4813[[#This Row],[PIGUID]]="","",INDEX(PIs[NA Exempt],MATCH(Checklist4813[[#This Row],[PIGUID]],PIs[GUID],0),1))</f>
        <v>0</v>
      </c>
      <c r="J20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30.05.02</v>
      </c>
      <c r="K20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Corrective actions are taken based on results from the risk assessment and results of the water analysis.</v>
      </c>
      <c r="L204" s="43" t="str">
        <f>IF(Checklist4813[[#This Row],[SGUID]]="",IF(Checklist4813[[#This Row],[SSGUID]]="",INDEX(PIs[[Column1]:[SS]],MATCH(Checklist4813[[#This Row],[PIGUID]],PIs[GUID],0),6),""),"")</f>
        <v>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v>
      </c>
      <c r="M204" s="43" t="str">
        <f>IF(Checklist4813[[#This Row],[SSGUID]]="",IF(Checklist4813[[#This Row],[PIGUID]]="","",INDEX(PIs[[Column1]:[SS]],MATCH(Checklist4813[[#This Row],[PIGUID]],PIs[GUID],0),8)),"")</f>
        <v>Major Must</v>
      </c>
      <c r="N204" s="63"/>
      <c r="O204" s="63"/>
      <c r="P204" s="43" t="str">
        <f>IF(Checklist4813[[#This Row],[ifna]]="NA","",IF(Checklist4813[[#This Row],[RelatedPQ]]=0,"",IF(Checklist4813[[#This Row],[RelatedPQ]]="","",IF((INDEX(S2PQ_relational[],MATCH(Checklist4813[[#This Row],[PIGUID&amp;NO]],S2PQ_relational[PIGUID &amp; "NO"],0),1))=Checklist4813[[#This Row],[PIGUID]],"Not applicable",""))))</f>
        <v/>
      </c>
      <c r="Q204" s="43" t="str">
        <f>IF(Checklist4813[[#This Row],[N/A]]="Not Applicable",INDEX(S2PQ[[Step 2 questions]:[Justification]],MATCH(Checklist4813[[#This Row],[RelatedPQ]],S2PQ[S2PQGUID],0),3),"")</f>
        <v/>
      </c>
      <c r="R204" s="63"/>
    </row>
    <row r="205" spans="2:18" s="42" customFormat="1" ht="409.5" x14ac:dyDescent="0.25">
      <c r="B205" s="43"/>
      <c r="C205" s="43"/>
      <c r="D205" s="42">
        <f>IF(Checklist4813[[#This Row],[SGUID]]="",IF(Checklist4813[[#This Row],[SSGUID]]="",0,1),1)</f>
        <v>0</v>
      </c>
      <c r="E205" s="43" t="s">
        <v>1094</v>
      </c>
      <c r="F205" s="43" t="str">
        <f>_xlfn.IFNA(Checklist4813[[#This Row],[RelatedPQ]],"NA")</f>
        <v>NA</v>
      </c>
      <c r="G205" s="43" t="e">
        <f>IF(Checklist4813[[#This Row],[PIGUID]]="","",INDEX(S2PQ_relational[],MATCH(Checklist4813[[#This Row],[PIGUID&amp;NO]],S2PQ_relational[PIGUID &amp; "NO"],0),2))</f>
        <v>#N/A</v>
      </c>
      <c r="H205" s="43" t="str">
        <f>Checklist4813[[#This Row],[PIGUID]]&amp;"NO"</f>
        <v>5sGMWlAcHjLcu4fVkhfDRWNO</v>
      </c>
      <c r="I205" s="43" t="b">
        <f>IF(Checklist4813[[#This Row],[PIGUID]]="","",INDEX(PIs[NA Exempt],MATCH(Checklist4813[[#This Row],[PIGUID]],PIs[GUID],0),1))</f>
        <v>0</v>
      </c>
      <c r="J20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30.05.03</v>
      </c>
      <c r="K20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use of treated sewage water does not pose a food safety risk.</v>
      </c>
      <c r="L205" s="43" t="str">
        <f>IF(Checklist4813[[#This Row],[SGUID]]="",IF(Checklist4813[[#This Row],[SSGUID]]="",INDEX(PIs[[Column1]:[SS]],MATCH(Checklist4813[[#This Row],[PIGUID]],PIs[GUID],0),6),""),"")</f>
        <v>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v>
      </c>
      <c r="M205" s="43" t="str">
        <f>IF(Checklist4813[[#This Row],[SSGUID]]="",IF(Checklist4813[[#This Row],[PIGUID]]="","",INDEX(PIs[[Column1]:[SS]],MATCH(Checklist4813[[#This Row],[PIGUID]],PIs[GUID],0),8)),"")</f>
        <v>Major Must</v>
      </c>
      <c r="N205" s="63"/>
      <c r="O205" s="63"/>
      <c r="P205" s="43" t="str">
        <f>IF(Checklist4813[[#This Row],[ifna]]="NA","",IF(Checklist4813[[#This Row],[RelatedPQ]]=0,"",IF(Checklist4813[[#This Row],[RelatedPQ]]="","",IF((INDEX(S2PQ_relational[],MATCH(Checklist4813[[#This Row],[PIGUID&amp;NO]],S2PQ_relational[PIGUID &amp; "NO"],0),1))=Checklist4813[[#This Row],[PIGUID]],"Not applicable",""))))</f>
        <v/>
      </c>
      <c r="Q205" s="43" t="str">
        <f>IF(Checklist4813[[#This Row],[N/A]]="Not Applicable",INDEX(S2PQ[[Step 2 questions]:[Justification]],MATCH(Checklist4813[[#This Row],[RelatedPQ]],S2PQ[S2PQGUID],0),3),"")</f>
        <v/>
      </c>
      <c r="R205" s="63"/>
    </row>
    <row r="206" spans="2:18" s="42" customFormat="1" ht="101.25" x14ac:dyDescent="0.25">
      <c r="B206" s="43"/>
      <c r="C206" s="43"/>
      <c r="D206" s="42">
        <f>IF(Checklist4813[[#This Row],[SGUID]]="",IF(Checklist4813[[#This Row],[SSGUID]]="",0,1),1)</f>
        <v>0</v>
      </c>
      <c r="E206" s="43" t="s">
        <v>1099</v>
      </c>
      <c r="F206" s="43" t="str">
        <f>_xlfn.IFNA(Checklist4813[[#This Row],[RelatedPQ]],"NA")</f>
        <v>NA</v>
      </c>
      <c r="G206" s="43" t="e">
        <f>IF(Checklist4813[[#This Row],[PIGUID]]="","",INDEX(S2PQ_relational[],MATCH(Checklist4813[[#This Row],[PIGUID&amp;NO]],S2PQ_relational[PIGUID &amp; "NO"],0),2))</f>
        <v>#N/A</v>
      </c>
      <c r="H206" s="43" t="str">
        <f>Checklist4813[[#This Row],[PIGUID]]&amp;"NO"</f>
        <v>6rtHWgLr1wRNeI1oCBqzPoNO</v>
      </c>
      <c r="I206" s="43" t="b">
        <f>IF(Checklist4813[[#This Row],[PIGUID]]="","",INDEX(PIs[NA Exempt],MATCH(Checklist4813[[#This Row],[PIGUID]],PIs[GUID],0),1))</f>
        <v>0</v>
      </c>
      <c r="J20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30.05.04</v>
      </c>
      <c r="K20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Water that comes into contact with products during harvest and postharvest meets the microbial standard for drinking water.</v>
      </c>
      <c r="L206" s="43" t="str">
        <f>IF(Checklist4813[[#This Row],[SGUID]]="",IF(Checklist4813[[#This Row],[SSGUID]]="",INDEX(PIs[[Column1]:[SS]],MATCH(Checklist4813[[#This Row],[PIGUID]],PIs[GUID],0),6),""),"")</f>
        <v>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v>
      </c>
      <c r="M206" s="43" t="str">
        <f>IF(Checklist4813[[#This Row],[SSGUID]]="",IF(Checklist4813[[#This Row],[PIGUID]]="","",INDEX(PIs[[Column1]:[SS]],MATCH(Checklist4813[[#This Row],[PIGUID]],PIs[GUID],0),8)),"")</f>
        <v>Major Must</v>
      </c>
      <c r="N206" s="63"/>
      <c r="O206" s="63"/>
      <c r="P206" s="43" t="str">
        <f>IF(Checklist4813[[#This Row],[ifna]]="NA","",IF(Checklist4813[[#This Row],[RelatedPQ]]=0,"",IF(Checklist4813[[#This Row],[RelatedPQ]]="","",IF((INDEX(S2PQ_relational[],MATCH(Checklist4813[[#This Row],[PIGUID&amp;NO]],S2PQ_relational[PIGUID &amp; "NO"],0),1))=Checklist4813[[#This Row],[PIGUID]],"Not applicable",""))))</f>
        <v/>
      </c>
      <c r="Q206" s="43" t="str">
        <f>IF(Checklist4813[[#This Row],[N/A]]="Not Applicable",INDEX(S2PQ[[Step 2 questions]:[Justification]],MATCH(Checklist4813[[#This Row],[RelatedPQ]],S2PQ[S2PQGUID],0),3),"")</f>
        <v/>
      </c>
      <c r="R206" s="63"/>
    </row>
    <row r="207" spans="2:18" s="42" customFormat="1" ht="78.75" x14ac:dyDescent="0.25">
      <c r="B207" s="43"/>
      <c r="C207" s="43"/>
      <c r="D207" s="42">
        <f>IF(Checklist4813[[#This Row],[SGUID]]="",IF(Checklist4813[[#This Row],[SSGUID]]="",0,1),1)</f>
        <v>0</v>
      </c>
      <c r="E207" s="43" t="s">
        <v>1111</v>
      </c>
      <c r="F207" s="43" t="str">
        <f>_xlfn.IFNA(Checklist4813[[#This Row],[RelatedPQ]],"NA")</f>
        <v>NA</v>
      </c>
      <c r="G207" s="43" t="e">
        <f>IF(Checklist4813[[#This Row],[PIGUID]]="","",INDEX(S2PQ_relational[],MATCH(Checklist4813[[#This Row],[PIGUID&amp;NO]],S2PQ_relational[PIGUID &amp; "NO"],0),2))</f>
        <v>#N/A</v>
      </c>
      <c r="H207" s="43" t="str">
        <f>Checklist4813[[#This Row],[PIGUID]]&amp;"NO"</f>
        <v>5ILg7oug7iTClvMlMZjhAQNO</v>
      </c>
      <c r="I207" s="43" t="b">
        <f>IF(Checklist4813[[#This Row],[PIGUID]]="","",INDEX(PIs[NA Exempt],MATCH(Checklist4813[[#This Row],[PIGUID]],PIs[GUID],0),1))</f>
        <v>0</v>
      </c>
      <c r="J20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30.05.05</v>
      </c>
      <c r="K20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Recirculated water used during production, harvest, and postharvest is changed or replenished at an appropriate frequency.</v>
      </c>
      <c r="L207" s="43" t="str">
        <f>IF(Checklist4813[[#This Row],[SGUID]]="",IF(Checklist4813[[#This Row],[SSGUID]]="",INDEX(PIs[[Column1]:[SS]],MATCH(Checklist4813[[#This Row],[PIGUID]],PIs[GUID],0),6),""),"")</f>
        <v>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v>
      </c>
      <c r="M207" s="43" t="str">
        <f>IF(Checklist4813[[#This Row],[SSGUID]]="",IF(Checklist4813[[#This Row],[PIGUID]]="","",INDEX(PIs[[Column1]:[SS]],MATCH(Checklist4813[[#This Row],[PIGUID]],PIs[GUID],0),8)),"")</f>
        <v>Major Must</v>
      </c>
      <c r="N207" s="63"/>
      <c r="O207" s="63"/>
      <c r="P207" s="43" t="str">
        <f>IF(Checklist4813[[#This Row],[ifna]]="NA","",IF(Checklist4813[[#This Row],[RelatedPQ]]=0,"",IF(Checklist4813[[#This Row],[RelatedPQ]]="","",IF((INDEX(S2PQ_relational[],MATCH(Checklist4813[[#This Row],[PIGUID&amp;NO]],S2PQ_relational[PIGUID &amp; "NO"],0),1))=Checklist4813[[#This Row],[PIGUID]],"Not applicable",""))))</f>
        <v/>
      </c>
      <c r="Q207" s="43" t="str">
        <f>IF(Checklist4813[[#This Row],[N/A]]="Not Applicable",INDEX(S2PQ[[Step 2 questions]:[Justification]],MATCH(Checklist4813[[#This Row],[RelatedPQ]],S2PQ[S2PQGUID],0),3),"")</f>
        <v/>
      </c>
      <c r="R207" s="63"/>
    </row>
    <row r="208" spans="2:18" s="42" customFormat="1" ht="123.75" x14ac:dyDescent="0.25">
      <c r="B208" s="43"/>
      <c r="C208" s="43"/>
      <c r="D208" s="42">
        <f>IF(Checklist4813[[#This Row],[SGUID]]="",IF(Checklist4813[[#This Row],[SSGUID]]="",0,1),1)</f>
        <v>0</v>
      </c>
      <c r="E208" s="43" t="s">
        <v>1105</v>
      </c>
      <c r="F208" s="43" t="str">
        <f>_xlfn.IFNA(Checklist4813[[#This Row],[RelatedPQ]],"NA")</f>
        <v>NA</v>
      </c>
      <c r="G208" s="43" t="e">
        <f>IF(Checklist4813[[#This Row],[PIGUID]]="","",INDEX(S2PQ_relational[],MATCH(Checklist4813[[#This Row],[PIGUID&amp;NO]],S2PQ_relational[PIGUID &amp; "NO"],0),2))</f>
        <v>#N/A</v>
      </c>
      <c r="H208" s="43" t="str">
        <f>Checklist4813[[#This Row],[PIGUID]]&amp;"NO"</f>
        <v>6VDJXyqyq366fxaTRQIzMrNO</v>
      </c>
      <c r="I208" s="43" t="b">
        <f>IF(Checklist4813[[#This Row],[PIGUID]]="","",INDEX(PIs[NA Exempt],MATCH(Checklist4813[[#This Row],[PIGUID]],PIs[GUID],0),1))</f>
        <v>0</v>
      </c>
      <c r="J20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30.05.06</v>
      </c>
      <c r="K20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Treated water used during harvest or postharvest is monitored appropriately.</v>
      </c>
      <c r="L208" s="43" t="str">
        <f>IF(Checklist4813[[#This Row],[SGUID]]="",IF(Checklist4813[[#This Row],[SSGUID]]="",INDEX(PIs[[Column1]:[SS]],MATCH(Checklist4813[[#This Row],[PIGUID]],PIs[GUID],0),6),""),"")</f>
        <v>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v>
      </c>
      <c r="M208" s="43" t="str">
        <f>IF(Checklist4813[[#This Row],[SSGUID]]="",IF(Checklist4813[[#This Row],[PIGUID]]="","",INDEX(PIs[[Column1]:[SS]],MATCH(Checklist4813[[#This Row],[PIGUID]],PIs[GUID],0),8)),"")</f>
        <v>Major Must</v>
      </c>
      <c r="N208" s="63"/>
      <c r="O208" s="63"/>
      <c r="P208" s="43" t="str">
        <f>IF(Checklist4813[[#This Row],[ifna]]="NA","",IF(Checklist4813[[#This Row],[RelatedPQ]]=0,"",IF(Checklist4813[[#This Row],[RelatedPQ]]="","",IF((INDEX(S2PQ_relational[],MATCH(Checklist4813[[#This Row],[PIGUID&amp;NO]],S2PQ_relational[PIGUID &amp; "NO"],0),1))=Checklist4813[[#This Row],[PIGUID]],"Not applicable",""))))</f>
        <v/>
      </c>
      <c r="Q208" s="43" t="str">
        <f>IF(Checklist4813[[#This Row],[N/A]]="Not Applicable",INDEX(S2PQ[[Step 2 questions]:[Justification]],MATCH(Checklist4813[[#This Row],[RelatedPQ]],S2PQ[S2PQGUID],0),3),"")</f>
        <v/>
      </c>
      <c r="R208" s="63"/>
    </row>
    <row r="209" spans="2:18" s="42" customFormat="1" ht="45" x14ac:dyDescent="0.25">
      <c r="B209" s="43"/>
      <c r="C209" s="43" t="s">
        <v>1080</v>
      </c>
      <c r="D209" s="42">
        <f>IF(Checklist4813[[#This Row],[SGUID]]="",IF(Checklist4813[[#This Row],[SSGUID]]="",0,1),1)</f>
        <v>1</v>
      </c>
      <c r="E209" s="43"/>
      <c r="F209" s="43" t="str">
        <f>_xlfn.IFNA(Checklist4813[[#This Row],[RelatedPQ]],"NA")</f>
        <v/>
      </c>
      <c r="G209" s="43" t="str">
        <f>IF(Checklist4813[[#This Row],[PIGUID]]="","",INDEX(S2PQ_relational[],MATCH(Checklist4813[[#This Row],[PIGUID&amp;NO]],S2PQ_relational[PIGUID &amp; "NO"],0),2))</f>
        <v/>
      </c>
      <c r="H209" s="43" t="str">
        <f>Checklist4813[[#This Row],[PIGUID]]&amp;"NO"</f>
        <v>NO</v>
      </c>
      <c r="I209" s="43" t="str">
        <f>IF(Checklist4813[[#This Row],[PIGUID]]="","",INDEX(PIs[NA Exempt],MATCH(Checklist4813[[#This Row],[PIGUID]],PIs[GUID],0),1))</f>
        <v/>
      </c>
      <c r="J20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30.06 Irrigation predictions and record keeping</v>
      </c>
      <c r="K20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09" s="43" t="str">
        <f>IF(Checklist4813[[#This Row],[SGUID]]="",IF(Checklist4813[[#This Row],[SSGUID]]="",INDEX(PIs[[Column1]:[SS]],MATCH(Checklist4813[[#This Row],[PIGUID]],PIs[GUID],0),6),""),"")</f>
        <v/>
      </c>
      <c r="M209" s="43" t="str">
        <f>IF(Checklist4813[[#This Row],[SSGUID]]="",IF(Checklist4813[[#This Row],[PIGUID]]="","",INDEX(PIs[[Column1]:[SS]],MATCH(Checklist4813[[#This Row],[PIGUID]],PIs[GUID],0),8)),"")</f>
        <v/>
      </c>
      <c r="N209" s="63"/>
      <c r="O209" s="63"/>
      <c r="P209" s="43" t="str">
        <f>IF(Checklist4813[[#This Row],[ifna]]="NA","",IF(Checklist4813[[#This Row],[RelatedPQ]]=0,"",IF(Checklist4813[[#This Row],[RelatedPQ]]="","",IF((INDEX(S2PQ_relational[],MATCH(Checklist4813[[#This Row],[PIGUID&amp;NO]],S2PQ_relational[PIGUID &amp; "NO"],0),1))=Checklist4813[[#This Row],[PIGUID]],"Not applicable",""))))</f>
        <v/>
      </c>
      <c r="Q209" s="43" t="str">
        <f>IF(Checklist4813[[#This Row],[N/A]]="Not Applicable",INDEX(S2PQ[[Step 2 questions]:[Justification]],MATCH(Checklist4813[[#This Row],[RelatedPQ]],S2PQ[S2PQGUID],0),3),"")</f>
        <v/>
      </c>
      <c r="R209" s="63"/>
    </row>
    <row r="210" spans="2:18" s="42" customFormat="1" ht="112.5" x14ac:dyDescent="0.25">
      <c r="B210" s="43"/>
      <c r="C210" s="43"/>
      <c r="D210" s="42">
        <f>IF(Checklist4813[[#This Row],[SGUID]]="",IF(Checklist4813[[#This Row],[SSGUID]]="",0,1),1)</f>
        <v>0</v>
      </c>
      <c r="E210" s="43" t="s">
        <v>1074</v>
      </c>
      <c r="F210" s="43" t="str">
        <f>_xlfn.IFNA(Checklist4813[[#This Row],[RelatedPQ]],"NA")</f>
        <v>NA</v>
      </c>
      <c r="G210" s="43" t="e">
        <f>IF(Checklist4813[[#This Row],[PIGUID]]="","",INDEX(S2PQ_relational[],MATCH(Checklist4813[[#This Row],[PIGUID&amp;NO]],S2PQ_relational[PIGUID &amp; "NO"],0),2))</f>
        <v>#N/A</v>
      </c>
      <c r="H210" s="43" t="str">
        <f>Checklist4813[[#This Row],[PIGUID]]&amp;"NO"</f>
        <v>2PJlZjNP2CxZBTHI3Yo72lNO</v>
      </c>
      <c r="I210" s="43" t="b">
        <f>IF(Checklist4813[[#This Row],[PIGUID]]="","",INDEX(PIs[NA Exempt],MATCH(Checklist4813[[#This Row],[PIGUID]],PIs[GUID],0),1))</f>
        <v>0</v>
      </c>
      <c r="J21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30.06.01</v>
      </c>
      <c r="K21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Tools are routinely used to calculate and optimize crop irrigation.</v>
      </c>
      <c r="L210" s="43" t="str">
        <f>IF(Checklist4813[[#This Row],[SGUID]]="",IF(Checklist4813[[#This Row],[SSGUID]]="",INDEX(PIs[[Column1]:[SS]],MATCH(Checklist4813[[#This Row],[PIGUID]],PIs[GUID],0),6),""),"")</f>
        <v>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v>
      </c>
      <c r="M210" s="43" t="str">
        <f>IF(Checklist4813[[#This Row],[SSGUID]]="",IF(Checklist4813[[#This Row],[PIGUID]]="","",INDEX(PIs[[Column1]:[SS]],MATCH(Checklist4813[[#This Row],[PIGUID]],PIs[GUID],0),8)),"")</f>
        <v>Minor Must</v>
      </c>
      <c r="N210" s="63"/>
      <c r="O210" s="63"/>
      <c r="P210" s="43" t="str">
        <f>IF(Checklist4813[[#This Row],[ifna]]="NA","",IF(Checklist4813[[#This Row],[RelatedPQ]]=0,"",IF(Checklist4813[[#This Row],[RelatedPQ]]="","",IF((INDEX(S2PQ_relational[],MATCH(Checklist4813[[#This Row],[PIGUID&amp;NO]],S2PQ_relational[PIGUID &amp; "NO"],0),1))=Checklist4813[[#This Row],[PIGUID]],"Not applicable",""))))</f>
        <v/>
      </c>
      <c r="Q210" s="43" t="str">
        <f>IF(Checklist4813[[#This Row],[N/A]]="Not Applicable",INDEX(S2PQ[[Step 2 questions]:[Justification]],MATCH(Checklist4813[[#This Row],[RelatedPQ]],S2PQ[S2PQGUID],0),3),"")</f>
        <v/>
      </c>
      <c r="R210" s="63"/>
    </row>
    <row r="211" spans="2:18" s="42" customFormat="1" ht="78.75" x14ac:dyDescent="0.25">
      <c r="B211" s="43"/>
      <c r="C211" s="43"/>
      <c r="D211" s="42">
        <f>IF(Checklist4813[[#This Row],[SGUID]]="",IF(Checklist4813[[#This Row],[SSGUID]]="",0,1),1)</f>
        <v>0</v>
      </c>
      <c r="E211" s="43" t="s">
        <v>1247</v>
      </c>
      <c r="F211" s="43" t="str">
        <f>_xlfn.IFNA(Checklist4813[[#This Row],[RelatedPQ]],"NA")</f>
        <v>NA</v>
      </c>
      <c r="G211" s="43" t="e">
        <f>IF(Checklist4813[[#This Row],[PIGUID]]="","",INDEX(S2PQ_relational[],MATCH(Checklist4813[[#This Row],[PIGUID&amp;NO]],S2PQ_relational[PIGUID &amp; "NO"],0),2))</f>
        <v>#N/A</v>
      </c>
      <c r="H211" s="43" t="str">
        <f>Checklist4813[[#This Row],[PIGUID]]&amp;"NO"</f>
        <v>iB5PMMMmXldy6uUryrwf2NO</v>
      </c>
      <c r="I211" s="43" t="b">
        <f>IF(Checklist4813[[#This Row],[PIGUID]]="","",INDEX(PIs[NA Exempt],MATCH(Checklist4813[[#This Row],[PIGUID]],PIs[GUID],0),1))</f>
        <v>0</v>
      </c>
      <c r="J21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30.06.02</v>
      </c>
      <c r="K21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Measures are taken to understand the amount of water used and actions identified for how to increase water use efficiency.</v>
      </c>
      <c r="L211" s="43" t="str">
        <f>IF(Checklist4813[[#This Row],[SGUID]]="",IF(Checklist4813[[#This Row],[SSGUID]]="",INDEX(PIs[[Column1]:[SS]],MATCH(Checklist4813[[#This Row],[PIGUID]],PIs[GUID],0),6),""),"")</f>
        <v>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v>
      </c>
      <c r="M211" s="43" t="str">
        <f>IF(Checklist4813[[#This Row],[SSGUID]]="",IF(Checklist4813[[#This Row],[PIGUID]]="","",INDEX(PIs[[Column1]:[SS]],MATCH(Checklist4813[[#This Row],[PIGUID]],PIs[GUID],0),8)),"")</f>
        <v>Major Must</v>
      </c>
      <c r="N211" s="63"/>
      <c r="O211" s="63"/>
      <c r="P211" s="43" t="str">
        <f>IF(Checklist4813[[#This Row],[ifna]]="NA","",IF(Checklist4813[[#This Row],[RelatedPQ]]=0,"",IF(Checklist4813[[#This Row],[RelatedPQ]]="","",IF((INDEX(S2PQ_relational[],MATCH(Checklist4813[[#This Row],[PIGUID&amp;NO]],S2PQ_relational[PIGUID &amp; "NO"],0),1))=Checklist4813[[#This Row],[PIGUID]],"Not applicable",""))))</f>
        <v/>
      </c>
      <c r="Q211" s="43" t="str">
        <f>IF(Checklist4813[[#This Row],[N/A]]="Not Applicable",INDEX(S2PQ[[Step 2 questions]:[Justification]],MATCH(Checklist4813[[#This Row],[RelatedPQ]],S2PQ[S2PQGUID],0),3),"")</f>
        <v/>
      </c>
      <c r="R211" s="63"/>
    </row>
    <row r="212" spans="2:18" s="42" customFormat="1" ht="180" x14ac:dyDescent="0.25">
      <c r="B212" s="43"/>
      <c r="C212" s="43"/>
      <c r="D212" s="42">
        <f>IF(Checklist4813[[#This Row],[SGUID]]="",IF(Checklist4813[[#This Row],[SSGUID]]="",0,1),1)</f>
        <v>0</v>
      </c>
      <c r="E212" s="43" t="s">
        <v>1241</v>
      </c>
      <c r="F212" s="43" t="str">
        <f>_xlfn.IFNA(Checklist4813[[#This Row],[RelatedPQ]],"NA")</f>
        <v>NA</v>
      </c>
      <c r="G212" s="43" t="e">
        <f>IF(Checklist4813[[#This Row],[PIGUID]]="","",INDEX(S2PQ_relational[],MATCH(Checklist4813[[#This Row],[PIGUID&amp;NO]],S2PQ_relational[PIGUID &amp; "NO"],0),2))</f>
        <v>#N/A</v>
      </c>
      <c r="H212" s="43" t="str">
        <f>Checklist4813[[#This Row],[PIGUID]]&amp;"NO"</f>
        <v>4YbENZo3egueuxDEDlR76yNO</v>
      </c>
      <c r="I212" s="43" t="b">
        <f>IF(Checklist4813[[#This Row],[PIGUID]]="","",INDEX(PIs[NA Exempt],MATCH(Checklist4813[[#This Row],[PIGUID]],PIs[GUID],0),1))</f>
        <v>0</v>
      </c>
      <c r="J21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30.06.03</v>
      </c>
      <c r="K21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Management of water is supported with metrics.</v>
      </c>
      <c r="L212" s="43" t="str">
        <f>IF(Checklist4813[[#This Row],[SGUID]]="",IF(Checklist4813[[#This Row],[SSGUID]]="",INDEX(PIs[[Column1]:[SS]],MATCH(Checklist4813[[#This Row],[PIGUID]],PIs[GUID],0),6),""),"")</f>
        <v>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v>
      </c>
      <c r="M212" s="43" t="str">
        <f>IF(Checklist4813[[#This Row],[SSGUID]]="",IF(Checklist4813[[#This Row],[PIGUID]]="","",INDEX(PIs[[Column1]:[SS]],MATCH(Checklist4813[[#This Row],[PIGUID]],PIs[GUID],0),8)),"")</f>
        <v>Recom.</v>
      </c>
      <c r="N212" s="63"/>
      <c r="O212" s="63"/>
      <c r="P212" s="43" t="str">
        <f>IF(Checklist4813[[#This Row],[ifna]]="NA","",IF(Checklist4813[[#This Row],[RelatedPQ]]=0,"",IF(Checklist4813[[#This Row],[RelatedPQ]]="","",IF((INDEX(S2PQ_relational[],MATCH(Checklist4813[[#This Row],[PIGUID&amp;NO]],S2PQ_relational[PIGUID &amp; "NO"],0),1))=Checklist4813[[#This Row],[PIGUID]],"Not applicable",""))))</f>
        <v/>
      </c>
      <c r="Q212" s="43" t="str">
        <f>IF(Checklist4813[[#This Row],[N/A]]="Not Applicable",INDEX(S2PQ[[Step 2 questions]:[Justification]],MATCH(Checklist4813[[#This Row],[RelatedPQ]],S2PQ[S2PQGUID],0),3),"")</f>
        <v/>
      </c>
      <c r="R212" s="63"/>
    </row>
    <row r="213" spans="2:18" s="42" customFormat="1" ht="56.25" x14ac:dyDescent="0.25">
      <c r="B213" s="43" t="s">
        <v>744</v>
      </c>
      <c r="C213" s="43"/>
      <c r="D213" s="42">
        <f>IF(Checklist4813[[#This Row],[SGUID]]="",IF(Checklist4813[[#This Row],[SSGUID]]="",0,1),1)</f>
        <v>1</v>
      </c>
      <c r="E213" s="43"/>
      <c r="F213" s="43" t="str">
        <f>_xlfn.IFNA(Checklist4813[[#This Row],[RelatedPQ]],"NA")</f>
        <v/>
      </c>
      <c r="G213" s="43" t="str">
        <f>IF(Checklist4813[[#This Row],[PIGUID]]="","",INDEX(S2PQ_relational[],MATCH(Checklist4813[[#This Row],[PIGUID&amp;NO]],S2PQ_relational[PIGUID &amp; "NO"],0),2))</f>
        <v/>
      </c>
      <c r="H213" s="43" t="str">
        <f>Checklist4813[[#This Row],[PIGUID]]&amp;"NO"</f>
        <v>NO</v>
      </c>
      <c r="I213" s="43" t="str">
        <f>IF(Checklist4813[[#This Row],[PIGUID]]="","",INDEX(PIs[NA Exempt],MATCH(Checklist4813[[#This Row],[PIGUID]],PIs[GUID],0),1))</f>
        <v/>
      </c>
      <c r="J21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31 INTEGRATED PEST MANAGEMENT</v>
      </c>
      <c r="K21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13" s="43" t="str">
        <f>IF(Checklist4813[[#This Row],[SGUID]]="",IF(Checklist4813[[#This Row],[SSGUID]]="",INDEX(PIs[[Column1]:[SS]],MATCH(Checklist4813[[#This Row],[PIGUID]],PIs[GUID],0),6),""),"")</f>
        <v/>
      </c>
      <c r="M213" s="43" t="str">
        <f>IF(Checklist4813[[#This Row],[SSGUID]]="",IF(Checklist4813[[#This Row],[PIGUID]]="","",INDEX(PIs[[Column1]:[SS]],MATCH(Checklist4813[[#This Row],[PIGUID]],PIs[GUID],0),8)),"")</f>
        <v/>
      </c>
      <c r="N213" s="63"/>
      <c r="O213" s="63"/>
      <c r="P213" s="43" t="str">
        <f>IF(Checklist4813[[#This Row],[ifna]]="NA","",IF(Checklist4813[[#This Row],[RelatedPQ]]=0,"",IF(Checklist4813[[#This Row],[RelatedPQ]]="","",IF((INDEX(S2PQ_relational[],MATCH(Checklist4813[[#This Row],[PIGUID&amp;NO]],S2PQ_relational[PIGUID &amp; "NO"],0),1))=Checklist4813[[#This Row],[PIGUID]],"Not applicable",""))))</f>
        <v/>
      </c>
      <c r="Q213" s="43" t="str">
        <f>IF(Checklist4813[[#This Row],[N/A]]="Not Applicable",INDEX(S2PQ[[Step 2 questions]:[Justification]],MATCH(Checklist4813[[#This Row],[RelatedPQ]],S2PQ[S2PQGUID],0),3),"")</f>
        <v/>
      </c>
      <c r="R213" s="63"/>
    </row>
    <row r="214" spans="2:18" s="42" customFormat="1" ht="33.75" hidden="1" x14ac:dyDescent="0.25">
      <c r="B214" s="43"/>
      <c r="C214" s="43" t="s">
        <v>50</v>
      </c>
      <c r="D214" s="42">
        <f>IF(Checklist4813[[#This Row],[SGUID]]="",IF(Checklist4813[[#This Row],[SSGUID]]="",0,1),1)</f>
        <v>1</v>
      </c>
      <c r="E214" s="43"/>
      <c r="F214" s="43" t="str">
        <f>_xlfn.IFNA(Checklist4813[[#This Row],[RelatedPQ]],"NA")</f>
        <v/>
      </c>
      <c r="G214" s="43" t="str">
        <f>IF(Checklist4813[[#This Row],[PIGUID]]="","",INDEX(S2PQ_relational[],MATCH(Checklist4813[[#This Row],[PIGUID&amp;NO]],S2PQ_relational[PIGUID &amp; "NO"],0),2))</f>
        <v/>
      </c>
      <c r="H214" s="43" t="str">
        <f>Checklist4813[[#This Row],[PIGUID]]&amp;"NO"</f>
        <v>NO</v>
      </c>
      <c r="I214" s="43" t="str">
        <f>IF(Checklist4813[[#This Row],[PIGUID]]="","",INDEX(PIs[NA Exempt],MATCH(Checklist4813[[#This Row],[PIGUID]],PIs[GUID],0),1))</f>
        <v/>
      </c>
      <c r="J214" s="43" t="str">
        <f>IF(Checklist4813[[#This Row],[SGUID]]="",IF(Checklist4813[[#This Row],[SSGUID]]="",IF(Checklist4813[[#This Row],[PIGUID]]="","",INDEX(PIs[[Column1]:[SS]],MATCH(Checklist4813[[#This Row],[PIGUID]],PIs[GUID],0),2)),INDEX(PIs[[Column1]:[SS]],MATCH(Checklist4813[[#This Row],[SSGUID]],PIs[SSGUID],0),18)),INDEX(PIs[[Column1]:[SS]],MATCH(Checklist4813[[#This Row],[SGUID]],PIs[SGUID],0),14))</f>
        <v>-</v>
      </c>
      <c r="K21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14" s="43" t="str">
        <f>IF(Checklist4813[[#This Row],[SGUID]]="",IF(Checklist4813[[#This Row],[SSGUID]]="",INDEX(PIs[[Column1]:[SS]],MATCH(Checklist4813[[#This Row],[PIGUID]],PIs[GUID],0),6),""),"")</f>
        <v/>
      </c>
      <c r="M214" s="43" t="str">
        <f>IF(Checklist4813[[#This Row],[SSGUID]]="",IF(Checklist4813[[#This Row],[PIGUID]]="","",INDEX(PIs[[Column1]:[SS]],MATCH(Checklist4813[[#This Row],[PIGUID]],PIs[GUID],0),8)),"")</f>
        <v/>
      </c>
      <c r="N214" s="63"/>
      <c r="O214" s="63"/>
      <c r="P214" s="43" t="str">
        <f>IF(Checklist4813[[#This Row],[ifna]]="NA","",IF(Checklist4813[[#This Row],[RelatedPQ]]=0,"",IF(Checklist4813[[#This Row],[RelatedPQ]]="","",IF((INDEX(S2PQ_relational[],MATCH(Checklist4813[[#This Row],[PIGUID&amp;NO]],S2PQ_relational[PIGUID &amp; "NO"],0),1))=Checklist4813[[#This Row],[PIGUID]],"Not applicable",""))))</f>
        <v/>
      </c>
      <c r="Q214" s="43" t="str">
        <f>IF(Checklist4813[[#This Row],[N/A]]="Not Applicable",INDEX(S2PQ[[Step 2 questions]:[Justification]],MATCH(Checklist4813[[#This Row],[RelatedPQ]],S2PQ[S2PQGUID],0),3),"")</f>
        <v/>
      </c>
      <c r="R214" s="63"/>
    </row>
    <row r="215" spans="2:18" s="42" customFormat="1" ht="135" x14ac:dyDescent="0.25">
      <c r="B215" s="43"/>
      <c r="C215" s="43"/>
      <c r="D215" s="42">
        <f>IF(Checklist4813[[#This Row],[SGUID]]="",IF(Checklist4813[[#This Row],[SSGUID]]="",0,1),1)</f>
        <v>0</v>
      </c>
      <c r="E215" s="43" t="s">
        <v>769</v>
      </c>
      <c r="F215" s="43" t="str">
        <f>_xlfn.IFNA(Checklist4813[[#This Row],[RelatedPQ]],"NA")</f>
        <v>NA</v>
      </c>
      <c r="G215" s="43" t="e">
        <f>IF(Checklist4813[[#This Row],[PIGUID]]="","",INDEX(S2PQ_relational[],MATCH(Checklist4813[[#This Row],[PIGUID&amp;NO]],S2PQ_relational[PIGUID &amp; "NO"],0),2))</f>
        <v>#N/A</v>
      </c>
      <c r="H215" s="43" t="str">
        <f>Checklist4813[[#This Row],[PIGUID]]&amp;"NO"</f>
        <v>2wQ9IQYf3XfsjO0wFC8rcuNO</v>
      </c>
      <c r="I215" s="43" t="b">
        <f>IF(Checklist4813[[#This Row],[PIGUID]]="","",INDEX(PIs[NA Exempt],MATCH(Checklist4813[[#This Row],[PIGUID]],PIs[GUID],0),1))</f>
        <v>0</v>
      </c>
      <c r="J21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31.01</v>
      </c>
      <c r="K21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Implementation of integrated pest management (IPM) is assisted through training or advice.</v>
      </c>
      <c r="L215" s="43" t="str">
        <f>IF(Checklist4813[[#This Row],[SGUID]]="",IF(Checklist4813[[#This Row],[SSGUID]]="",INDEX(PIs[[Column1]:[SS]],MATCH(Checklist4813[[#This Row],[PIGUID]],PIs[GUID],0),6),""),"")</f>
        <v>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v>
      </c>
      <c r="M215" s="43" t="str">
        <f>IF(Checklist4813[[#This Row],[SSGUID]]="",IF(Checklist4813[[#This Row],[PIGUID]]="","",INDEX(PIs[[Column1]:[SS]],MATCH(Checklist4813[[#This Row],[PIGUID]],PIs[GUID],0),8)),"")</f>
        <v>Minor Must</v>
      </c>
      <c r="N215" s="63"/>
      <c r="O215" s="63"/>
      <c r="P215" s="43" t="str">
        <f>IF(Checklist4813[[#This Row],[ifna]]="NA","",IF(Checklist4813[[#This Row],[RelatedPQ]]=0,"",IF(Checklist4813[[#This Row],[RelatedPQ]]="","",IF((INDEX(S2PQ_relational[],MATCH(Checklist4813[[#This Row],[PIGUID&amp;NO]],S2PQ_relational[PIGUID &amp; "NO"],0),1))=Checklist4813[[#This Row],[PIGUID]],"Not applicable",""))))</f>
        <v/>
      </c>
      <c r="Q215" s="43" t="str">
        <f>IF(Checklist4813[[#This Row],[N/A]]="Not Applicable",INDEX(S2PQ[[Step 2 questions]:[Justification]],MATCH(Checklist4813[[#This Row],[RelatedPQ]],S2PQ[S2PQGUID],0),3),"")</f>
        <v/>
      </c>
      <c r="R215" s="63"/>
    </row>
    <row r="216" spans="2:18" s="42" customFormat="1" ht="123.75" x14ac:dyDescent="0.25">
      <c r="B216" s="43"/>
      <c r="C216" s="43"/>
      <c r="D216" s="42">
        <f>IF(Checklist4813[[#This Row],[SGUID]]="",IF(Checklist4813[[#This Row],[SSGUID]]="",0,1),1)</f>
        <v>0</v>
      </c>
      <c r="E216" s="43" t="s">
        <v>781</v>
      </c>
      <c r="F216" s="43" t="str">
        <f>_xlfn.IFNA(Checklist4813[[#This Row],[RelatedPQ]],"NA")</f>
        <v>NA</v>
      </c>
      <c r="G216" s="43" t="e">
        <f>IF(Checklist4813[[#This Row],[PIGUID]]="","",INDEX(S2PQ_relational[],MATCH(Checklist4813[[#This Row],[PIGUID&amp;NO]],S2PQ_relational[PIGUID &amp; "NO"],0),2))</f>
        <v>#N/A</v>
      </c>
      <c r="H216" s="43" t="str">
        <f>Checklist4813[[#This Row],[PIGUID]]&amp;"NO"</f>
        <v>6jzijhg2MqRQBXkXYAkbBDNO</v>
      </c>
      <c r="I216" s="43" t="b">
        <f>IF(Checklist4813[[#This Row],[PIGUID]]="","",INDEX(PIs[NA Exempt],MATCH(Checklist4813[[#This Row],[PIGUID]],PIs[GUID],0),1))</f>
        <v>0</v>
      </c>
      <c r="J21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31.02</v>
      </c>
      <c r="K21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is informed about the relevant pests, diseases, and weeds that affect their registered crops.</v>
      </c>
      <c r="L216" s="43" t="str">
        <f>IF(Checklist4813[[#This Row],[SGUID]]="",IF(Checklist4813[[#This Row],[SSGUID]]="",INDEX(PIs[[Column1]:[SS]],MATCH(Checklist4813[[#This Row],[PIGUID]],PIs[GUID],0),6),""),"")</f>
        <v>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v>
      </c>
      <c r="M216" s="43" t="str">
        <f>IF(Checklist4813[[#This Row],[SSGUID]]="",IF(Checklist4813[[#This Row],[PIGUID]]="","",INDEX(PIs[[Column1]:[SS]],MATCH(Checklist4813[[#This Row],[PIGUID]],PIs[GUID],0),8)),"")</f>
        <v>Major Must</v>
      </c>
      <c r="N216" s="63"/>
      <c r="O216" s="63"/>
      <c r="P216" s="43" t="str">
        <f>IF(Checklist4813[[#This Row],[ifna]]="NA","",IF(Checklist4813[[#This Row],[RelatedPQ]]=0,"",IF(Checklist4813[[#This Row],[RelatedPQ]]="","",IF((INDEX(S2PQ_relational[],MATCH(Checklist4813[[#This Row],[PIGUID&amp;NO]],S2PQ_relational[PIGUID &amp; "NO"],0),1))=Checklist4813[[#This Row],[PIGUID]],"Not applicable",""))))</f>
        <v/>
      </c>
      <c r="Q216" s="43" t="str">
        <f>IF(Checklist4813[[#This Row],[N/A]]="Not Applicable",INDEX(S2PQ[[Step 2 questions]:[Justification]],MATCH(Checklist4813[[#This Row],[RelatedPQ]],S2PQ[S2PQGUID],0),3),"")</f>
        <v/>
      </c>
      <c r="R216" s="63"/>
    </row>
    <row r="217" spans="2:18" s="42" customFormat="1" ht="157.5" x14ac:dyDescent="0.25">
      <c r="B217" s="43"/>
      <c r="C217" s="43"/>
      <c r="D217" s="42">
        <f>IF(Checklist4813[[#This Row],[SGUID]]="",IF(Checklist4813[[#This Row],[SSGUID]]="",0,1),1)</f>
        <v>0</v>
      </c>
      <c r="E217" s="43" t="s">
        <v>745</v>
      </c>
      <c r="F217" s="43" t="str">
        <f>_xlfn.IFNA(Checklist4813[[#This Row],[RelatedPQ]],"NA")</f>
        <v>NA</v>
      </c>
      <c r="G217" s="43" t="e">
        <f>IF(Checklist4813[[#This Row],[PIGUID]]="","",INDEX(S2PQ_relational[],MATCH(Checklist4813[[#This Row],[PIGUID&amp;NO]],S2PQ_relational[PIGUID &amp; "NO"],0),2))</f>
        <v>#N/A</v>
      </c>
      <c r="H217" s="43" t="str">
        <f>Checklist4813[[#This Row],[PIGUID]]&amp;"NO"</f>
        <v>4o7AdogyhlEY6F6WSnUEwdNO</v>
      </c>
      <c r="I217" s="43" t="b">
        <f>IF(Checklist4813[[#This Row],[PIGUID]]="","",INDEX(PIs[NA Exempt],MATCH(Checklist4813[[#This Row],[PIGUID]],PIs[GUID],0),1))</f>
        <v>0</v>
      </c>
      <c r="J21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31.03</v>
      </c>
      <c r="K21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an integrated pest management (IPM) plan describing the measures used at farm level to manage the relevant pests, diseases, and weeds that affect the registered crop(s).</v>
      </c>
      <c r="L217" s="43" t="str">
        <f>IF(Checklist4813[[#This Row],[SGUID]]="",IF(Checklist4813[[#This Row],[SSGUID]]="",INDEX(PIs[[Column1]:[SS]],MATCH(Checklist4813[[#This Row],[PIGUID]],PIs[GUID],0),6),""),"")</f>
        <v>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v>
      </c>
      <c r="M217" s="43" t="str">
        <f>IF(Checklist4813[[#This Row],[SSGUID]]="",IF(Checklist4813[[#This Row],[PIGUID]]="","",INDEX(PIs[[Column1]:[SS]],MATCH(Checklist4813[[#This Row],[PIGUID]],PIs[GUID],0),8)),"")</f>
        <v>Minor Must</v>
      </c>
      <c r="N217" s="63"/>
      <c r="O217" s="63"/>
      <c r="P217" s="43" t="str">
        <f>IF(Checklist4813[[#This Row],[ifna]]="NA","",IF(Checklist4813[[#This Row],[RelatedPQ]]=0,"",IF(Checklist4813[[#This Row],[RelatedPQ]]="","",IF((INDEX(S2PQ_relational[],MATCH(Checklist4813[[#This Row],[PIGUID&amp;NO]],S2PQ_relational[PIGUID &amp; "NO"],0),1))=Checklist4813[[#This Row],[PIGUID]],"Not applicable",""))))</f>
        <v/>
      </c>
      <c r="Q217" s="43" t="str">
        <f>IF(Checklist4813[[#This Row],[N/A]]="Not Applicable",INDEX(S2PQ[[Step 2 questions]:[Justification]],MATCH(Checklist4813[[#This Row],[RelatedPQ]],S2PQ[S2PQGUID],0),3),"")</f>
        <v/>
      </c>
      <c r="R217" s="63"/>
    </row>
    <row r="218" spans="2:18" s="42" customFormat="1" ht="78.75" x14ac:dyDescent="0.25">
      <c r="B218" s="43"/>
      <c r="C218" s="43"/>
      <c r="D218" s="42">
        <f>IF(Checklist4813[[#This Row],[SGUID]]="",IF(Checklist4813[[#This Row],[SSGUID]]="",0,1),1)</f>
        <v>0</v>
      </c>
      <c r="E218" s="43" t="s">
        <v>738</v>
      </c>
      <c r="F218" s="43" t="str">
        <f>_xlfn.IFNA(Checklist4813[[#This Row],[RelatedPQ]],"NA")</f>
        <v>NA</v>
      </c>
      <c r="G218" s="43" t="e">
        <f>IF(Checklist4813[[#This Row],[PIGUID]]="","",INDEX(S2PQ_relational[],MATCH(Checklist4813[[#This Row],[PIGUID&amp;NO]],S2PQ_relational[PIGUID &amp; "NO"],0),2))</f>
        <v>#N/A</v>
      </c>
      <c r="H218" s="43" t="str">
        <f>Checklist4813[[#This Row],[PIGUID]]&amp;"NO"</f>
        <v>5DyIfj5SzNIxU35nVp2k4YNO</v>
      </c>
      <c r="I218" s="43" t="b">
        <f>IF(Checklist4813[[#This Row],[PIGUID]]="","",INDEX(PIs[NA Exempt],MATCH(Checklist4813[[#This Row],[PIGUID]],PIs[GUID],0),1))</f>
        <v>0</v>
      </c>
      <c r="J21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31.04</v>
      </c>
      <c r="K21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implements prevention measures.</v>
      </c>
      <c r="L218" s="43" t="str">
        <f>IF(Checklist4813[[#This Row],[SGUID]]="",IF(Checklist4813[[#This Row],[SSGUID]]="",INDEX(PIs[[Column1]:[SS]],MATCH(Checklist4813[[#This Row],[PIGUID]],PIs[GUID],0),6),""),"")</f>
        <v>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v>
      </c>
      <c r="M218" s="43" t="str">
        <f>IF(Checklist4813[[#This Row],[SSGUID]]="",IF(Checklist4813[[#This Row],[PIGUID]]="","",INDEX(PIs[[Column1]:[SS]],MATCH(Checklist4813[[#This Row],[PIGUID]],PIs[GUID],0),8)),"")</f>
        <v>Major Must</v>
      </c>
      <c r="N218" s="63"/>
      <c r="O218" s="63"/>
      <c r="P218" s="43" t="str">
        <f>IF(Checklist4813[[#This Row],[ifna]]="NA","",IF(Checklist4813[[#This Row],[RelatedPQ]]=0,"",IF(Checklist4813[[#This Row],[RelatedPQ]]="","",IF((INDEX(S2PQ_relational[],MATCH(Checklist4813[[#This Row],[PIGUID&amp;NO]],S2PQ_relational[PIGUID &amp; "NO"],0),1))=Checklist4813[[#This Row],[PIGUID]],"Not applicable",""))))</f>
        <v/>
      </c>
      <c r="Q218" s="43" t="str">
        <f>IF(Checklist4813[[#This Row],[N/A]]="Not Applicable",INDEX(S2PQ[[Step 2 questions]:[Justification]],MATCH(Checklist4813[[#This Row],[RelatedPQ]],S2PQ[S2PQGUID],0),3),"")</f>
        <v/>
      </c>
      <c r="R218" s="63"/>
    </row>
    <row r="219" spans="2:18" s="42" customFormat="1" ht="67.5" x14ac:dyDescent="0.25">
      <c r="B219" s="43"/>
      <c r="C219" s="43"/>
      <c r="D219" s="42">
        <f>IF(Checklist4813[[#This Row],[SGUID]]="",IF(Checklist4813[[#This Row],[SSGUID]]="",0,1),1)</f>
        <v>0</v>
      </c>
      <c r="E219" s="43" t="s">
        <v>775</v>
      </c>
      <c r="F219" s="43" t="str">
        <f>_xlfn.IFNA(Checklist4813[[#This Row],[RelatedPQ]],"NA")</f>
        <v>NA</v>
      </c>
      <c r="G219" s="43" t="e">
        <f>IF(Checklist4813[[#This Row],[PIGUID]]="","",INDEX(S2PQ_relational[],MATCH(Checklist4813[[#This Row],[PIGUID&amp;NO]],S2PQ_relational[PIGUID &amp; "NO"],0),2))</f>
        <v>#N/A</v>
      </c>
      <c r="H219" s="43" t="str">
        <f>Checklist4813[[#This Row],[PIGUID]]&amp;"NO"</f>
        <v>2Zm8EsCtX7S3L1geR531daNO</v>
      </c>
      <c r="I219" s="43" t="b">
        <f>IF(Checklist4813[[#This Row],[PIGUID]]="","",INDEX(PIs[NA Exempt],MATCH(Checklist4813[[#This Row],[PIGUID]],PIs[GUID],0),1))</f>
        <v>0</v>
      </c>
      <c r="J21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31.05</v>
      </c>
      <c r="K21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practices monitoring of their registered crops to plan pest and disease management.</v>
      </c>
      <c r="L219" s="43" t="str">
        <f>IF(Checklist4813[[#This Row],[SGUID]]="",IF(Checklist4813[[#This Row],[SSGUID]]="",INDEX(PIs[[Column1]:[SS]],MATCH(Checklist4813[[#This Row],[PIGUID]],PIs[GUID],0),6),""),"")</f>
        <v>The producer shall show evidence of implementing at least two activities for the registered crops that will determine when and to what extent pests and their natural enemies are present, and using this information to plan what pest management techniques are required.</v>
      </c>
      <c r="M219" s="43" t="str">
        <f>IF(Checklist4813[[#This Row],[SSGUID]]="",IF(Checklist4813[[#This Row],[PIGUID]]="","",INDEX(PIs[[Column1]:[SS]],MATCH(Checklist4813[[#This Row],[PIGUID]],PIs[GUID],0),8)),"")</f>
        <v>Major Must</v>
      </c>
      <c r="N219" s="63"/>
      <c r="O219" s="63"/>
      <c r="P219" s="43" t="str">
        <f>IF(Checklist4813[[#This Row],[ifna]]="NA","",IF(Checklist4813[[#This Row],[RelatedPQ]]=0,"",IF(Checklist4813[[#This Row],[RelatedPQ]]="","",IF((INDEX(S2PQ_relational[],MATCH(Checklist4813[[#This Row],[PIGUID&amp;NO]],S2PQ_relational[PIGUID &amp; "NO"],0),1))=Checklist4813[[#This Row],[PIGUID]],"Not applicable",""))))</f>
        <v/>
      </c>
      <c r="Q219" s="43" t="str">
        <f>IF(Checklist4813[[#This Row],[N/A]]="Not Applicable",INDEX(S2PQ[[Step 2 questions]:[Justification]],MATCH(Checklist4813[[#This Row],[RelatedPQ]],S2PQ[S2PQGUID],0),3),"")</f>
        <v/>
      </c>
      <c r="R219" s="63"/>
    </row>
    <row r="220" spans="2:18" s="42" customFormat="1" ht="78.75" x14ac:dyDescent="0.25">
      <c r="B220" s="43"/>
      <c r="C220" s="43"/>
      <c r="D220" s="42">
        <f>IF(Checklist4813[[#This Row],[SGUID]]="",IF(Checklist4813[[#This Row],[SSGUID]]="",0,1),1)</f>
        <v>0</v>
      </c>
      <c r="E220" s="43" t="s">
        <v>757</v>
      </c>
      <c r="F220" s="43" t="str">
        <f>_xlfn.IFNA(Checklist4813[[#This Row],[RelatedPQ]],"NA")</f>
        <v>NA</v>
      </c>
      <c r="G220" s="43" t="e">
        <f>IF(Checklist4813[[#This Row],[PIGUID]]="","",INDEX(S2PQ_relational[],MATCH(Checklist4813[[#This Row],[PIGUID&amp;NO]],S2PQ_relational[PIGUID &amp; "NO"],0),2))</f>
        <v>#N/A</v>
      </c>
      <c r="H220" s="43" t="str">
        <f>Checklist4813[[#This Row],[PIGUID]]&amp;"NO"</f>
        <v>fn3Ib8Gr3hxmqYRhAEkDINO</v>
      </c>
      <c r="I220" s="43" t="b">
        <f>IF(Checklist4813[[#This Row],[PIGUID]]="","",INDEX(PIs[NA Exempt],MATCH(Checklist4813[[#This Row],[PIGUID]],PIs[GUID],0),1))</f>
        <v>0</v>
      </c>
      <c r="J22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31.06</v>
      </c>
      <c r="K22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makes interventions to manage pests.</v>
      </c>
      <c r="L220" s="43" t="str">
        <f>IF(Checklist4813[[#This Row],[SGUID]]="",IF(Checklist4813[[#This Row],[SSGUID]]="",INDEX(PIs[[Column1]:[SS]],MATCH(Checklist4813[[#This Row],[PIGUID]],PIs[GUID],0),6),""),"")</f>
        <v>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v>
      </c>
      <c r="M220" s="43" t="str">
        <f>IF(Checklist4813[[#This Row],[SSGUID]]="",IF(Checklist4813[[#This Row],[PIGUID]]="","",INDEX(PIs[[Column1]:[SS]],MATCH(Checklist4813[[#This Row],[PIGUID]],PIs[GUID],0),8)),"")</f>
        <v>Major Must</v>
      </c>
      <c r="N220" s="63"/>
      <c r="O220" s="63"/>
      <c r="P220" s="43" t="str">
        <f>IF(Checklist4813[[#This Row],[ifna]]="NA","",IF(Checklist4813[[#This Row],[RelatedPQ]]=0,"",IF(Checklist4813[[#This Row],[RelatedPQ]]="","",IF((INDEX(S2PQ_relational[],MATCH(Checklist4813[[#This Row],[PIGUID&amp;NO]],S2PQ_relational[PIGUID &amp; "NO"],0),1))=Checklist4813[[#This Row],[PIGUID]],"Not applicable",""))))</f>
        <v/>
      </c>
      <c r="Q220" s="43" t="str">
        <f>IF(Checklist4813[[#This Row],[N/A]]="Not Applicable",INDEX(S2PQ[[Step 2 questions]:[Justification]],MATCH(Checklist4813[[#This Row],[RelatedPQ]],S2PQ[S2PQGUID],0),3),"")</f>
        <v/>
      </c>
      <c r="R220" s="63"/>
    </row>
    <row r="221" spans="2:18" s="42" customFormat="1" ht="213.75" x14ac:dyDescent="0.25">
      <c r="B221" s="43"/>
      <c r="C221" s="43"/>
      <c r="D221" s="42">
        <f>IF(Checklist4813[[#This Row],[SGUID]]="",IF(Checklist4813[[#This Row],[SSGUID]]="",0,1),1)</f>
        <v>0</v>
      </c>
      <c r="E221" s="43" t="s">
        <v>751</v>
      </c>
      <c r="F221" s="43" t="str">
        <f>_xlfn.IFNA(Checklist4813[[#This Row],[RelatedPQ]],"NA")</f>
        <v>NA</v>
      </c>
      <c r="G221" s="43" t="e">
        <f>IF(Checklist4813[[#This Row],[PIGUID]]="","",INDEX(S2PQ_relational[],MATCH(Checklist4813[[#This Row],[PIGUID&amp;NO]],S2PQ_relational[PIGUID &amp; "NO"],0),2))</f>
        <v>#N/A</v>
      </c>
      <c r="H221" s="43" t="str">
        <f>Checklist4813[[#This Row],[PIGUID]]&amp;"NO"</f>
        <v>74rWhrngZ93L1knuxjoL6MNO</v>
      </c>
      <c r="I221" s="43" t="b">
        <f>IF(Checklist4813[[#This Row],[PIGUID]]="","",INDEX(PIs[NA Exempt],MATCH(Checklist4813[[#This Row],[PIGUID]],PIs[GUID],0),1))</f>
        <v>0</v>
      </c>
      <c r="J22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31.07</v>
      </c>
      <c r="K22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Anti-resistance recommendations have been followed to maintain the effectiveness of available plant protection products (PPPs).</v>
      </c>
      <c r="L221" s="43" t="str">
        <f>IF(Checklist4813[[#This Row],[SGUID]]="",IF(Checklist4813[[#This Row],[SSGUID]]="",INDEX(PIs[[Column1]:[SS]],MATCH(Checklist4813[[#This Row],[PIGUID]],PIs[GUID],0),6),""),"")</f>
        <v>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v>
      </c>
      <c r="M221" s="43" t="str">
        <f>IF(Checklist4813[[#This Row],[SSGUID]]="",IF(Checklist4813[[#This Row],[PIGUID]]="","",INDEX(PIs[[Column1]:[SS]],MATCH(Checklist4813[[#This Row],[PIGUID]],PIs[GUID],0),8)),"")</f>
        <v>Minor Must</v>
      </c>
      <c r="N221" s="63"/>
      <c r="O221" s="63"/>
      <c r="P221" s="43" t="str">
        <f>IF(Checklist4813[[#This Row],[ifna]]="NA","",IF(Checklist4813[[#This Row],[RelatedPQ]]=0,"",IF(Checklist4813[[#This Row],[RelatedPQ]]="","",IF((INDEX(S2PQ_relational[],MATCH(Checklist4813[[#This Row],[PIGUID&amp;NO]],S2PQ_relational[PIGUID &amp; "NO"],0),1))=Checklist4813[[#This Row],[PIGUID]],"Not applicable",""))))</f>
        <v/>
      </c>
      <c r="Q221" s="43" t="str">
        <f>IF(Checklist4813[[#This Row],[N/A]]="Not Applicable",INDEX(S2PQ[[Step 2 questions]:[Justification]],MATCH(Checklist4813[[#This Row],[RelatedPQ]],S2PQ[S2PQGUID],0),3),"")</f>
        <v/>
      </c>
      <c r="R221" s="63"/>
    </row>
    <row r="222" spans="2:18" s="42" customFormat="1" ht="56.25" x14ac:dyDescent="0.25">
      <c r="B222" s="43"/>
      <c r="C222" s="43"/>
      <c r="D222" s="42">
        <f>IF(Checklist4813[[#This Row],[SGUID]]="",IF(Checklist4813[[#This Row],[SSGUID]]="",0,1),1)</f>
        <v>0</v>
      </c>
      <c r="E222" s="43" t="s">
        <v>856</v>
      </c>
      <c r="F222" s="43" t="str">
        <f>_xlfn.IFNA(Checklist4813[[#This Row],[RelatedPQ]],"NA")</f>
        <v>NA</v>
      </c>
      <c r="G222" s="43" t="e">
        <f>IF(Checklist4813[[#This Row],[PIGUID]]="","",INDEX(S2PQ_relational[],MATCH(Checklist4813[[#This Row],[PIGUID&amp;NO]],S2PQ_relational[PIGUID &amp; "NO"],0),2))</f>
        <v>#N/A</v>
      </c>
      <c r="H222" s="43" t="str">
        <f>Checklist4813[[#This Row],[PIGUID]]&amp;"NO"</f>
        <v>4GqxsZoNDOR1W87uRzBY3ZNO</v>
      </c>
      <c r="I222" s="43" t="b">
        <f>IF(Checklist4813[[#This Row],[PIGUID]]="","",INDEX(PIs[NA Exempt],MATCH(Checklist4813[[#This Row],[PIGUID]],PIs[GUID],0),1))</f>
        <v>0</v>
      </c>
      <c r="J22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31.08</v>
      </c>
      <c r="K22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uses the results of integrated pest management (IPM) to learn and to improve the IPM plan.</v>
      </c>
      <c r="L222" s="43" t="str">
        <f>IF(Checklist4813[[#This Row],[SGUID]]="",IF(Checklist4813[[#This Row],[SSGUID]]="",INDEX(PIs[[Column1]:[SS]],MATCH(Checklist4813[[#This Row],[PIGUID]],PIs[GUID],0),6),""),"")</f>
        <v>There shall be evidence that the producer evaluates the IPM plan on a yearly basis and introduces improvements if these were identified as necessary.
In Option 2 producer groups, evidence at quality management system (QMS) level is acceptable.</v>
      </c>
      <c r="M222" s="43" t="str">
        <f>IF(Checklist4813[[#This Row],[SSGUID]]="",IF(Checklist4813[[#This Row],[PIGUID]]="","",INDEX(PIs[[Column1]:[SS]],MATCH(Checklist4813[[#This Row],[PIGUID]],PIs[GUID],0),8)),"")</f>
        <v>Minor Must</v>
      </c>
      <c r="N222" s="63"/>
      <c r="O222" s="63"/>
      <c r="P222" s="43" t="str">
        <f>IF(Checklist4813[[#This Row],[ifna]]="NA","",IF(Checklist4813[[#This Row],[RelatedPQ]]=0,"",IF(Checklist4813[[#This Row],[RelatedPQ]]="","",IF((INDEX(S2PQ_relational[],MATCH(Checklist4813[[#This Row],[PIGUID&amp;NO]],S2PQ_relational[PIGUID &amp; "NO"],0),1))=Checklist4813[[#This Row],[PIGUID]],"Not applicable",""))))</f>
        <v/>
      </c>
      <c r="Q222" s="43" t="str">
        <f>IF(Checklist4813[[#This Row],[N/A]]="Not Applicable",INDEX(S2PQ[[Step 2 questions]:[Justification]],MATCH(Checklist4813[[#This Row],[RelatedPQ]],S2PQ[S2PQGUID],0),3),"")</f>
        <v/>
      </c>
      <c r="R222" s="63"/>
    </row>
    <row r="223" spans="2:18" s="42" customFormat="1" ht="33.75" x14ac:dyDescent="0.25">
      <c r="B223" s="43" t="s">
        <v>115</v>
      </c>
      <c r="C223" s="43"/>
      <c r="D223" s="42">
        <f>IF(Checklist4813[[#This Row],[SGUID]]="",IF(Checklist4813[[#This Row],[SSGUID]]="",0,1),1)</f>
        <v>1</v>
      </c>
      <c r="E223" s="43"/>
      <c r="F223" s="43" t="str">
        <f>_xlfn.IFNA(Checklist4813[[#This Row],[RelatedPQ]],"NA")</f>
        <v/>
      </c>
      <c r="G223" s="43" t="str">
        <f>IF(Checklist4813[[#This Row],[PIGUID]]="","",INDEX(S2PQ_relational[],MATCH(Checklist4813[[#This Row],[PIGUID&amp;NO]],S2PQ_relational[PIGUID &amp; "NO"],0),2))</f>
        <v/>
      </c>
      <c r="H223" s="43" t="str">
        <f>Checklist4813[[#This Row],[PIGUID]]&amp;"NO"</f>
        <v>NO</v>
      </c>
      <c r="I223" s="43" t="str">
        <f>IF(Checklist4813[[#This Row],[PIGUID]]="","",INDEX(PIs[NA Exempt],MATCH(Checklist4813[[#This Row],[PIGUID]],PIs[GUID],0),1))</f>
        <v/>
      </c>
      <c r="J22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 PLANT PROTECTION PRODUCTS</v>
      </c>
      <c r="K22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23" s="43" t="str">
        <f>IF(Checklist4813[[#This Row],[SGUID]]="",IF(Checklist4813[[#This Row],[SSGUID]]="",INDEX(PIs[[Column1]:[SS]],MATCH(Checklist4813[[#This Row],[PIGUID]],PIs[GUID],0),6),""),"")</f>
        <v/>
      </c>
      <c r="M223" s="43" t="str">
        <f>IF(Checklist4813[[#This Row],[SSGUID]]="",IF(Checklist4813[[#This Row],[PIGUID]]="","",INDEX(PIs[[Column1]:[SS]],MATCH(Checklist4813[[#This Row],[PIGUID]],PIs[GUID],0),8)),"")</f>
        <v/>
      </c>
      <c r="N223" s="63"/>
      <c r="O223" s="63"/>
      <c r="P223" s="43" t="str">
        <f>IF(Checklist4813[[#This Row],[ifna]]="NA","",IF(Checklist4813[[#This Row],[RelatedPQ]]=0,"",IF(Checklist4813[[#This Row],[RelatedPQ]]="","",IF((INDEX(S2PQ_relational[],MATCH(Checklist4813[[#This Row],[PIGUID&amp;NO]],S2PQ_relational[PIGUID &amp; "NO"],0),1))=Checklist4813[[#This Row],[PIGUID]],"Not applicable",""))))</f>
        <v/>
      </c>
      <c r="Q223" s="43" t="str">
        <f>IF(Checklist4813[[#This Row],[N/A]]="Not Applicable",INDEX(S2PQ[[Step 2 questions]:[Justification]],MATCH(Checklist4813[[#This Row],[RelatedPQ]],S2PQ[S2PQGUID],0),3),"")</f>
        <v/>
      </c>
      <c r="R223" s="63"/>
    </row>
    <row r="224" spans="2:18" s="42" customFormat="1" ht="45" x14ac:dyDescent="0.25">
      <c r="B224" s="43"/>
      <c r="C224" s="43" t="s">
        <v>151</v>
      </c>
      <c r="D224" s="42">
        <f>IF(Checklist4813[[#This Row],[SGUID]]="",IF(Checklist4813[[#This Row],[SSGUID]]="",0,1),1)</f>
        <v>1</v>
      </c>
      <c r="E224" s="43"/>
      <c r="F224" s="43" t="str">
        <f>_xlfn.IFNA(Checklist4813[[#This Row],[RelatedPQ]],"NA")</f>
        <v/>
      </c>
      <c r="G224" s="43" t="str">
        <f>IF(Checklist4813[[#This Row],[PIGUID]]="","",INDEX(S2PQ_relational[],MATCH(Checklist4813[[#This Row],[PIGUID&amp;NO]],S2PQ_relational[PIGUID &amp; "NO"],0),2))</f>
        <v/>
      </c>
      <c r="H224" s="43" t="str">
        <f>Checklist4813[[#This Row],[PIGUID]]&amp;"NO"</f>
        <v>NO</v>
      </c>
      <c r="I224" s="43" t="str">
        <f>IF(Checklist4813[[#This Row],[PIGUID]]="","",INDEX(PIs[NA Exempt],MATCH(Checklist4813[[#This Row],[PIGUID]],PIs[GUID],0),1))</f>
        <v/>
      </c>
      <c r="J22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32.01 Plant protection product management</v>
      </c>
      <c r="K22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24" s="43" t="str">
        <f>IF(Checklist4813[[#This Row],[SGUID]]="",IF(Checklist4813[[#This Row],[SSGUID]]="",INDEX(PIs[[Column1]:[SS]],MATCH(Checklist4813[[#This Row],[PIGUID]],PIs[GUID],0),6),""),"")</f>
        <v/>
      </c>
      <c r="M224" s="43" t="str">
        <f>IF(Checklist4813[[#This Row],[SSGUID]]="",IF(Checklist4813[[#This Row],[PIGUID]]="","",INDEX(PIs[[Column1]:[SS]],MATCH(Checklist4813[[#This Row],[PIGUID]],PIs[GUID],0),8)),"")</f>
        <v/>
      </c>
      <c r="N224" s="63"/>
      <c r="O224" s="63"/>
      <c r="P224" s="43" t="str">
        <f>IF(Checklist4813[[#This Row],[ifna]]="NA","",IF(Checklist4813[[#This Row],[RelatedPQ]]=0,"",IF(Checklist4813[[#This Row],[RelatedPQ]]="","",IF((INDEX(S2PQ_relational[],MATCH(Checklist4813[[#This Row],[PIGUID&amp;NO]],S2PQ_relational[PIGUID &amp; "NO"],0),1))=Checklist4813[[#This Row],[PIGUID]],"Not applicable",""))))</f>
        <v/>
      </c>
      <c r="Q224" s="43" t="str">
        <f>IF(Checklist4813[[#This Row],[N/A]]="Not Applicable",INDEX(S2PQ[[Step 2 questions]:[Justification]],MATCH(Checklist4813[[#This Row],[RelatedPQ]],S2PQ[S2PQGUID],0),3),"")</f>
        <v/>
      </c>
      <c r="R224" s="63"/>
    </row>
    <row r="225" spans="2:18" s="42" customFormat="1" ht="213.75" x14ac:dyDescent="0.25">
      <c r="B225" s="43"/>
      <c r="C225" s="43"/>
      <c r="D225" s="42">
        <f>IF(Checklist4813[[#This Row],[SGUID]]="",IF(Checklist4813[[#This Row],[SSGUID]]="",0,1),1)</f>
        <v>0</v>
      </c>
      <c r="E225" s="43" t="s">
        <v>159</v>
      </c>
      <c r="F225" s="43" t="str">
        <f>_xlfn.IFNA(Checklist4813[[#This Row],[RelatedPQ]],"NA")</f>
        <v>NA</v>
      </c>
      <c r="G225" s="43" t="e">
        <f>IF(Checklist4813[[#This Row],[PIGUID]]="","",INDEX(S2PQ_relational[],MATCH(Checklist4813[[#This Row],[PIGUID&amp;NO]],S2PQ_relational[PIGUID &amp; "NO"],0),2))</f>
        <v>#N/A</v>
      </c>
      <c r="H225" s="43" t="str">
        <f>Checklist4813[[#This Row],[PIGUID]]&amp;"NO"</f>
        <v>5XMLpcjxwMVd0swERj19FINO</v>
      </c>
      <c r="I225" s="43" t="b">
        <f>IF(Checklist4813[[#This Row],[PIGUID]]="","",INDEX(PIs[NA Exempt],MATCH(Checklist4813[[#This Row],[PIGUID]],PIs[GUID],0),1))</f>
        <v>0</v>
      </c>
      <c r="J22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32.01.01</v>
      </c>
      <c r="K22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Only treatments with plant protection products (PPPs) authorized for the country of production are used.</v>
      </c>
      <c r="L225" s="43" t="str">
        <f>IF(Checklist4813[[#This Row],[SGUID]]="",IF(Checklist4813[[#This Row],[SSGUID]]="",INDEX(PIs[[Column1]:[SS]],MATCH(Checklist4813[[#This Row],[PIGUID]],PIs[GUID],0),6),""),"")</f>
        <v>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v>
      </c>
      <c r="M225" s="43" t="str">
        <f>IF(Checklist4813[[#This Row],[SSGUID]]="",IF(Checklist4813[[#This Row],[PIGUID]]="","",INDEX(PIs[[Column1]:[SS]],MATCH(Checklist4813[[#This Row],[PIGUID]],PIs[GUID],0),8)),"")</f>
        <v>Major Must</v>
      </c>
      <c r="N225" s="63"/>
      <c r="O225" s="63"/>
      <c r="P225" s="43" t="str">
        <f>IF(Checklist4813[[#This Row],[ifna]]="NA","",IF(Checklist4813[[#This Row],[RelatedPQ]]=0,"",IF(Checklist4813[[#This Row],[RelatedPQ]]="","",IF((INDEX(S2PQ_relational[],MATCH(Checklist4813[[#This Row],[PIGUID&amp;NO]],S2PQ_relational[PIGUID &amp; "NO"],0),1))=Checklist4813[[#This Row],[PIGUID]],"Not applicable",""))))</f>
        <v/>
      </c>
      <c r="Q225" s="43" t="str">
        <f>IF(Checklist4813[[#This Row],[N/A]]="Not Applicable",INDEX(S2PQ[[Step 2 questions]:[Justification]],MATCH(Checklist4813[[#This Row],[RelatedPQ]],S2PQ[S2PQGUID],0),3),"")</f>
        <v/>
      </c>
      <c r="R225" s="63"/>
    </row>
    <row r="226" spans="2:18" s="42" customFormat="1" ht="112.5" x14ac:dyDescent="0.25">
      <c r="B226" s="43"/>
      <c r="C226" s="43"/>
      <c r="D226" s="42">
        <f>IF(Checklist4813[[#This Row],[SGUID]]="",IF(Checklist4813[[#This Row],[SSGUID]]="",0,1),1)</f>
        <v>0</v>
      </c>
      <c r="E226" s="43" t="s">
        <v>145</v>
      </c>
      <c r="F226" s="43" t="str">
        <f>_xlfn.IFNA(Checklist4813[[#This Row],[RelatedPQ]],"NA")</f>
        <v>NA</v>
      </c>
      <c r="G226" s="43" t="e">
        <f>IF(Checklist4813[[#This Row],[PIGUID]]="","",INDEX(S2PQ_relational[],MATCH(Checklist4813[[#This Row],[PIGUID&amp;NO]],S2PQ_relational[PIGUID &amp; "NO"],0),2))</f>
        <v>#N/A</v>
      </c>
      <c r="H226" s="43" t="str">
        <f>Checklist4813[[#This Row],[PIGUID]]&amp;"NO"</f>
        <v>1pKykTCeSrkEE4AWwugwUBNO</v>
      </c>
      <c r="I226" s="43" t="b">
        <f>IF(Checklist4813[[#This Row],[PIGUID]]="","",INDEX(PIs[NA Exempt],MATCH(Checklist4813[[#This Row],[PIGUID]],PIs[GUID],0),1))</f>
        <v>0</v>
      </c>
      <c r="J22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32.01.02</v>
      </c>
      <c r="K22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products (PPPs) and other treatments are applied appropriately and as recommended on the product label.</v>
      </c>
      <c r="L226" s="43" t="str">
        <f>IF(Checklist4813[[#This Row],[SGUID]]="",IF(Checklist4813[[#This Row],[SSGUID]]="",INDEX(PIs[[Column1]:[SS]],MATCH(Checklist4813[[#This Row],[PIGUID]],PIs[GUID],0),6),""),"")</f>
        <v>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v>
      </c>
      <c r="M226" s="43" t="str">
        <f>IF(Checklist4813[[#This Row],[SSGUID]]="",IF(Checklist4813[[#This Row],[PIGUID]]="","",INDEX(PIs[[Column1]:[SS]],MATCH(Checklist4813[[#This Row],[PIGUID]],PIs[GUID],0),8)),"")</f>
        <v>Major Must</v>
      </c>
      <c r="N226" s="63"/>
      <c r="O226" s="63"/>
      <c r="P226" s="43" t="str">
        <f>IF(Checklist4813[[#This Row],[ifna]]="NA","",IF(Checklist4813[[#This Row],[RelatedPQ]]=0,"",IF(Checklist4813[[#This Row],[RelatedPQ]]="","",IF((INDEX(S2PQ_relational[],MATCH(Checklist4813[[#This Row],[PIGUID&amp;NO]],S2PQ_relational[PIGUID &amp; "NO"],0),1))=Checklist4813[[#This Row],[PIGUID]],"Not applicable",""))))</f>
        <v/>
      </c>
      <c r="Q226" s="43" t="str">
        <f>IF(Checklist4813[[#This Row],[N/A]]="Not Applicable",INDEX(S2PQ[[Step 2 questions]:[Justification]],MATCH(Checklist4813[[#This Row],[RelatedPQ]],S2PQ[S2PQGUID],0),3),"")</f>
        <v/>
      </c>
      <c r="R226" s="63"/>
    </row>
    <row r="227" spans="2:18" s="42" customFormat="1" ht="67.5" x14ac:dyDescent="0.25">
      <c r="B227" s="43"/>
      <c r="C227" s="43"/>
      <c r="D227" s="42">
        <f>IF(Checklist4813[[#This Row],[SGUID]]="",IF(Checklist4813[[#This Row],[SSGUID]]="",0,1),1)</f>
        <v>0</v>
      </c>
      <c r="E227" s="43" t="s">
        <v>245</v>
      </c>
      <c r="F227" s="43" t="str">
        <f>_xlfn.IFNA(Checklist4813[[#This Row],[RelatedPQ]],"NA")</f>
        <v>NA</v>
      </c>
      <c r="G227" s="43" t="e">
        <f>IF(Checklist4813[[#This Row],[PIGUID]]="","",INDEX(S2PQ_relational[],MATCH(Checklist4813[[#This Row],[PIGUID&amp;NO]],S2PQ_relational[PIGUID &amp; "NO"],0),2))</f>
        <v>#N/A</v>
      </c>
      <c r="H227" s="43" t="str">
        <f>Checklist4813[[#This Row],[PIGUID]]&amp;"NO"</f>
        <v>2xWtkK3f4uPpBQwoJOwYtNNO</v>
      </c>
      <c r="I227" s="43" t="b">
        <f>IF(Checklist4813[[#This Row],[PIGUID]]="","",INDEX(PIs[NA Exempt],MATCH(Checklist4813[[#This Row],[PIGUID]],PIs[GUID],0),1))</f>
        <v>0</v>
      </c>
      <c r="J22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32.01.03</v>
      </c>
      <c r="K22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takes active measures to prevent plant protection product (PPP) drift to neighboring plots.</v>
      </c>
      <c r="L227" s="43" t="str">
        <f>IF(Checklist4813[[#This Row],[SGUID]]="",IF(Checklist4813[[#This Row],[SSGUID]]="",INDEX(PIs[[Column1]:[SS]],MATCH(Checklist4813[[#This Row],[PIGUID]],PIs[GUID],0),6),""),"")</f>
        <v>The producer shall take active measures to avoid the risk of PPP drift from own plots to neighboring production areas. This may include, but is not limited to, knowledge of what neighbors are growing, planting living fences, maintenance of spray equipment, etc.</v>
      </c>
      <c r="M227" s="43" t="str">
        <f>IF(Checklist4813[[#This Row],[SSGUID]]="",IF(Checklist4813[[#This Row],[PIGUID]]="","",INDEX(PIs[[Column1]:[SS]],MATCH(Checklist4813[[#This Row],[PIGUID]],PIs[GUID],0),8)),"")</f>
        <v>Major Must</v>
      </c>
      <c r="N227" s="63"/>
      <c r="O227" s="63"/>
      <c r="P227" s="43" t="str">
        <f>IF(Checklist4813[[#This Row],[ifna]]="NA","",IF(Checklist4813[[#This Row],[RelatedPQ]]=0,"",IF(Checklist4813[[#This Row],[RelatedPQ]]="","",IF((INDEX(S2PQ_relational[],MATCH(Checklist4813[[#This Row],[PIGUID&amp;NO]],S2PQ_relational[PIGUID &amp; "NO"],0),1))=Checklist4813[[#This Row],[PIGUID]],"Not applicable",""))))</f>
        <v/>
      </c>
      <c r="Q227" s="43" t="str">
        <f>IF(Checklist4813[[#This Row],[N/A]]="Not Applicable",INDEX(S2PQ[[Step 2 questions]:[Justification]],MATCH(Checklist4813[[#This Row],[RelatedPQ]],S2PQ[S2PQGUID],0),3),"")</f>
        <v/>
      </c>
      <c r="R227" s="63"/>
    </row>
    <row r="228" spans="2:18" s="42" customFormat="1" ht="78.75" x14ac:dyDescent="0.25">
      <c r="B228" s="43"/>
      <c r="C228" s="43"/>
      <c r="D228" s="42">
        <f>IF(Checklist4813[[#This Row],[SGUID]]="",IF(Checklist4813[[#This Row],[SSGUID]]="",0,1),1)</f>
        <v>0</v>
      </c>
      <c r="E228" s="43" t="s">
        <v>239</v>
      </c>
      <c r="F228" s="43" t="str">
        <f>_xlfn.IFNA(Checklist4813[[#This Row],[RelatedPQ]],"NA")</f>
        <v>NA</v>
      </c>
      <c r="G228" s="43" t="e">
        <f>IF(Checklist4813[[#This Row],[PIGUID]]="","",INDEX(S2PQ_relational[],MATCH(Checklist4813[[#This Row],[PIGUID&amp;NO]],S2PQ_relational[PIGUID &amp; "NO"],0),2))</f>
        <v>#N/A</v>
      </c>
      <c r="H228" s="43" t="str">
        <f>Checklist4813[[#This Row],[PIGUID]]&amp;"NO"</f>
        <v>6PPb4EImP8JrD9iouBcWhQNO</v>
      </c>
      <c r="I228" s="43" t="b">
        <f>IF(Checklist4813[[#This Row],[PIGUID]]="","",INDEX(PIs[NA Exempt],MATCH(Checklist4813[[#This Row],[PIGUID]],PIs[GUID],0),1))</f>
        <v>0</v>
      </c>
      <c r="J22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32.01.04</v>
      </c>
      <c r="K22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producer takes active measures to prevent plant protection product (PPP) drift from neighboring plots.</v>
      </c>
      <c r="L228" s="43" t="str">
        <f>IF(Checklist4813[[#This Row],[SGUID]]="",IF(Checklist4813[[#This Row],[SSGUID]]="",INDEX(PIs[[Column1]:[SS]],MATCH(Checklist4813[[#This Row],[PIGUID]],PIs[GUID],0),6),""),"")</f>
        <v>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v>
      </c>
      <c r="M228" s="43" t="str">
        <f>IF(Checklist4813[[#This Row],[SSGUID]]="",IF(Checklist4813[[#This Row],[PIGUID]]="","",INDEX(PIs[[Column1]:[SS]],MATCH(Checklist4813[[#This Row],[PIGUID]],PIs[GUID],0),8)),"")</f>
        <v>Recom.</v>
      </c>
      <c r="N228" s="63"/>
      <c r="O228" s="63"/>
      <c r="P228" s="43" t="str">
        <f>IF(Checklist4813[[#This Row],[ifna]]="NA","",IF(Checklist4813[[#This Row],[RelatedPQ]]=0,"",IF(Checklist4813[[#This Row],[RelatedPQ]]="","",IF((INDEX(S2PQ_relational[],MATCH(Checklist4813[[#This Row],[PIGUID&amp;NO]],S2PQ_relational[PIGUID &amp; "NO"],0),1))=Checklist4813[[#This Row],[PIGUID]],"Not applicable",""))))</f>
        <v/>
      </c>
      <c r="Q228" s="43" t="str">
        <f>IF(Checklist4813[[#This Row],[N/A]]="Not Applicable",INDEX(S2PQ[[Step 2 questions]:[Justification]],MATCH(Checklist4813[[#This Row],[RelatedPQ]],S2PQ[S2PQGUID],0),3),"")</f>
        <v/>
      </c>
      <c r="R228" s="63"/>
    </row>
    <row r="229" spans="2:18" s="42" customFormat="1" ht="33.75" x14ac:dyDescent="0.25">
      <c r="B229" s="43"/>
      <c r="C229" s="43" t="s">
        <v>158</v>
      </c>
      <c r="D229" s="42">
        <f>IF(Checklist4813[[#This Row],[SGUID]]="",IF(Checklist4813[[#This Row],[SSGUID]]="",0,1),1)</f>
        <v>1</v>
      </c>
      <c r="E229" s="43"/>
      <c r="F229" s="43" t="str">
        <f>_xlfn.IFNA(Checklist4813[[#This Row],[RelatedPQ]],"NA")</f>
        <v/>
      </c>
      <c r="G229" s="43" t="str">
        <f>IF(Checklist4813[[#This Row],[PIGUID]]="","",INDEX(S2PQ_relational[],MATCH(Checklist4813[[#This Row],[PIGUID&amp;NO]],S2PQ_relational[PIGUID &amp; "NO"],0),2))</f>
        <v/>
      </c>
      <c r="H229" s="43" t="str">
        <f>Checklist4813[[#This Row],[PIGUID]]&amp;"NO"</f>
        <v>NO</v>
      </c>
      <c r="I229" s="43" t="str">
        <f>IF(Checklist4813[[#This Row],[PIGUID]]="","",INDEX(PIs[NA Exempt],MATCH(Checklist4813[[#This Row],[PIGUID]],PIs[GUID],0),1))</f>
        <v/>
      </c>
      <c r="J22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32.02 Application records</v>
      </c>
      <c r="K22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29" s="43" t="str">
        <f>IF(Checklist4813[[#This Row],[SGUID]]="",IF(Checklist4813[[#This Row],[SSGUID]]="",INDEX(PIs[[Column1]:[SS]],MATCH(Checklist4813[[#This Row],[PIGUID]],PIs[GUID],0),6),""),"")</f>
        <v/>
      </c>
      <c r="M229" s="43" t="str">
        <f>IF(Checklist4813[[#This Row],[SSGUID]]="",IF(Checklist4813[[#This Row],[PIGUID]]="","",INDEX(PIs[[Column1]:[SS]],MATCH(Checklist4813[[#This Row],[PIGUID]],PIs[GUID],0),8)),"")</f>
        <v/>
      </c>
      <c r="N229" s="63"/>
      <c r="O229" s="63"/>
      <c r="P229" s="43" t="str">
        <f>IF(Checklist4813[[#This Row],[ifna]]="NA","",IF(Checklist4813[[#This Row],[RelatedPQ]]=0,"",IF(Checklist4813[[#This Row],[RelatedPQ]]="","",IF((INDEX(S2PQ_relational[],MATCH(Checklist4813[[#This Row],[PIGUID&amp;NO]],S2PQ_relational[PIGUID &amp; "NO"],0),1))=Checklist4813[[#This Row],[PIGUID]],"Not applicable",""))))</f>
        <v/>
      </c>
      <c r="Q229" s="43" t="str">
        <f>IF(Checklist4813[[#This Row],[N/A]]="Not Applicable",INDEX(S2PQ[[Step 2 questions]:[Justification]],MATCH(Checklist4813[[#This Row],[RelatedPQ]],S2PQ[S2PQGUID],0),3),"")</f>
        <v/>
      </c>
      <c r="R229" s="63"/>
    </row>
    <row r="230" spans="2:18" s="42" customFormat="1" ht="326.25" x14ac:dyDescent="0.25">
      <c r="B230" s="43"/>
      <c r="C230" s="43"/>
      <c r="D230" s="42">
        <f>IF(Checklist4813[[#This Row],[SGUID]]="",IF(Checklist4813[[#This Row],[SSGUID]]="",0,1),1)</f>
        <v>0</v>
      </c>
      <c r="E230" s="43" t="s">
        <v>152</v>
      </c>
      <c r="F230" s="43" t="str">
        <f>_xlfn.IFNA(Checklist4813[[#This Row],[RelatedPQ]],"NA")</f>
        <v>NA</v>
      </c>
      <c r="G230" s="43" t="e">
        <f>IF(Checklist4813[[#This Row],[PIGUID]]="","",INDEX(S2PQ_relational[],MATCH(Checklist4813[[#This Row],[PIGUID&amp;NO]],S2PQ_relational[PIGUID &amp; "NO"],0),2))</f>
        <v>#N/A</v>
      </c>
      <c r="H230" s="43" t="str">
        <f>Checklist4813[[#This Row],[PIGUID]]&amp;"NO"</f>
        <v>ZYU3P2HISVaXuEvVwpr52NO</v>
      </c>
      <c r="I230" s="43" t="b">
        <f>IF(Checklist4813[[#This Row],[PIGUID]]="","",INDEX(PIs[NA Exempt],MATCH(Checklist4813[[#This Row],[PIGUID]],PIs[GUID],0),1))</f>
        <v>0</v>
      </c>
      <c r="J23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32.02.01</v>
      </c>
      <c r="K23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Records of plant protection product (PPP) applications are kept.</v>
      </c>
      <c r="L230" s="43" t="str">
        <f>IF(Checklist4813[[#This Row],[SGUID]]="",IF(Checklist4813[[#This Row],[SSGUID]]="",INDEX(PIs[[Column1]:[SS]],MATCH(Checklist4813[[#This Row],[PIGUID]],PIs[GUID],0),6),""),"")</f>
        <v>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v>
      </c>
      <c r="M230" s="43" t="str">
        <f>IF(Checklist4813[[#This Row],[SSGUID]]="",IF(Checklist4813[[#This Row],[PIGUID]]="","",INDEX(PIs[[Column1]:[SS]],MATCH(Checklist4813[[#This Row],[PIGUID]],PIs[GUID],0),8)),"")</f>
        <v>Major Must</v>
      </c>
      <c r="N230" s="63"/>
      <c r="O230" s="63"/>
      <c r="P230" s="43" t="str">
        <f>IF(Checklist4813[[#This Row],[ifna]]="NA","",IF(Checklist4813[[#This Row],[RelatedPQ]]=0,"",IF(Checklist4813[[#This Row],[RelatedPQ]]="","",IF((INDEX(S2PQ_relational[],MATCH(Checklist4813[[#This Row],[PIGUID&amp;NO]],S2PQ_relational[PIGUID &amp; "NO"],0),1))=Checklist4813[[#This Row],[PIGUID]],"Not applicable",""))))</f>
        <v/>
      </c>
      <c r="Q230" s="43" t="str">
        <f>IF(Checklist4813[[#This Row],[N/A]]="Not Applicable",INDEX(S2PQ[[Step 2 questions]:[Justification]],MATCH(Checklist4813[[#This Row],[RelatedPQ]],S2PQ[S2PQGUID],0),3),"")</f>
        <v/>
      </c>
      <c r="R230" s="63"/>
    </row>
    <row r="231" spans="2:18" s="42" customFormat="1" ht="78.75" x14ac:dyDescent="0.25">
      <c r="B231" s="43"/>
      <c r="C231" s="43"/>
      <c r="D231" s="42">
        <f>IF(Checklist4813[[#This Row],[SGUID]]="",IF(Checklist4813[[#This Row],[SSGUID]]="",0,1),1)</f>
        <v>0</v>
      </c>
      <c r="E231" s="43" t="s">
        <v>264</v>
      </c>
      <c r="F231" s="43" t="str">
        <f>_xlfn.IFNA(Checklist4813[[#This Row],[RelatedPQ]],"NA")</f>
        <v>NA</v>
      </c>
      <c r="G231" s="43" t="e">
        <f>IF(Checklist4813[[#This Row],[PIGUID]]="","",INDEX(S2PQ_relational[],MATCH(Checklist4813[[#This Row],[PIGUID&amp;NO]],S2PQ_relational[PIGUID &amp; "NO"],0),2))</f>
        <v>#N/A</v>
      </c>
      <c r="H231" s="43" t="str">
        <f>Checklist4813[[#This Row],[PIGUID]]&amp;"NO"</f>
        <v>2YSirzbeAjyTWH1ctHRk1CNO</v>
      </c>
      <c r="I231" s="43" t="b">
        <f>IF(Checklist4813[[#This Row],[PIGUID]]="","",INDEX(PIs[NA Exempt],MATCH(Checklist4813[[#This Row],[PIGUID]],PIs[GUID],0),1))</f>
        <v>0</v>
      </c>
      <c r="J23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32.02.02</v>
      </c>
      <c r="K23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Weather conditions at time of application are recorded.</v>
      </c>
      <c r="L231" s="43" t="str">
        <f>IF(Checklist4813[[#This Row],[SGUID]]="",IF(Checklist4813[[#This Row],[SSGUID]]="",INDEX(PIs[[Column1]:[SS]],MATCH(Checklist4813[[#This Row],[PIGUID]],PIs[GUID],0),6),""),"")</f>
        <v>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v>
      </c>
      <c r="M231" s="43" t="str">
        <f>IF(Checklist4813[[#This Row],[SSGUID]]="",IF(Checklist4813[[#This Row],[PIGUID]]="","",INDEX(PIs[[Column1]:[SS]],MATCH(Checklist4813[[#This Row],[PIGUID]],PIs[GUID],0),8)),"")</f>
        <v>Major Must</v>
      </c>
      <c r="N231" s="63"/>
      <c r="O231" s="63"/>
      <c r="P231" s="43" t="str">
        <f>IF(Checklist4813[[#This Row],[ifna]]="NA","",IF(Checklist4813[[#This Row],[RelatedPQ]]=0,"",IF(Checklist4813[[#This Row],[RelatedPQ]]="","",IF((INDEX(S2PQ_relational[],MATCH(Checklist4813[[#This Row],[PIGUID&amp;NO]],S2PQ_relational[PIGUID &amp; "NO"],0),1))=Checklist4813[[#This Row],[PIGUID]],"Not applicable",""))))</f>
        <v/>
      </c>
      <c r="Q231" s="43" t="str">
        <f>IF(Checklist4813[[#This Row],[N/A]]="Not Applicable",INDEX(S2PQ[[Step 2 questions]:[Justification]],MATCH(Checklist4813[[#This Row],[RelatedPQ]],S2PQ[S2PQGUID],0),3),"")</f>
        <v/>
      </c>
      <c r="R231" s="63"/>
    </row>
    <row r="232" spans="2:18" s="42" customFormat="1" ht="157.5" x14ac:dyDescent="0.25">
      <c r="B232" s="43"/>
      <c r="C232" s="43"/>
      <c r="D232" s="42">
        <f>IF(Checklist4813[[#This Row],[SGUID]]="",IF(Checklist4813[[#This Row],[SSGUID]]="",0,1),1)</f>
        <v>0</v>
      </c>
      <c r="E232" s="43" t="s">
        <v>251</v>
      </c>
      <c r="F232" s="43" t="str">
        <f>_xlfn.IFNA(Checklist4813[[#This Row],[RelatedPQ]],"NA")</f>
        <v>NA</v>
      </c>
      <c r="G232" s="43" t="e">
        <f>IF(Checklist4813[[#This Row],[PIGUID]]="","",INDEX(S2PQ_relational[],MATCH(Checklist4813[[#This Row],[PIGUID&amp;NO]],S2PQ_relational[PIGUID &amp; "NO"],0),2))</f>
        <v>#N/A</v>
      </c>
      <c r="H232" s="43" t="str">
        <f>Checklist4813[[#This Row],[PIGUID]]&amp;"NO"</f>
        <v>7sa1pBLjSG8Pp5qg7WPDWzNO</v>
      </c>
      <c r="I232" s="43" t="b">
        <f>IF(Checklist4813[[#This Row],[PIGUID]]="","",INDEX(PIs[NA Exempt],MATCH(Checklist4813[[#This Row],[PIGUID]],PIs[GUID],0),1))</f>
        <v>0</v>
      </c>
      <c r="J23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32.02.03</v>
      </c>
      <c r="K23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Management of plant protection products (PPPs) is supported with metrics.</v>
      </c>
      <c r="L232" s="43" t="str">
        <f>IF(Checklist4813[[#This Row],[SGUID]]="",IF(Checklist4813[[#This Row],[SSGUID]]="",INDEX(PIs[[Column1]:[SS]],MATCH(Checklist4813[[#This Row],[PIGUID]],PIs[GUID],0),6),""),"")</f>
        <v>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producer group and farm level should be available to indicate compliance.</v>
      </c>
      <c r="M232" s="43" t="str">
        <f>IF(Checklist4813[[#This Row],[SSGUID]]="",IF(Checklist4813[[#This Row],[PIGUID]]="","",INDEX(PIs[[Column1]:[SS]],MATCH(Checklist4813[[#This Row],[PIGUID]],PIs[GUID],0),8)),"")</f>
        <v>Recom.</v>
      </c>
      <c r="N232" s="63"/>
      <c r="O232" s="63"/>
      <c r="P232" s="43" t="str">
        <f>IF(Checklist4813[[#This Row],[ifna]]="NA","",IF(Checklist4813[[#This Row],[RelatedPQ]]=0,"",IF(Checklist4813[[#This Row],[RelatedPQ]]="","",IF((INDEX(S2PQ_relational[],MATCH(Checklist4813[[#This Row],[PIGUID&amp;NO]],S2PQ_relational[PIGUID &amp; "NO"],0),1))=Checklist4813[[#This Row],[PIGUID]],"Not applicable",""))))</f>
        <v/>
      </c>
      <c r="Q232" s="43" t="str">
        <f>IF(Checklist4813[[#This Row],[N/A]]="Not Applicable",INDEX(S2PQ[[Step 2 questions]:[Justification]],MATCH(Checklist4813[[#This Row],[RelatedPQ]],S2PQ[S2PQGUID],0),3),"")</f>
        <v/>
      </c>
      <c r="R232" s="63"/>
    </row>
    <row r="233" spans="2:18" s="42" customFormat="1" ht="56.25" x14ac:dyDescent="0.25">
      <c r="B233" s="43"/>
      <c r="C233" s="43" t="s">
        <v>263</v>
      </c>
      <c r="D233" s="42">
        <f>IF(Checklist4813[[#This Row],[SGUID]]="",IF(Checklist4813[[#This Row],[SSGUID]]="",0,1),1)</f>
        <v>1</v>
      </c>
      <c r="E233" s="43"/>
      <c r="F233" s="43" t="str">
        <f>_xlfn.IFNA(Checklist4813[[#This Row],[RelatedPQ]],"NA")</f>
        <v/>
      </c>
      <c r="G233" s="43" t="str">
        <f>IF(Checklist4813[[#This Row],[PIGUID]]="","",INDEX(S2PQ_relational[],MATCH(Checklist4813[[#This Row],[PIGUID&amp;NO]],S2PQ_relational[PIGUID &amp; "NO"],0),2))</f>
        <v/>
      </c>
      <c r="H233" s="43" t="str">
        <f>Checklist4813[[#This Row],[PIGUID]]&amp;"NO"</f>
        <v>NO</v>
      </c>
      <c r="I233" s="43" t="str">
        <f>IF(Checklist4813[[#This Row],[PIGUID]]="","",INDEX(PIs[NA Exempt],MATCH(Checklist4813[[#This Row],[PIGUID]],PIs[GUID],0),1))</f>
        <v/>
      </c>
      <c r="J23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32.03 Plant protection product preharvest intervals</v>
      </c>
      <c r="K23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33" s="43" t="str">
        <f>IF(Checklist4813[[#This Row],[SGUID]]="",IF(Checklist4813[[#This Row],[SSGUID]]="",INDEX(PIs[[Column1]:[SS]],MATCH(Checklist4813[[#This Row],[PIGUID]],PIs[GUID],0),6),""),"")</f>
        <v/>
      </c>
      <c r="M233" s="43" t="str">
        <f>IF(Checklist4813[[#This Row],[SSGUID]]="",IF(Checklist4813[[#This Row],[PIGUID]]="","",INDEX(PIs[[Column1]:[SS]],MATCH(Checklist4813[[#This Row],[PIGUID]],PIs[GUID],0),8)),"")</f>
        <v/>
      </c>
      <c r="N233" s="63"/>
      <c r="O233" s="63"/>
      <c r="P233" s="43" t="str">
        <f>IF(Checklist4813[[#This Row],[ifna]]="NA","",IF(Checklist4813[[#This Row],[RelatedPQ]]=0,"",IF(Checklist4813[[#This Row],[RelatedPQ]]="","",IF((INDEX(S2PQ_relational[],MATCH(Checklist4813[[#This Row],[PIGUID&amp;NO]],S2PQ_relational[PIGUID &amp; "NO"],0),1))=Checklist4813[[#This Row],[PIGUID]],"Not applicable",""))))</f>
        <v/>
      </c>
      <c r="Q233" s="43" t="str">
        <f>IF(Checklist4813[[#This Row],[N/A]]="Not Applicable",INDEX(S2PQ[[Step 2 questions]:[Justification]],MATCH(Checklist4813[[#This Row],[RelatedPQ]],S2PQ[S2PQGUID],0),3),"")</f>
        <v/>
      </c>
      <c r="R233" s="63"/>
    </row>
    <row r="234" spans="2:18" s="42" customFormat="1" ht="101.25" x14ac:dyDescent="0.25">
      <c r="B234" s="43"/>
      <c r="C234" s="43"/>
      <c r="D234" s="42">
        <f>IF(Checklist4813[[#This Row],[SGUID]]="",IF(Checklist4813[[#This Row],[SSGUID]]="",0,1),1)</f>
        <v>0</v>
      </c>
      <c r="E234" s="43" t="s">
        <v>257</v>
      </c>
      <c r="F234" s="43" t="str">
        <f>_xlfn.IFNA(Checklist4813[[#This Row],[RelatedPQ]],"NA")</f>
        <v>NA</v>
      </c>
      <c r="G234" s="43" t="e">
        <f>IF(Checklist4813[[#This Row],[PIGUID]]="","",INDEX(S2PQ_relational[],MATCH(Checklist4813[[#This Row],[PIGUID&amp;NO]],S2PQ_relational[PIGUID &amp; "NO"],0),2))</f>
        <v>#N/A</v>
      </c>
      <c r="H234" s="43" t="str">
        <f>Checklist4813[[#This Row],[PIGUID]]&amp;"NO"</f>
        <v>5Wj2aUBoqbLeFTleXHhFBMNO</v>
      </c>
      <c r="I234" s="43" t="b">
        <f>IF(Checklist4813[[#This Row],[PIGUID]]="","",INDEX(PIs[NA Exempt],MATCH(Checklist4813[[#This Row],[PIGUID]],PIs[GUID],0),1))</f>
        <v>0</v>
      </c>
      <c r="J23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32.03.01</v>
      </c>
      <c r="K23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There is evidence that the registered preharvest intervals have been complied with.</v>
      </c>
      <c r="L234" s="43" t="str">
        <f>IF(Checklist4813[[#This Row],[SGUID]]="",IF(Checklist4813[[#This Row],[SSGUID]]="",INDEX(PIs[[Column1]:[SS]],MATCH(Checklist4813[[#This Row],[PIGUID]],PIs[GUID],0),6),""),"")</f>
        <v>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v>
      </c>
      <c r="M234" s="43" t="str">
        <f>IF(Checklist4813[[#This Row],[SSGUID]]="",IF(Checklist4813[[#This Row],[PIGUID]]="","",INDEX(PIs[[Column1]:[SS]],MATCH(Checklist4813[[#This Row],[PIGUID]],PIs[GUID],0),8)),"")</f>
        <v>Major Must</v>
      </c>
      <c r="N234" s="63"/>
      <c r="O234" s="63"/>
      <c r="P234" s="43" t="str">
        <f>IF(Checklist4813[[#This Row],[ifna]]="NA","",IF(Checklist4813[[#This Row],[RelatedPQ]]=0,"",IF(Checklist4813[[#This Row],[RelatedPQ]]="","",IF((INDEX(S2PQ_relational[],MATCH(Checklist4813[[#This Row],[PIGUID&amp;NO]],S2PQ_relational[PIGUID &amp; "NO"],0),1))=Checklist4813[[#This Row],[PIGUID]],"Not applicable",""))))</f>
        <v/>
      </c>
      <c r="Q234" s="43" t="str">
        <f>IF(Checklist4813[[#This Row],[N/A]]="Not Applicable",INDEX(S2PQ[[Step 2 questions]:[Justification]],MATCH(Checklist4813[[#This Row],[RelatedPQ]],S2PQ[S2PQGUID],0),3),"")</f>
        <v/>
      </c>
      <c r="R234" s="63"/>
    </row>
    <row r="235" spans="2:18" s="42" customFormat="1" ht="33.75" x14ac:dyDescent="0.25">
      <c r="B235" s="43"/>
      <c r="C235" s="43" t="s">
        <v>116</v>
      </c>
      <c r="D235" s="42">
        <f>IF(Checklist4813[[#This Row],[SGUID]]="",IF(Checklist4813[[#This Row],[SSGUID]]="",0,1),1)</f>
        <v>1</v>
      </c>
      <c r="E235" s="43"/>
      <c r="F235" s="43" t="str">
        <f>_xlfn.IFNA(Checklist4813[[#This Row],[RelatedPQ]],"NA")</f>
        <v/>
      </c>
      <c r="G235" s="43" t="str">
        <f>IF(Checklist4813[[#This Row],[PIGUID]]="","",INDEX(S2PQ_relational[],MATCH(Checklist4813[[#This Row],[PIGUID&amp;NO]],S2PQ_relational[PIGUID &amp; "NO"],0),2))</f>
        <v/>
      </c>
      <c r="H235" s="43" t="str">
        <f>Checklist4813[[#This Row],[PIGUID]]&amp;"NO"</f>
        <v>NO</v>
      </c>
      <c r="I235" s="43" t="str">
        <f>IF(Checklist4813[[#This Row],[PIGUID]]="","",INDEX(PIs[NA Exempt],MATCH(Checklist4813[[#This Row],[PIGUID]],PIs[GUID],0),1))</f>
        <v/>
      </c>
      <c r="J23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32.04 Empty containers</v>
      </c>
      <c r="K23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35" s="43" t="str">
        <f>IF(Checklist4813[[#This Row],[SGUID]]="",IF(Checklist4813[[#This Row],[SSGUID]]="",INDEX(PIs[[Column1]:[SS]],MATCH(Checklist4813[[#This Row],[PIGUID]],PIs[GUID],0),6),""),"")</f>
        <v/>
      </c>
      <c r="M235" s="43" t="str">
        <f>IF(Checklist4813[[#This Row],[SSGUID]]="",IF(Checklist4813[[#This Row],[PIGUID]]="","",INDEX(PIs[[Column1]:[SS]],MATCH(Checklist4813[[#This Row],[PIGUID]],PIs[GUID],0),8)),"")</f>
        <v/>
      </c>
      <c r="N235" s="63"/>
      <c r="O235" s="63"/>
      <c r="P235" s="43" t="str">
        <f>IF(Checklist4813[[#This Row],[ifna]]="NA","",IF(Checklist4813[[#This Row],[RelatedPQ]]=0,"",IF(Checklist4813[[#This Row],[RelatedPQ]]="","",IF((INDEX(S2PQ_relational[],MATCH(Checklist4813[[#This Row],[PIGUID&amp;NO]],S2PQ_relational[PIGUID &amp; "NO"],0),1))=Checklist4813[[#This Row],[PIGUID]],"Not applicable",""))))</f>
        <v/>
      </c>
      <c r="Q235" s="43" t="str">
        <f>IF(Checklist4813[[#This Row],[N/A]]="Not Applicable",INDEX(S2PQ[[Step 2 questions]:[Justification]],MATCH(Checklist4813[[#This Row],[RelatedPQ]],S2PQ[S2PQGUID],0),3),"")</f>
        <v/>
      </c>
      <c r="R235" s="63"/>
    </row>
    <row r="236" spans="2:18" s="42" customFormat="1" ht="146.25" x14ac:dyDescent="0.25">
      <c r="B236" s="43"/>
      <c r="C236" s="43"/>
      <c r="D236" s="42">
        <f>IF(Checklist4813[[#This Row],[SGUID]]="",IF(Checklist4813[[#This Row],[SSGUID]]="",0,1),1)</f>
        <v>0</v>
      </c>
      <c r="E236" s="43" t="s">
        <v>177</v>
      </c>
      <c r="F236" s="43" t="str">
        <f>_xlfn.IFNA(Checklist4813[[#This Row],[RelatedPQ]],"NA")</f>
        <v>NA</v>
      </c>
      <c r="G236" s="43" t="e">
        <f>IF(Checklist4813[[#This Row],[PIGUID]]="","",INDEX(S2PQ_relational[],MATCH(Checklist4813[[#This Row],[PIGUID&amp;NO]],S2PQ_relational[PIGUID &amp; "NO"],0),2))</f>
        <v>#N/A</v>
      </c>
      <c r="H236" s="43" t="str">
        <f>Checklist4813[[#This Row],[PIGUID]]&amp;"NO"</f>
        <v>7DyKpxWGj5goGwyBPim7pINO</v>
      </c>
      <c r="I236" s="43" t="b">
        <f>IF(Checklist4813[[#This Row],[PIGUID]]="","",INDEX(PIs[NA Exempt],MATCH(Checklist4813[[#This Row],[PIGUID]],PIs[GUID],0),1))</f>
        <v>0</v>
      </c>
      <c r="J23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32.04.01</v>
      </c>
      <c r="K23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Empty plant protection product (PPP) containers are triple rinsed with water before storage and disposal, and the rinsate is disposed of in such a way as to mitigate the risk to the environment.</v>
      </c>
      <c r="L236" s="43" t="str">
        <f>IF(Checklist4813[[#This Row],[SGUID]]="",IF(Checklist4813[[#This Row],[SSGUID]]="",INDEX(PIs[[Column1]:[SS]],MATCH(Checklist4813[[#This Row],[PIGUID]],PIs[GUID],0),6),""),"")</f>
        <v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v>
      </c>
      <c r="M236" s="43" t="str">
        <f>IF(Checklist4813[[#This Row],[SSGUID]]="",IF(Checklist4813[[#This Row],[PIGUID]]="","",INDEX(PIs[[Column1]:[SS]],MATCH(Checklist4813[[#This Row],[PIGUID]],PIs[GUID],0),8)),"")</f>
        <v>Major Must</v>
      </c>
      <c r="N236" s="63"/>
      <c r="O236" s="63"/>
      <c r="P236" s="43" t="str">
        <f>IF(Checklist4813[[#This Row],[ifna]]="NA","",IF(Checklist4813[[#This Row],[RelatedPQ]]=0,"",IF(Checklist4813[[#This Row],[RelatedPQ]]="","",IF((INDEX(S2PQ_relational[],MATCH(Checklist4813[[#This Row],[PIGUID&amp;NO]],S2PQ_relational[PIGUID &amp; "NO"],0),1))=Checklist4813[[#This Row],[PIGUID]],"Not applicable",""))))</f>
        <v/>
      </c>
      <c r="Q236" s="43" t="str">
        <f>IF(Checklist4813[[#This Row],[N/A]]="Not Applicable",INDEX(S2PQ[[Step 2 questions]:[Justification]],MATCH(Checklist4813[[#This Row],[RelatedPQ]],S2PQ[S2PQGUID],0),3),"")</f>
        <v/>
      </c>
      <c r="R236" s="63"/>
    </row>
    <row r="237" spans="2:18" s="42" customFormat="1" ht="78.75" x14ac:dyDescent="0.25">
      <c r="B237" s="43"/>
      <c r="C237" s="43"/>
      <c r="D237" s="42">
        <f>IF(Checklist4813[[#This Row],[SGUID]]="",IF(Checklist4813[[#This Row],[SSGUID]]="",0,1),1)</f>
        <v>0</v>
      </c>
      <c r="E237" s="43" t="s">
        <v>196</v>
      </c>
      <c r="F237" s="43" t="str">
        <f>_xlfn.IFNA(Checklist4813[[#This Row],[RelatedPQ]],"NA")</f>
        <v>NA</v>
      </c>
      <c r="G237" s="43" t="e">
        <f>IF(Checklist4813[[#This Row],[PIGUID]]="","",INDEX(S2PQ_relational[],MATCH(Checklist4813[[#This Row],[PIGUID&amp;NO]],S2PQ_relational[PIGUID &amp; "NO"],0),2))</f>
        <v>#N/A</v>
      </c>
      <c r="H237" s="43" t="str">
        <f>Checklist4813[[#This Row],[PIGUID]]&amp;"NO"</f>
        <v>CxoVhQbDEeBla327lo6XiNO</v>
      </c>
      <c r="I237" s="43" t="b">
        <f>IF(Checklist4813[[#This Row],[PIGUID]]="","",INDEX(PIs[NA Exempt],MATCH(Checklist4813[[#This Row],[PIGUID]],PIs[GUID],0),1))</f>
        <v>0</v>
      </c>
      <c r="J23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32.04.02</v>
      </c>
      <c r="K23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reuse of empty plant protection product (PPP) containers for purposes other than containing and transporting identical products is avoided.</v>
      </c>
      <c r="L237" s="43" t="str">
        <f>IF(Checklist4813[[#This Row],[SGUID]]="",IF(Checklist4813[[#This Row],[SSGUID]]="",INDEX(PIs[[Column1]:[SS]],MATCH(Checklist4813[[#This Row],[PIGUID]],PIs[GUID],0),6),""),"")</f>
        <v>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v>
      </c>
      <c r="M237" s="43" t="str">
        <f>IF(Checklist4813[[#This Row],[SSGUID]]="",IF(Checklist4813[[#This Row],[PIGUID]]="","",INDEX(PIs[[Column1]:[SS]],MATCH(Checklist4813[[#This Row],[PIGUID]],PIs[GUID],0),8)),"")</f>
        <v>Major Must</v>
      </c>
      <c r="N237" s="63"/>
      <c r="O237" s="63"/>
      <c r="P237" s="43" t="str">
        <f>IF(Checklist4813[[#This Row],[ifna]]="NA","",IF(Checklist4813[[#This Row],[RelatedPQ]]=0,"",IF(Checklist4813[[#This Row],[RelatedPQ]]="","",IF((INDEX(S2PQ_relational[],MATCH(Checklist4813[[#This Row],[PIGUID&amp;NO]],S2PQ_relational[PIGUID &amp; "NO"],0),1))=Checklist4813[[#This Row],[PIGUID]],"Not applicable",""))))</f>
        <v/>
      </c>
      <c r="Q237" s="43" t="str">
        <f>IF(Checklist4813[[#This Row],[N/A]]="Not Applicable",INDEX(S2PQ[[Step 2 questions]:[Justification]],MATCH(Checklist4813[[#This Row],[RelatedPQ]],S2PQ[S2PQGUID],0),3),"")</f>
        <v/>
      </c>
      <c r="R237" s="63"/>
    </row>
    <row r="238" spans="2:18" s="42" customFormat="1" ht="67.5" x14ac:dyDescent="0.25">
      <c r="B238" s="43"/>
      <c r="C238" s="43"/>
      <c r="D238" s="42">
        <f>IF(Checklist4813[[#This Row],[SGUID]]="",IF(Checklist4813[[#This Row],[SSGUID]]="",0,1),1)</f>
        <v>0</v>
      </c>
      <c r="E238" s="43" t="s">
        <v>109</v>
      </c>
      <c r="F238" s="43" t="str">
        <f>_xlfn.IFNA(Checklist4813[[#This Row],[RelatedPQ]],"NA")</f>
        <v>NA</v>
      </c>
      <c r="G238" s="43" t="e">
        <f>IF(Checklist4813[[#This Row],[PIGUID]]="","",INDEX(S2PQ_relational[],MATCH(Checklist4813[[#This Row],[PIGUID&amp;NO]],S2PQ_relational[PIGUID &amp; "NO"],0),2))</f>
        <v>#N/A</v>
      </c>
      <c r="H238" s="43" t="str">
        <f>Checklist4813[[#This Row],[PIGUID]]&amp;"NO"</f>
        <v>3NImmxaPT7SDOWf4wiv7q3NO</v>
      </c>
      <c r="I238" s="43" t="b">
        <f>IF(Checklist4813[[#This Row],[PIGUID]]="","",INDEX(PIs[NA Exempt],MATCH(Checklist4813[[#This Row],[PIGUID]],PIs[GUID],0),1))</f>
        <v>0</v>
      </c>
      <c r="J23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32.04.03</v>
      </c>
      <c r="K23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Empty containers are kept secure until disposal is possible.</v>
      </c>
      <c r="L238" s="43" t="str">
        <f>IF(Checklist4813[[#This Row],[SGUID]]="",IF(Checklist4813[[#This Row],[SSGUID]]="",INDEX(PIs[[Column1]:[SS]],MATCH(Checklist4813[[#This Row],[PIGUID]],PIs[GUID],0),6),""),"")</f>
        <v>There shall be a designated secure storage point for all empty plant protection product (PPP) containers prior to disposal that is isolated from the crop and packaging materials (e.g., permanently marked via signage) with physically restricted access for persons and fauna.</v>
      </c>
      <c r="M238" s="43" t="str">
        <f>IF(Checklist4813[[#This Row],[SSGUID]]="",IF(Checklist4813[[#This Row],[PIGUID]]="","",INDEX(PIs[[Column1]:[SS]],MATCH(Checklist4813[[#This Row],[PIGUID]],PIs[GUID],0),8)),"")</f>
        <v>Minor Must</v>
      </c>
      <c r="N238" s="63"/>
      <c r="O238" s="63"/>
      <c r="P238" s="43" t="str">
        <f>IF(Checklist4813[[#This Row],[ifna]]="NA","",IF(Checklist4813[[#This Row],[RelatedPQ]]=0,"",IF(Checklist4813[[#This Row],[RelatedPQ]]="","",IF((INDEX(S2PQ_relational[],MATCH(Checklist4813[[#This Row],[PIGUID&amp;NO]],S2PQ_relational[PIGUID &amp; "NO"],0),1))=Checklist4813[[#This Row],[PIGUID]],"Not applicable",""))))</f>
        <v/>
      </c>
      <c r="Q238" s="43" t="str">
        <f>IF(Checklist4813[[#This Row],[N/A]]="Not Applicable",INDEX(S2PQ[[Step 2 questions]:[Justification]],MATCH(Checklist4813[[#This Row],[RelatedPQ]],S2PQ[S2PQGUID],0),3),"")</f>
        <v/>
      </c>
      <c r="R238" s="63"/>
    </row>
    <row r="239" spans="2:18" s="42" customFormat="1" ht="56.25" x14ac:dyDescent="0.25">
      <c r="B239" s="43"/>
      <c r="C239" s="43"/>
      <c r="D239" s="42">
        <f>IF(Checklist4813[[#This Row],[SGUID]]="",IF(Checklist4813[[#This Row],[SSGUID]]="",0,1),1)</f>
        <v>0</v>
      </c>
      <c r="E239" s="43" t="s">
        <v>171</v>
      </c>
      <c r="F239" s="43" t="str">
        <f>_xlfn.IFNA(Checklist4813[[#This Row],[RelatedPQ]],"NA")</f>
        <v>NA</v>
      </c>
      <c r="G239" s="43" t="e">
        <f>IF(Checklist4813[[#This Row],[PIGUID]]="","",INDEX(S2PQ_relational[],MATCH(Checklist4813[[#This Row],[PIGUID&amp;NO]],S2PQ_relational[PIGUID &amp; "NO"],0),2))</f>
        <v>#N/A</v>
      </c>
      <c r="H239" s="43" t="str">
        <f>Checklist4813[[#This Row],[PIGUID]]&amp;"NO"</f>
        <v>5cwiVd7HtVG08xWOCrcEoDNO</v>
      </c>
      <c r="I239" s="43" t="b">
        <f>IF(Checklist4813[[#This Row],[PIGUID]]="","",INDEX(PIs[NA Exempt],MATCH(Checklist4813[[#This Row],[PIGUID]],PIs[GUID],0),1))</f>
        <v>0</v>
      </c>
      <c r="J23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32.04.04</v>
      </c>
      <c r="K23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Empty plant protection product (PPP) containers are disposed of in such a way as to mitigate the risk to humans and the environment.</v>
      </c>
      <c r="L239" s="43" t="str">
        <f>IF(Checklist4813[[#This Row],[SGUID]]="",IF(Checklist4813[[#This Row],[SSGUID]]="",INDEX(PIs[[Column1]:[SS]],MATCH(Checklist4813[[#This Row],[PIGUID]],PIs[GUID],0),6),""),"")</f>
        <v>The producer shall dispose of empty PPP containers using a safe handling system prior to the disposal, and a disposal method that avoids exposing people to the contents and avoids contamination of the environment (watercourses, flora, and fauna).</v>
      </c>
      <c r="M239" s="43" t="str">
        <f>IF(Checklist4813[[#This Row],[SSGUID]]="",IF(Checklist4813[[#This Row],[PIGUID]]="","",INDEX(PIs[[Column1]:[SS]],MATCH(Checklist4813[[#This Row],[PIGUID]],PIs[GUID],0),8)),"")</f>
        <v>Minor Must</v>
      </c>
      <c r="N239" s="63"/>
      <c r="O239" s="63"/>
      <c r="P239" s="43" t="str">
        <f>IF(Checklist4813[[#This Row],[ifna]]="NA","",IF(Checklist4813[[#This Row],[RelatedPQ]]=0,"",IF(Checklist4813[[#This Row],[RelatedPQ]]="","",IF((INDEX(S2PQ_relational[],MATCH(Checklist4813[[#This Row],[PIGUID&amp;NO]],S2PQ_relational[PIGUID &amp; "NO"],0),1))=Checklist4813[[#This Row],[PIGUID]],"Not applicable",""))))</f>
        <v/>
      </c>
      <c r="Q239" s="43" t="str">
        <f>IF(Checklist4813[[#This Row],[N/A]]="Not Applicable",INDEX(S2PQ[[Step 2 questions]:[Justification]],MATCH(Checklist4813[[#This Row],[RelatedPQ]],S2PQ[S2PQGUID],0),3),"")</f>
        <v/>
      </c>
      <c r="R239" s="63"/>
    </row>
    <row r="240" spans="2:18" s="42" customFormat="1" ht="78.75" x14ac:dyDescent="0.25">
      <c r="B240" s="43"/>
      <c r="C240" s="43"/>
      <c r="D240" s="42">
        <f>IF(Checklist4813[[#This Row],[SGUID]]="",IF(Checklist4813[[#This Row],[SSGUID]]="",0,1),1)</f>
        <v>0</v>
      </c>
      <c r="E240" s="43" t="s">
        <v>165</v>
      </c>
      <c r="F240" s="43" t="str">
        <f>_xlfn.IFNA(Checklist4813[[#This Row],[RelatedPQ]],"NA")</f>
        <v>NA</v>
      </c>
      <c r="G240" s="43" t="e">
        <f>IF(Checklist4813[[#This Row],[PIGUID]]="","",INDEX(S2PQ_relational[],MATCH(Checklist4813[[#This Row],[PIGUID&amp;NO]],S2PQ_relational[PIGUID &amp; "NO"],0),2))</f>
        <v>#N/A</v>
      </c>
      <c r="H240" s="43" t="str">
        <f>Checklist4813[[#This Row],[PIGUID]]&amp;"NO"</f>
        <v>6IaRWWLLwEjiebgODuBcQ9NO</v>
      </c>
      <c r="I240" s="43" t="b">
        <f>IF(Checklist4813[[#This Row],[PIGUID]]="","",INDEX(PIs[NA Exempt],MATCH(Checklist4813[[#This Row],[PIGUID]],PIs[GUID],0),1))</f>
        <v>0</v>
      </c>
      <c r="J24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32.04.05</v>
      </c>
      <c r="K24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Official collection and disposal systems are used, when available, and the empty containers are then adequately stored, labeled, and handled according to the rules of that collection system.</v>
      </c>
      <c r="L240" s="43" t="str">
        <f>IF(Checklist4813[[#This Row],[SGUID]]="",IF(Checklist4813[[#This Row],[SSGUID]]="",INDEX(PIs[[Column1]:[SS]],MATCH(Checklist4813[[#This Row],[PIGUID]],PIs[GUID],0),6),""),"")</f>
        <v>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v>
      </c>
      <c r="M240" s="43" t="str">
        <f>IF(Checklist4813[[#This Row],[SSGUID]]="",IF(Checklist4813[[#This Row],[PIGUID]]="","",INDEX(PIs[[Column1]:[SS]],MATCH(Checklist4813[[#This Row],[PIGUID]],PIs[GUID],0),8)),"")</f>
        <v>Minor Must</v>
      </c>
      <c r="N240" s="63"/>
      <c r="O240" s="63"/>
      <c r="P240" s="43" t="str">
        <f>IF(Checklist4813[[#This Row],[ifna]]="NA","",IF(Checklist4813[[#This Row],[RelatedPQ]]=0,"",IF(Checklist4813[[#This Row],[RelatedPQ]]="","",IF((INDEX(S2PQ_relational[],MATCH(Checklist4813[[#This Row],[PIGUID&amp;NO]],S2PQ_relational[PIGUID &amp; "NO"],0),1))=Checklist4813[[#This Row],[PIGUID]],"Not applicable",""))))</f>
        <v/>
      </c>
      <c r="Q240" s="43" t="str">
        <f>IF(Checklist4813[[#This Row],[N/A]]="Not Applicable",INDEX(S2PQ[[Step 2 questions]:[Justification]],MATCH(Checklist4813[[#This Row],[RelatedPQ]],S2PQ[S2PQGUID],0),3),"")</f>
        <v/>
      </c>
      <c r="R240" s="63"/>
    </row>
    <row r="241" spans="2:18" s="42" customFormat="1" ht="33.75" x14ac:dyDescent="0.25">
      <c r="B241" s="43"/>
      <c r="C241" s="43"/>
      <c r="D241" s="42">
        <f>IF(Checklist4813[[#This Row],[SGUID]]="",IF(Checklist4813[[#This Row],[SSGUID]]="",0,1),1)</f>
        <v>0</v>
      </c>
      <c r="E241" s="43" t="s">
        <v>410</v>
      </c>
      <c r="F241" s="43" t="str">
        <f>_xlfn.IFNA(Checklist4813[[#This Row],[RelatedPQ]],"NA")</f>
        <v>NA</v>
      </c>
      <c r="G241" s="43" t="e">
        <f>IF(Checklist4813[[#This Row],[PIGUID]]="","",INDEX(S2PQ_relational[],MATCH(Checklist4813[[#This Row],[PIGUID&amp;NO]],S2PQ_relational[PIGUID &amp; "NO"],0),2))</f>
        <v>#N/A</v>
      </c>
      <c r="H241" s="43" t="str">
        <f>Checklist4813[[#This Row],[PIGUID]]&amp;"NO"</f>
        <v>4Jb2xHztv4wCf1ku5L2lC7NO</v>
      </c>
      <c r="I241" s="43" t="b">
        <f>IF(Checklist4813[[#This Row],[PIGUID]]="","",INDEX(PIs[NA Exempt],MATCH(Checklist4813[[#This Row],[PIGUID]],PIs[GUID],0),1))</f>
        <v>0</v>
      </c>
      <c r="J24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32.04.06</v>
      </c>
      <c r="K24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All local regulations regarding disposal or destruction of plant protection product (PPP) containers are complied with.</v>
      </c>
      <c r="L241" s="43" t="str">
        <f>IF(Checklist4813[[#This Row],[SGUID]]="",IF(Checklist4813[[#This Row],[SSGUID]]="",INDEX(PIs[[Column1]:[SS]],MATCH(Checklist4813[[#This Row],[PIGUID]],PIs[GUID],0),6),""),"")</f>
        <v>All the relevant national, regional, and local regulations and legislation, if such exist, shall have been complied with regarding the disposal of empty PPP containers.</v>
      </c>
      <c r="M241" s="43" t="str">
        <f>IF(Checklist4813[[#This Row],[SSGUID]]="",IF(Checklist4813[[#This Row],[PIGUID]]="","",INDEX(PIs[[Column1]:[SS]],MATCH(Checklist4813[[#This Row],[PIGUID]],PIs[GUID],0),8)),"")</f>
        <v>Major Must</v>
      </c>
      <c r="N241" s="63"/>
      <c r="O241" s="63"/>
      <c r="P241" s="43" t="str">
        <f>IF(Checklist4813[[#This Row],[ifna]]="NA","",IF(Checklist4813[[#This Row],[RelatedPQ]]=0,"",IF(Checklist4813[[#This Row],[RelatedPQ]]="","",IF((INDEX(S2PQ_relational[],MATCH(Checklist4813[[#This Row],[PIGUID&amp;NO]],S2PQ_relational[PIGUID &amp; "NO"],0),1))=Checklist4813[[#This Row],[PIGUID]],"Not applicable",""))))</f>
        <v/>
      </c>
      <c r="Q241" s="43" t="str">
        <f>IF(Checklist4813[[#This Row],[N/A]]="Not Applicable",INDEX(S2PQ[[Step 2 questions]:[Justification]],MATCH(Checklist4813[[#This Row],[RelatedPQ]],S2PQ[S2PQGUID],0),3),"")</f>
        <v/>
      </c>
      <c r="R241" s="63"/>
    </row>
    <row r="242" spans="2:18" s="42" customFormat="1" ht="45" x14ac:dyDescent="0.25">
      <c r="B242" s="43"/>
      <c r="C242" s="43" t="s">
        <v>422</v>
      </c>
      <c r="D242" s="42">
        <f>IF(Checklist4813[[#This Row],[SGUID]]="",IF(Checklist4813[[#This Row],[SSGUID]]="",0,1),1)</f>
        <v>1</v>
      </c>
      <c r="E242" s="43"/>
      <c r="F242" s="43" t="str">
        <f>_xlfn.IFNA(Checklist4813[[#This Row],[RelatedPQ]],"NA")</f>
        <v/>
      </c>
      <c r="G242" s="43" t="str">
        <f>IF(Checklist4813[[#This Row],[PIGUID]]="","",INDEX(S2PQ_relational[],MATCH(Checklist4813[[#This Row],[PIGUID&amp;NO]],S2PQ_relational[PIGUID &amp; "NO"],0),2))</f>
        <v/>
      </c>
      <c r="H242" s="43" t="str">
        <f>Checklist4813[[#This Row],[PIGUID]]&amp;"NO"</f>
        <v>NO</v>
      </c>
      <c r="I242" s="43" t="str">
        <f>IF(Checklist4813[[#This Row],[PIGUID]]="","",INDEX(PIs[NA Exempt],MATCH(Checklist4813[[#This Row],[PIGUID]],PIs[GUID],0),1))</f>
        <v/>
      </c>
      <c r="J24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32.05 Obsolete plant protection products</v>
      </c>
      <c r="K24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42" s="43" t="str">
        <f>IF(Checklist4813[[#This Row],[SGUID]]="",IF(Checklist4813[[#This Row],[SSGUID]]="",INDEX(PIs[[Column1]:[SS]],MATCH(Checklist4813[[#This Row],[PIGUID]],PIs[GUID],0),6),""),"")</f>
        <v/>
      </c>
      <c r="M242" s="43" t="str">
        <f>IF(Checklist4813[[#This Row],[SSGUID]]="",IF(Checklist4813[[#This Row],[PIGUID]]="","",INDEX(PIs[[Column1]:[SS]],MATCH(Checklist4813[[#This Row],[PIGUID]],PIs[GUID],0),8)),"")</f>
        <v/>
      </c>
      <c r="N242" s="63"/>
      <c r="O242" s="63"/>
      <c r="P242" s="43" t="str">
        <f>IF(Checklist4813[[#This Row],[ifna]]="NA","",IF(Checklist4813[[#This Row],[RelatedPQ]]=0,"",IF(Checklist4813[[#This Row],[RelatedPQ]]="","",IF((INDEX(S2PQ_relational[],MATCH(Checklist4813[[#This Row],[PIGUID&amp;NO]],S2PQ_relational[PIGUID &amp; "NO"],0),1))=Checklist4813[[#This Row],[PIGUID]],"Not applicable",""))))</f>
        <v/>
      </c>
      <c r="Q242" s="43" t="str">
        <f>IF(Checklist4813[[#This Row],[N/A]]="Not Applicable",INDEX(S2PQ[[Step 2 questions]:[Justification]],MATCH(Checklist4813[[#This Row],[RelatedPQ]],S2PQ[S2PQGUID],0),3),"")</f>
        <v/>
      </c>
      <c r="R242" s="63"/>
    </row>
    <row r="243" spans="2:18" s="42" customFormat="1" ht="45" x14ac:dyDescent="0.25">
      <c r="B243" s="43"/>
      <c r="C243" s="43"/>
      <c r="D243" s="42">
        <f>IF(Checklist4813[[#This Row],[SGUID]]="",IF(Checklist4813[[#This Row],[SSGUID]]="",0,1),1)</f>
        <v>0</v>
      </c>
      <c r="E243" s="43" t="s">
        <v>416</v>
      </c>
      <c r="F243" s="43" t="str">
        <f>_xlfn.IFNA(Checklist4813[[#This Row],[RelatedPQ]],"NA")</f>
        <v>NA</v>
      </c>
      <c r="G243" s="43" t="e">
        <f>IF(Checklist4813[[#This Row],[PIGUID]]="","",INDEX(S2PQ_relational[],MATCH(Checklist4813[[#This Row],[PIGUID&amp;NO]],S2PQ_relational[PIGUID &amp; "NO"],0),2))</f>
        <v>#N/A</v>
      </c>
      <c r="H243" s="43" t="str">
        <f>Checklist4813[[#This Row],[PIGUID]]&amp;"NO"</f>
        <v>3yD2eXWicQtUTBS1nmtdmyNO</v>
      </c>
      <c r="I243" s="43" t="b">
        <f>IF(Checklist4813[[#This Row],[PIGUID]]="","",INDEX(PIs[NA Exempt],MATCH(Checklist4813[[#This Row],[PIGUID]],PIs[GUID],0),1))</f>
        <v>0</v>
      </c>
      <c r="J24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32.05.01</v>
      </c>
      <c r="K24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Obsolete plant protection products (PPPs) are securely maintained, identified, and disposed of via authorized or approved channels.</v>
      </c>
      <c r="L243" s="43" t="str">
        <f>IF(Checklist4813[[#This Row],[SGUID]]="",IF(Checklist4813[[#This Row],[SSGUID]]="",INDEX(PIs[[Column1]:[SS]],MATCH(Checklist4813[[#This Row],[PIGUID]],PIs[GUID],0),6),""),"")</f>
        <v>There shall be records indicating that obsolete PPPs have been disposed of via officially authorized channels. If this is not possible, obsolete PPPs shall be securely maintained and identifiable.</v>
      </c>
      <c r="M243" s="43" t="str">
        <f>IF(Checklist4813[[#This Row],[SSGUID]]="",IF(Checklist4813[[#This Row],[PIGUID]]="","",INDEX(PIs[[Column1]:[SS]],MATCH(Checklist4813[[#This Row],[PIGUID]],PIs[GUID],0),8)),"")</f>
        <v>Minor Must</v>
      </c>
      <c r="N243" s="63"/>
      <c r="O243" s="63"/>
      <c r="P243" s="43" t="str">
        <f>IF(Checklist4813[[#This Row],[ifna]]="NA","",IF(Checklist4813[[#This Row],[RelatedPQ]]=0,"",IF(Checklist4813[[#This Row],[RelatedPQ]]="","",IF((INDEX(S2PQ_relational[],MATCH(Checklist4813[[#This Row],[PIGUID&amp;NO]],S2PQ_relational[PIGUID &amp; "NO"],0),1))=Checklist4813[[#This Row],[PIGUID]],"Not applicable",""))))</f>
        <v/>
      </c>
      <c r="Q243" s="43" t="str">
        <f>IF(Checklist4813[[#This Row],[N/A]]="Not Applicable",INDEX(S2PQ[[Step 2 questions]:[Justification]],MATCH(Checklist4813[[#This Row],[RelatedPQ]],S2PQ[S2PQGUID],0),3),"")</f>
        <v/>
      </c>
      <c r="R243" s="63"/>
    </row>
    <row r="244" spans="2:18" s="42" customFormat="1" ht="45" x14ac:dyDescent="0.25">
      <c r="B244" s="43"/>
      <c r="C244" s="43" t="s">
        <v>429</v>
      </c>
      <c r="D244" s="42">
        <f>IF(Checklist4813[[#This Row],[SGUID]]="",IF(Checklist4813[[#This Row],[SSGUID]]="",0,1),1)</f>
        <v>1</v>
      </c>
      <c r="E244" s="43"/>
      <c r="F244" s="43" t="str">
        <f>_xlfn.IFNA(Checklist4813[[#This Row],[RelatedPQ]],"NA")</f>
        <v/>
      </c>
      <c r="G244" s="43" t="str">
        <f>IF(Checklist4813[[#This Row],[PIGUID]]="","",INDEX(S2PQ_relational[],MATCH(Checklist4813[[#This Row],[PIGUID&amp;NO]],S2PQ_relational[PIGUID &amp; "NO"],0),2))</f>
        <v/>
      </c>
      <c r="H244" s="43" t="str">
        <f>Checklist4813[[#This Row],[PIGUID]]&amp;"NO"</f>
        <v>NO</v>
      </c>
      <c r="I244" s="43" t="str">
        <f>IF(Checklist4813[[#This Row],[PIGUID]]="","",INDEX(PIs[NA Exempt],MATCH(Checklist4813[[#This Row],[PIGUID]],PIs[GUID],0),1))</f>
        <v/>
      </c>
      <c r="J24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32.06 Disposal of surplus application mix</v>
      </c>
      <c r="K24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44" s="43" t="str">
        <f>IF(Checklist4813[[#This Row],[SGUID]]="",IF(Checklist4813[[#This Row],[SSGUID]]="",INDEX(PIs[[Column1]:[SS]],MATCH(Checklist4813[[#This Row],[PIGUID]],PIs[GUID],0),6),""),"")</f>
        <v/>
      </c>
      <c r="M244" s="43" t="str">
        <f>IF(Checklist4813[[#This Row],[SSGUID]]="",IF(Checklist4813[[#This Row],[PIGUID]]="","",INDEX(PIs[[Column1]:[SS]],MATCH(Checklist4813[[#This Row],[PIGUID]],PIs[GUID],0),8)),"")</f>
        <v/>
      </c>
      <c r="N244" s="63"/>
      <c r="O244" s="63"/>
      <c r="P244" s="43" t="str">
        <f>IF(Checklist4813[[#This Row],[ifna]]="NA","",IF(Checklist4813[[#This Row],[RelatedPQ]]=0,"",IF(Checklist4813[[#This Row],[RelatedPQ]]="","",IF((INDEX(S2PQ_relational[],MATCH(Checklist4813[[#This Row],[PIGUID&amp;NO]],S2PQ_relational[PIGUID &amp; "NO"],0),1))=Checklist4813[[#This Row],[PIGUID]],"Not applicable",""))))</f>
        <v/>
      </c>
      <c r="Q244" s="43" t="str">
        <f>IF(Checklist4813[[#This Row],[N/A]]="Not Applicable",INDEX(S2PQ[[Step 2 questions]:[Justification]],MATCH(Checklist4813[[#This Row],[RelatedPQ]],S2PQ[S2PQGUID],0),3),"")</f>
        <v/>
      </c>
      <c r="R244" s="63"/>
    </row>
    <row r="245" spans="2:18" s="42" customFormat="1" ht="90" x14ac:dyDescent="0.25">
      <c r="B245" s="43"/>
      <c r="C245" s="43"/>
      <c r="D245" s="42">
        <f>IF(Checklist4813[[#This Row],[SGUID]]="",IF(Checklist4813[[#This Row],[SSGUID]]="",0,1),1)</f>
        <v>0</v>
      </c>
      <c r="E245" s="43" t="s">
        <v>423</v>
      </c>
      <c r="F245" s="43" t="str">
        <f>_xlfn.IFNA(Checklist4813[[#This Row],[RelatedPQ]],"NA")</f>
        <v>NA</v>
      </c>
      <c r="G245" s="43" t="e">
        <f>IF(Checklist4813[[#This Row],[PIGUID]]="","",INDEX(S2PQ_relational[],MATCH(Checklist4813[[#This Row],[PIGUID&amp;NO]],S2PQ_relational[PIGUID &amp; "NO"],0),2))</f>
        <v>#N/A</v>
      </c>
      <c r="H245" s="43" t="str">
        <f>Checklist4813[[#This Row],[PIGUID]]&amp;"NO"</f>
        <v>F0JgdnPzgyET8cEUcFcODNO</v>
      </c>
      <c r="I245" s="43" t="b">
        <f>IF(Checklist4813[[#This Row],[PIGUID]]="","",INDEX(PIs[NA Exempt],MATCH(Checklist4813[[#This Row],[PIGUID]],PIs[GUID],0),1))</f>
        <v>0</v>
      </c>
      <c r="J24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32.06.01</v>
      </c>
      <c r="K24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Surplus application mixes or tank washings are disposed of responsibly.</v>
      </c>
      <c r="L245" s="43" t="str">
        <f>IF(Checklist4813[[#This Row],[SGUID]]="",IF(Checklist4813[[#This Row],[SSGUID]]="",INDEX(PIs[[Column1]:[SS]],MATCH(Checklist4813[[#This Row],[PIGUID]],PIs[GUID],0),6),""),"")</f>
        <v>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v>
      </c>
      <c r="M245" s="43" t="str">
        <f>IF(Checklist4813[[#This Row],[SSGUID]]="",IF(Checklist4813[[#This Row],[PIGUID]]="","",INDEX(PIs[[Column1]:[SS]],MATCH(Checklist4813[[#This Row],[PIGUID]],PIs[GUID],0),8)),"")</f>
        <v>Minor Must</v>
      </c>
      <c r="N245" s="63"/>
      <c r="O245" s="63"/>
      <c r="P245" s="43" t="str">
        <f>IF(Checklist4813[[#This Row],[ifna]]="NA","",IF(Checklist4813[[#This Row],[RelatedPQ]]=0,"",IF(Checklist4813[[#This Row],[RelatedPQ]]="","",IF((INDEX(S2PQ_relational[],MATCH(Checklist4813[[#This Row],[PIGUID&amp;NO]],S2PQ_relational[PIGUID &amp; "NO"],0),1))=Checklist4813[[#This Row],[PIGUID]],"Not applicable",""))))</f>
        <v/>
      </c>
      <c r="Q245" s="43" t="str">
        <f>IF(Checklist4813[[#This Row],[N/A]]="Not Applicable",INDEX(S2PQ[[Step 2 questions]:[Justification]],MATCH(Checklist4813[[#This Row],[RelatedPQ]],S2PQ[S2PQGUID],0),3),"")</f>
        <v/>
      </c>
      <c r="R245" s="63"/>
    </row>
    <row r="246" spans="2:18" s="42" customFormat="1" ht="33.75" x14ac:dyDescent="0.25">
      <c r="B246" s="43"/>
      <c r="C246" s="43" t="s">
        <v>1022</v>
      </c>
      <c r="D246" s="42">
        <f>IF(Checklist4813[[#This Row],[SGUID]]="",IF(Checklist4813[[#This Row],[SSGUID]]="",0,1),1)</f>
        <v>1</v>
      </c>
      <c r="E246" s="43"/>
      <c r="F246" s="43" t="str">
        <f>_xlfn.IFNA(Checklist4813[[#This Row],[RelatedPQ]],"NA")</f>
        <v/>
      </c>
      <c r="G246" s="43" t="str">
        <f>IF(Checklist4813[[#This Row],[PIGUID]]="","",INDEX(S2PQ_relational[],MATCH(Checklist4813[[#This Row],[PIGUID&amp;NO]],S2PQ_relational[PIGUID &amp; "NO"],0),2))</f>
        <v/>
      </c>
      <c r="H246" s="43" t="str">
        <f>Checklist4813[[#This Row],[PIGUID]]&amp;"NO"</f>
        <v>NO</v>
      </c>
      <c r="I246" s="43" t="str">
        <f>IF(Checklist4813[[#This Row],[PIGUID]]="","",INDEX(PIs[NA Exempt],MATCH(Checklist4813[[#This Row],[PIGUID]],PIs[GUID],0),1))</f>
        <v/>
      </c>
      <c r="J24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32.07 Residue analysis</v>
      </c>
      <c r="K24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46" s="43" t="str">
        <f>IF(Checklist4813[[#This Row],[SGUID]]="",IF(Checklist4813[[#This Row],[SSGUID]]="",INDEX(PIs[[Column1]:[SS]],MATCH(Checklist4813[[#This Row],[PIGUID]],PIs[GUID],0),6),""),"")</f>
        <v/>
      </c>
      <c r="M246" s="43" t="str">
        <f>IF(Checklist4813[[#This Row],[SSGUID]]="",IF(Checklist4813[[#This Row],[PIGUID]]="","",INDEX(PIs[[Column1]:[SS]],MATCH(Checklist4813[[#This Row],[PIGUID]],PIs[GUID],0),8)),"")</f>
        <v/>
      </c>
      <c r="N246" s="63"/>
      <c r="O246" s="63"/>
      <c r="P246" s="43" t="str">
        <f>IF(Checklist4813[[#This Row],[ifna]]="NA","",IF(Checklist4813[[#This Row],[RelatedPQ]]=0,"",IF(Checklist4813[[#This Row],[RelatedPQ]]="","",IF((INDEX(S2PQ_relational[],MATCH(Checklist4813[[#This Row],[PIGUID&amp;NO]],S2PQ_relational[PIGUID &amp; "NO"],0),1))=Checklist4813[[#This Row],[PIGUID]],"Not applicable",""))))</f>
        <v/>
      </c>
      <c r="Q246" s="43" t="str">
        <f>IF(Checklist4813[[#This Row],[N/A]]="Not Applicable",INDEX(S2PQ[[Step 2 questions]:[Justification]],MATCH(Checklist4813[[#This Row],[RelatedPQ]],S2PQ[S2PQGUID],0),3),"")</f>
        <v/>
      </c>
      <c r="R246" s="63"/>
    </row>
    <row r="247" spans="2:18" s="42" customFormat="1" ht="90" x14ac:dyDescent="0.25">
      <c r="B247" s="43"/>
      <c r="C247" s="43"/>
      <c r="D247" s="42">
        <f>IF(Checklist4813[[#This Row],[SGUID]]="",IF(Checklist4813[[#This Row],[SSGUID]]="",0,1),1)</f>
        <v>0</v>
      </c>
      <c r="E247" s="43" t="s">
        <v>1016</v>
      </c>
      <c r="F247" s="43" t="str">
        <f>_xlfn.IFNA(Checklist4813[[#This Row],[RelatedPQ]],"NA")</f>
        <v>NA</v>
      </c>
      <c r="G247" s="43" t="e">
        <f>IF(Checklist4813[[#This Row],[PIGUID]]="","",INDEX(S2PQ_relational[],MATCH(Checklist4813[[#This Row],[PIGUID&amp;NO]],S2PQ_relational[PIGUID &amp; "NO"],0),2))</f>
        <v>#N/A</v>
      </c>
      <c r="H247" s="43" t="str">
        <f>Checklist4813[[#This Row],[PIGUID]]&amp;"NO"</f>
        <v>2rs7emlkTZPjsg71faiAd9NO</v>
      </c>
      <c r="I247" s="43" t="b">
        <f>IF(Checklist4813[[#This Row],[PIGUID]]="","",INDEX(PIs[NA Exempt],MATCH(Checklist4813[[#This Row],[PIGUID]],PIs[GUID],0),1))</f>
        <v>0</v>
      </c>
      <c r="J24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32.07.01</v>
      </c>
      <c r="K24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Information regarding maximum residue levels (MRLs) is available for the destination markets in which products will be traded.</v>
      </c>
      <c r="L247" s="43" t="str">
        <f>IF(Checklist4813[[#This Row],[SGUID]]="",IF(Checklist4813[[#This Row],[SSGUID]]="",INDEX(PIs[[Column1]:[SS]],MATCH(Checklist4813[[#This Row],[PIGUID]],PIs[GUID],0),6),""),"")</f>
        <v>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v>
      </c>
      <c r="M247" s="43" t="str">
        <f>IF(Checklist4813[[#This Row],[SSGUID]]="",IF(Checklist4813[[#This Row],[PIGUID]]="","",INDEX(PIs[[Column1]:[SS]],MATCH(Checklist4813[[#This Row],[PIGUID]],PIs[GUID],0),8)),"")</f>
        <v>Major Must</v>
      </c>
      <c r="N247" s="63"/>
      <c r="O247" s="63"/>
      <c r="P247" s="43" t="str">
        <f>IF(Checklist4813[[#This Row],[ifna]]="NA","",IF(Checklist4813[[#This Row],[RelatedPQ]]=0,"",IF(Checklist4813[[#This Row],[RelatedPQ]]="","",IF((INDEX(S2PQ_relational[],MATCH(Checklist4813[[#This Row],[PIGUID&amp;NO]],S2PQ_relational[PIGUID &amp; "NO"],0),1))=Checklist4813[[#This Row],[PIGUID]],"Not applicable",""))))</f>
        <v/>
      </c>
      <c r="Q247" s="43" t="str">
        <f>IF(Checklist4813[[#This Row],[N/A]]="Not Applicable",INDEX(S2PQ[[Step 2 questions]:[Justification]],MATCH(Checklist4813[[#This Row],[RelatedPQ]],S2PQ[S2PQGUID],0),3),"")</f>
        <v/>
      </c>
      <c r="R247" s="63"/>
    </row>
    <row r="248" spans="2:18" s="42" customFormat="1" ht="409.5" x14ac:dyDescent="0.25">
      <c r="B248" s="43"/>
      <c r="C248" s="43"/>
      <c r="D248" s="42">
        <f>IF(Checklist4813[[#This Row],[SGUID]]="",IF(Checklist4813[[#This Row],[SSGUID]]="",0,1),1)</f>
        <v>0</v>
      </c>
      <c r="E248" s="43" t="s">
        <v>1029</v>
      </c>
      <c r="F248" s="43" t="str">
        <f>_xlfn.IFNA(Checklist4813[[#This Row],[RelatedPQ]],"NA")</f>
        <v>NA</v>
      </c>
      <c r="G248" s="43" t="e">
        <f>IF(Checklist4813[[#This Row],[PIGUID]]="","",INDEX(S2PQ_relational[],MATCH(Checklist4813[[#This Row],[PIGUID&amp;NO]],S2PQ_relational[PIGUID &amp; "NO"],0),2))</f>
        <v>#N/A</v>
      </c>
      <c r="H248" s="43" t="str">
        <f>Checklist4813[[#This Row],[PIGUID]]&amp;"NO"</f>
        <v>2IDQsAx2EXaefk5yiXFxEYNO</v>
      </c>
      <c r="I248" s="43" t="b">
        <f>IF(Checklist4813[[#This Row],[PIGUID]]="","",INDEX(PIs[NA Exempt],MATCH(Checklist4813[[#This Row],[PIGUID]],PIs[GUID],0),1))</f>
        <v>0</v>
      </c>
      <c r="J24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32.07.02</v>
      </c>
      <c r="K24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risk assessment for all registered products has been completed and the maximum residue level (MRL) requirements of the applicable market(s) are met.</v>
      </c>
      <c r="L248" s="43" t="str">
        <f>IF(Checklist4813[[#This Row],[SGUID]]="",IF(Checklist4813[[#This Row],[SSGUID]]="",INDEX(PIs[[Column1]:[SS]],MATCH(Checklist4813[[#This Row],[PIGUID]],PIs[GUID],0),6),""),"")</f>
        <v>The risk assessment shall cover all registered crops and the potential risk of MRL exceedance based on plant protection product (PPP) usage.
Residues of agricultural chemicals shall not exceed levels established by applicable and prevailing legislation (in both countries of production and intended sale), or by the Codex Alimentarius Commission.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v>
      </c>
      <c r="M248" s="43" t="str">
        <f>IF(Checklist4813[[#This Row],[SSGUID]]="",IF(Checklist4813[[#This Row],[PIGUID]]="","",INDEX(PIs[[Column1]:[SS]],MATCH(Checklist4813[[#This Row],[PIGUID]],PIs[GUID],0),8)),"")</f>
        <v>Major Must</v>
      </c>
      <c r="N248" s="63"/>
      <c r="O248" s="63"/>
      <c r="P248" s="43" t="str">
        <f>IF(Checklist4813[[#This Row],[ifna]]="NA","",IF(Checklist4813[[#This Row],[RelatedPQ]]=0,"",IF(Checklist4813[[#This Row],[RelatedPQ]]="","",IF((INDEX(S2PQ_relational[],MATCH(Checklist4813[[#This Row],[PIGUID&amp;NO]],S2PQ_relational[PIGUID &amp; "NO"],0),1))=Checklist4813[[#This Row],[PIGUID]],"Not applicable",""))))</f>
        <v/>
      </c>
      <c r="Q248" s="43" t="str">
        <f>IF(Checklist4813[[#This Row],[N/A]]="Not Applicable",INDEX(S2PQ[[Step 2 questions]:[Justification]],MATCH(Checklist4813[[#This Row],[RelatedPQ]],S2PQ[S2PQGUID],0),3),"")</f>
        <v/>
      </c>
      <c r="R248" s="63"/>
    </row>
    <row r="249" spans="2:18" s="42" customFormat="1" ht="33.75" x14ac:dyDescent="0.25">
      <c r="B249" s="43"/>
      <c r="C249" s="43"/>
      <c r="D249" s="42">
        <f>IF(Checklist4813[[#This Row],[SGUID]]="",IF(Checklist4813[[#This Row],[SSGUID]]="",0,1),1)</f>
        <v>0</v>
      </c>
      <c r="E249" s="43" t="s">
        <v>1023</v>
      </c>
      <c r="F249" s="43" t="str">
        <f>_xlfn.IFNA(Checklist4813[[#This Row],[RelatedPQ]],"NA")</f>
        <v>NA</v>
      </c>
      <c r="G249" s="43" t="e">
        <f>IF(Checklist4813[[#This Row],[PIGUID]]="","",INDEX(S2PQ_relational[],MATCH(Checklist4813[[#This Row],[PIGUID&amp;NO]],S2PQ_relational[PIGUID &amp; "NO"],0),2))</f>
        <v>#N/A</v>
      </c>
      <c r="H249" s="43" t="str">
        <f>Checklist4813[[#This Row],[PIGUID]]&amp;"NO"</f>
        <v>4dLhdu5ncpzXM6bVq21fZgNO</v>
      </c>
      <c r="I249" s="43" t="b">
        <f>IF(Checklist4813[[#This Row],[PIGUID]]="","",INDEX(PIs[NA Exempt],MATCH(Checklist4813[[#This Row],[PIGUID]],PIs[GUID],0),1))</f>
        <v>0</v>
      </c>
      <c r="J24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32.07.03</v>
      </c>
      <c r="K24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correct maximum residue level (MRL) sampling and testing procedures are followed.</v>
      </c>
      <c r="L249" s="43" t="str">
        <f>IF(Checklist4813[[#This Row],[SGUID]]="",IF(Checklist4813[[#This Row],[SSGUID]]="",INDEX(PIs[[Column1]:[SS]],MATCH(Checklist4813[[#This Row],[PIGUID]],PIs[GUID],0),6),""),"")</f>
        <v>Documented evidence shall be available demonstrating compliance with applicable sampling procedures.</v>
      </c>
      <c r="M249" s="43" t="str">
        <f>IF(Checklist4813[[#This Row],[SSGUID]]="",IF(Checklist4813[[#This Row],[PIGUID]]="","",INDEX(PIs[[Column1]:[SS]],MATCH(Checklist4813[[#This Row],[PIGUID]],PIs[GUID],0),8)),"")</f>
        <v>Major Must</v>
      </c>
      <c r="N249" s="63"/>
      <c r="O249" s="63"/>
      <c r="P249" s="43" t="str">
        <f>IF(Checklist4813[[#This Row],[ifna]]="NA","",IF(Checklist4813[[#This Row],[RelatedPQ]]=0,"",IF(Checklist4813[[#This Row],[RelatedPQ]]="","",IF((INDEX(S2PQ_relational[],MATCH(Checklist4813[[#This Row],[PIGUID&amp;NO]],S2PQ_relational[PIGUID &amp; "NO"],0),1))=Checklist4813[[#This Row],[PIGUID]],"Not applicable",""))))</f>
        <v/>
      </c>
      <c r="Q249" s="43" t="str">
        <f>IF(Checklist4813[[#This Row],[N/A]]="Not Applicable",INDEX(S2PQ[[Step 2 questions]:[Justification]],MATCH(Checklist4813[[#This Row],[RelatedPQ]],S2PQ[S2PQGUID],0),3),"")</f>
        <v/>
      </c>
      <c r="R249" s="63"/>
    </row>
    <row r="250" spans="2:18" s="42" customFormat="1" ht="101.25" x14ac:dyDescent="0.25">
      <c r="B250" s="43"/>
      <c r="C250" s="43"/>
      <c r="D250" s="42">
        <f>IF(Checklist4813[[#This Row],[SGUID]]="",IF(Checklist4813[[#This Row],[SSGUID]]="",0,1),1)</f>
        <v>0</v>
      </c>
      <c r="E250" s="43" t="s">
        <v>1035</v>
      </c>
      <c r="F250" s="43" t="str">
        <f>_xlfn.IFNA(Checklist4813[[#This Row],[RelatedPQ]],"NA")</f>
        <v>NA</v>
      </c>
      <c r="G250" s="43" t="e">
        <f>IF(Checklist4813[[#This Row],[PIGUID]]="","",INDEX(S2PQ_relational[],MATCH(Checklist4813[[#This Row],[PIGUID&amp;NO]],S2PQ_relational[PIGUID &amp; "NO"],0),2))</f>
        <v>#N/A</v>
      </c>
      <c r="H250" s="43" t="str">
        <f>Checklist4813[[#This Row],[PIGUID]]&amp;"NO"</f>
        <v>73VD9GspDVUmgPNihgM0beNO</v>
      </c>
      <c r="I250" s="43" t="b">
        <f>IF(Checklist4813[[#This Row],[PIGUID]]="","",INDEX(PIs[NA Exempt],MATCH(Checklist4813[[#This Row],[PIGUID]],PIs[GUID],0),1))</f>
        <v>0</v>
      </c>
      <c r="J25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32.07.04</v>
      </c>
      <c r="K25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documented action plan is available that describes the steps to be taken if an unauthorized plant protection product (PPP) is detected in the maximum residue level (MRL) sampling.</v>
      </c>
      <c r="L250" s="43" t="str">
        <f>IF(Checklist4813[[#This Row],[SGUID]]="",IF(Checklist4813[[#This Row],[SSGUID]]="",INDEX(PIs[[Column1]:[SS]],MATCH(Checklist4813[[#This Row],[PIGUID]],PIs[GUID],0),6),""),"")</f>
        <v>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v>
      </c>
      <c r="M250" s="43" t="str">
        <f>IF(Checklist4813[[#This Row],[SSGUID]]="",IF(Checklist4813[[#This Row],[PIGUID]]="","",INDEX(PIs[[Column1]:[SS]],MATCH(Checklist4813[[#This Row],[PIGUID]],PIs[GUID],0),8)),"")</f>
        <v>Major Must</v>
      </c>
      <c r="N250" s="63"/>
      <c r="O250" s="63"/>
      <c r="P250" s="43" t="str">
        <f>IF(Checklist4813[[#This Row],[ifna]]="NA","",IF(Checklist4813[[#This Row],[RelatedPQ]]=0,"",IF(Checklist4813[[#This Row],[RelatedPQ]]="","",IF((INDEX(S2PQ_relational[],MATCH(Checklist4813[[#This Row],[PIGUID&amp;NO]],S2PQ_relational[PIGUID &amp; "NO"],0),1))=Checklist4813[[#This Row],[PIGUID]],"Not applicable",""))))</f>
        <v/>
      </c>
      <c r="Q250" s="43" t="str">
        <f>IF(Checklist4813[[#This Row],[N/A]]="Not Applicable",INDEX(S2PQ[[Step 2 questions]:[Justification]],MATCH(Checklist4813[[#This Row],[RelatedPQ]],S2PQ[S2PQGUID],0),3),"")</f>
        <v/>
      </c>
      <c r="R250" s="63"/>
    </row>
    <row r="251" spans="2:18" s="42" customFormat="1" ht="90" x14ac:dyDescent="0.25">
      <c r="B251" s="43"/>
      <c r="C251" s="43"/>
      <c r="D251" s="42">
        <f>IF(Checklist4813[[#This Row],[SGUID]]="",IF(Checklist4813[[#This Row],[SSGUID]]="",0,1),1)</f>
        <v>0</v>
      </c>
      <c r="E251" s="43" t="s">
        <v>1049</v>
      </c>
      <c r="F251" s="43" t="str">
        <f>_xlfn.IFNA(Checklist4813[[#This Row],[RelatedPQ]],"NA")</f>
        <v>NA</v>
      </c>
      <c r="G251" s="43" t="e">
        <f>IF(Checklist4813[[#This Row],[PIGUID]]="","",INDEX(S2PQ_relational[],MATCH(Checklist4813[[#This Row],[PIGUID&amp;NO]],S2PQ_relational[PIGUID &amp; "NO"],0),2))</f>
        <v>#N/A</v>
      </c>
      <c r="H251" s="43" t="str">
        <f>Checklist4813[[#This Row],[PIGUID]]&amp;"NO"</f>
        <v>2hpse8sizXbJhkuBL9OBfWNO</v>
      </c>
      <c r="I251" s="43" t="b">
        <f>IF(Checklist4813[[#This Row],[PIGUID]]="","",INDEX(PIs[NA Exempt],MATCH(Checklist4813[[#This Row],[PIGUID]],PIs[GUID],0),1))</f>
        <v>0</v>
      </c>
      <c r="J25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32.07.05</v>
      </c>
      <c r="K25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documented action plan is available that describes the steps to be taken if a maximum residue level (MRL) is exceeded.</v>
      </c>
      <c r="L251" s="43" t="str">
        <f>IF(Checklist4813[[#This Row],[SGUID]]="",IF(Checklist4813[[#This Row],[SSGUID]]="",INDEX(PIs[[Column1]:[SS]],MATCH(Checklist4813[[#This Row],[PIGUID]],PIs[GUID],0),6),""),"")</f>
        <v>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v>
      </c>
      <c r="M251" s="43" t="str">
        <f>IF(Checklist4813[[#This Row],[SSGUID]]="",IF(Checklist4813[[#This Row],[PIGUID]]="","",INDEX(PIs[[Column1]:[SS]],MATCH(Checklist4813[[#This Row],[PIGUID]],PIs[GUID],0),8)),"")</f>
        <v>Major Must</v>
      </c>
      <c r="N251" s="63"/>
      <c r="O251" s="63"/>
      <c r="P251" s="43" t="str">
        <f>IF(Checklist4813[[#This Row],[ifna]]="NA","",IF(Checklist4813[[#This Row],[RelatedPQ]]=0,"",IF(Checklist4813[[#This Row],[RelatedPQ]]="","",IF((INDEX(S2PQ_relational[],MATCH(Checklist4813[[#This Row],[PIGUID&amp;NO]],S2PQ_relational[PIGUID &amp; "NO"],0),1))=Checklist4813[[#This Row],[PIGUID]],"Not applicable",""))))</f>
        <v/>
      </c>
      <c r="Q251" s="43" t="str">
        <f>IF(Checklist4813[[#This Row],[N/A]]="Not Applicable",INDEX(S2PQ[[Step 2 questions]:[Justification]],MATCH(Checklist4813[[#This Row],[RelatedPQ]],S2PQ[S2PQGUID],0),3),"")</f>
        <v/>
      </c>
      <c r="R251" s="63"/>
    </row>
    <row r="252" spans="2:18" s="42" customFormat="1" ht="45" x14ac:dyDescent="0.25">
      <c r="B252" s="43"/>
      <c r="C252" s="43" t="s">
        <v>232</v>
      </c>
      <c r="D252" s="42">
        <f>IF(Checklist4813[[#This Row],[SGUID]]="",IF(Checklist4813[[#This Row],[SSGUID]]="",0,1),1)</f>
        <v>1</v>
      </c>
      <c r="E252" s="43"/>
      <c r="F252" s="43" t="str">
        <f>_xlfn.IFNA(Checklist4813[[#This Row],[RelatedPQ]],"NA")</f>
        <v/>
      </c>
      <c r="G252" s="43" t="str">
        <f>IF(Checklist4813[[#This Row],[PIGUID]]="","",INDEX(S2PQ_relational[],MATCH(Checklist4813[[#This Row],[PIGUID&amp;NO]],S2PQ_relational[PIGUID &amp; "NO"],0),2))</f>
        <v/>
      </c>
      <c r="H252" s="43" t="str">
        <f>Checklist4813[[#This Row],[PIGUID]]&amp;"NO"</f>
        <v>NO</v>
      </c>
      <c r="I252" s="43" t="str">
        <f>IF(Checklist4813[[#This Row],[PIGUID]]="","",INDEX(PIs[NA Exempt],MATCH(Checklist4813[[#This Row],[PIGUID]],PIs[GUID],0),1))</f>
        <v/>
      </c>
      <c r="J25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32.08 Application of other substances</v>
      </c>
      <c r="K25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52" s="43" t="str">
        <f>IF(Checklist4813[[#This Row],[SGUID]]="",IF(Checklist4813[[#This Row],[SSGUID]]="",INDEX(PIs[[Column1]:[SS]],MATCH(Checklist4813[[#This Row],[PIGUID]],PIs[GUID],0),6),""),"")</f>
        <v/>
      </c>
      <c r="M252" s="43" t="str">
        <f>IF(Checklist4813[[#This Row],[SSGUID]]="",IF(Checklist4813[[#This Row],[PIGUID]]="","",INDEX(PIs[[Column1]:[SS]],MATCH(Checklist4813[[#This Row],[PIGUID]],PIs[GUID],0),8)),"")</f>
        <v/>
      </c>
      <c r="N252" s="63"/>
      <c r="O252" s="63"/>
      <c r="P252" s="43" t="str">
        <f>IF(Checklist4813[[#This Row],[ifna]]="NA","",IF(Checklist4813[[#This Row],[RelatedPQ]]=0,"",IF(Checklist4813[[#This Row],[RelatedPQ]]="","",IF((INDEX(S2PQ_relational[],MATCH(Checklist4813[[#This Row],[PIGUID&amp;NO]],S2PQ_relational[PIGUID &amp; "NO"],0),1))=Checklist4813[[#This Row],[PIGUID]],"Not applicable",""))))</f>
        <v/>
      </c>
      <c r="Q252" s="43" t="str">
        <f>IF(Checklist4813[[#This Row],[N/A]]="Not Applicable",INDEX(S2PQ[[Step 2 questions]:[Justification]],MATCH(Checklist4813[[#This Row],[RelatedPQ]],S2PQ[S2PQGUID],0),3),"")</f>
        <v/>
      </c>
      <c r="R252" s="63"/>
    </row>
    <row r="253" spans="2:18" s="42" customFormat="1" ht="213.75" x14ac:dyDescent="0.25">
      <c r="B253" s="43"/>
      <c r="C253" s="43"/>
      <c r="D253" s="42">
        <f>IF(Checklist4813[[#This Row],[SGUID]]="",IF(Checklist4813[[#This Row],[SSGUID]]="",0,1),1)</f>
        <v>0</v>
      </c>
      <c r="E253" s="43" t="s">
        <v>226</v>
      </c>
      <c r="F253" s="43" t="str">
        <f>_xlfn.IFNA(Checklist4813[[#This Row],[RelatedPQ]],"NA")</f>
        <v>NA</v>
      </c>
      <c r="G253" s="43" t="e">
        <f>IF(Checklist4813[[#This Row],[PIGUID]]="","",INDEX(S2PQ_relational[],MATCH(Checklist4813[[#This Row],[PIGUID&amp;NO]],S2PQ_relational[PIGUID &amp; "NO"],0),2))</f>
        <v>#N/A</v>
      </c>
      <c r="H253" s="43" t="str">
        <f>Checklist4813[[#This Row],[PIGUID]]&amp;"NO"</f>
        <v>3L0LSU3fpPKpOXDdBXnVA6NO</v>
      </c>
      <c r="I253" s="43" t="b">
        <f>IF(Checklist4813[[#This Row],[PIGUID]]="","",INDEX(PIs[NA Exempt],MATCH(Checklist4813[[#This Row],[PIGUID]],PIs[GUID],0),1))</f>
        <v>0</v>
      </c>
      <c r="J25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32.08.01</v>
      </c>
      <c r="K25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Up-to-date application records are kept of all other substances not covered under any of the sections.</v>
      </c>
      <c r="L253" s="43" t="str">
        <f>IF(Checklist4813[[#This Row],[SGUID]]="",IF(Checklist4813[[#This Row],[SSGUID]]="",INDEX(PIs[[Column1]:[SS]],MATCH(Checklist4813[[#This Row],[PIGUID]],PIs[GUID],0),6),""),"")</f>
        <v>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v>
      </c>
      <c r="M253" s="43" t="str">
        <f>IF(Checklist4813[[#This Row],[SSGUID]]="",IF(Checklist4813[[#This Row],[PIGUID]]="","",INDEX(PIs[[Column1]:[SS]],MATCH(Checklist4813[[#This Row],[PIGUID]],PIs[GUID],0),8)),"")</f>
        <v>Minor Must</v>
      </c>
      <c r="N253" s="63"/>
      <c r="O253" s="63"/>
      <c r="P253" s="43" t="str">
        <f>IF(Checklist4813[[#This Row],[ifna]]="NA","",IF(Checklist4813[[#This Row],[RelatedPQ]]=0,"",IF(Checklist4813[[#This Row],[RelatedPQ]]="","",IF((INDEX(S2PQ_relational[],MATCH(Checklist4813[[#This Row],[PIGUID&amp;NO]],S2PQ_relational[PIGUID &amp; "NO"],0),1))=Checklist4813[[#This Row],[PIGUID]],"Not applicable",""))))</f>
        <v/>
      </c>
      <c r="Q253" s="43" t="str">
        <f>IF(Checklist4813[[#This Row],[N/A]]="Not Applicable",INDEX(S2PQ[[Step 2 questions]:[Justification]],MATCH(Checklist4813[[#This Row],[RelatedPQ]],S2PQ[S2PQGUID],0),3),"")</f>
        <v/>
      </c>
      <c r="R253" s="63"/>
    </row>
    <row r="254" spans="2:18" s="42" customFormat="1" ht="78.75" x14ac:dyDescent="0.25">
      <c r="B254" s="43"/>
      <c r="C254" s="43" t="s">
        <v>189</v>
      </c>
      <c r="D254" s="42">
        <f>IF(Checklist4813[[#This Row],[SGUID]]="",IF(Checklist4813[[#This Row],[SSGUID]]="",0,1),1)</f>
        <v>1</v>
      </c>
      <c r="E254" s="43"/>
      <c r="F254" s="43" t="str">
        <f>_xlfn.IFNA(Checklist4813[[#This Row],[RelatedPQ]],"NA")</f>
        <v/>
      </c>
      <c r="G254" s="43" t="str">
        <f>IF(Checklist4813[[#This Row],[PIGUID]]="","",INDEX(S2PQ_relational[],MATCH(Checklist4813[[#This Row],[PIGUID&amp;NO]],S2PQ_relational[PIGUID &amp; "NO"],0),2))</f>
        <v/>
      </c>
      <c r="H254" s="43" t="str">
        <f>Checklist4813[[#This Row],[PIGUID]]&amp;"NO"</f>
        <v>NO</v>
      </c>
      <c r="I254" s="43" t="str">
        <f>IF(Checklist4813[[#This Row],[PIGUID]]="","",INDEX(PIs[NA Exempt],MATCH(Checklist4813[[#This Row],[PIGUID]],PIs[GUID],0),1))</f>
        <v/>
      </c>
      <c r="J25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32.09 Plant protection product and postharvest treatment product storage</v>
      </c>
      <c r="K25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54" s="43" t="str">
        <f>IF(Checklist4813[[#This Row],[SGUID]]="",IF(Checklist4813[[#This Row],[SSGUID]]="",INDEX(PIs[[Column1]:[SS]],MATCH(Checklist4813[[#This Row],[PIGUID]],PIs[GUID],0),6),""),"")</f>
        <v/>
      </c>
      <c r="M254" s="43" t="str">
        <f>IF(Checklist4813[[#This Row],[SSGUID]]="",IF(Checklist4813[[#This Row],[PIGUID]]="","",INDEX(PIs[[Column1]:[SS]],MATCH(Checklist4813[[#This Row],[PIGUID]],PIs[GUID],0),8)),"")</f>
        <v/>
      </c>
      <c r="N254" s="63"/>
      <c r="O254" s="63"/>
      <c r="P254" s="43" t="str">
        <f>IF(Checklist4813[[#This Row],[ifna]]="NA","",IF(Checklist4813[[#This Row],[RelatedPQ]]=0,"",IF(Checklist4813[[#This Row],[RelatedPQ]]="","",IF((INDEX(S2PQ_relational[],MATCH(Checklist4813[[#This Row],[PIGUID&amp;NO]],S2PQ_relational[PIGUID &amp; "NO"],0),1))=Checklist4813[[#This Row],[PIGUID]],"Not applicable",""))))</f>
        <v/>
      </c>
      <c r="Q254" s="43" t="str">
        <f>IF(Checklist4813[[#This Row],[N/A]]="Not Applicable",INDEX(S2PQ[[Step 2 questions]:[Justification]],MATCH(Checklist4813[[#This Row],[RelatedPQ]],S2PQ[S2PQGUID],0),3),"")</f>
        <v/>
      </c>
      <c r="R254" s="63"/>
    </row>
    <row r="255" spans="2:18" s="42" customFormat="1" ht="281.25" x14ac:dyDescent="0.25">
      <c r="B255" s="43"/>
      <c r="C255" s="43"/>
      <c r="D255" s="42">
        <f>IF(Checklist4813[[#This Row],[SGUID]]="",IF(Checklist4813[[#This Row],[SSGUID]]="",0,1),1)</f>
        <v>0</v>
      </c>
      <c r="E255" s="43" t="s">
        <v>220</v>
      </c>
      <c r="F255" s="43" t="str">
        <f>_xlfn.IFNA(Checklist4813[[#This Row],[RelatedPQ]],"NA")</f>
        <v>NA</v>
      </c>
      <c r="G255" s="43" t="e">
        <f>IF(Checklist4813[[#This Row],[PIGUID]]="","",INDEX(S2PQ_relational[],MATCH(Checklist4813[[#This Row],[PIGUID&amp;NO]],S2PQ_relational[PIGUID &amp; "NO"],0),2))</f>
        <v>#N/A</v>
      </c>
      <c r="H255" s="43" t="str">
        <f>Checklist4813[[#This Row],[PIGUID]]&amp;"NO"</f>
        <v>4YSAEbzKXUQeyg4M4d6vrLNO</v>
      </c>
      <c r="I255" s="43" t="b">
        <f>IF(Checklist4813[[#This Row],[PIGUID]]="","",INDEX(PIs[NA Exempt],MATCH(Checklist4813[[#This Row],[PIGUID]],PIs[GUID],0),1))</f>
        <v>0</v>
      </c>
      <c r="J25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32.09.01</v>
      </c>
      <c r="K25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products (PPPs), biocontrol agents, and any other treatment products are stored in a manner that ensures the associated risks are managed.</v>
      </c>
      <c r="L255" s="43" t="str">
        <f>IF(Checklist4813[[#This Row],[SGUID]]="",IF(Checklist4813[[#This Row],[SSGUID]]="",INDEX(PIs[[Column1]:[SS]],MATCH(Checklist4813[[#This Row],[PIGUID]],PIs[GUID],0),6),""),"")</f>
        <v>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v>
      </c>
      <c r="M255" s="43" t="str">
        <f>IF(Checklist4813[[#This Row],[SSGUID]]="",IF(Checklist4813[[#This Row],[PIGUID]]="","",INDEX(PIs[[Column1]:[SS]],MATCH(Checklist4813[[#This Row],[PIGUID]],PIs[GUID],0),8)),"")</f>
        <v>Major Must</v>
      </c>
      <c r="N255" s="63"/>
      <c r="O255" s="63"/>
      <c r="P255" s="43" t="str">
        <f>IF(Checklist4813[[#This Row],[ifna]]="NA","",IF(Checklist4813[[#This Row],[RelatedPQ]]=0,"",IF(Checklist4813[[#This Row],[RelatedPQ]]="","",IF((INDEX(S2PQ_relational[],MATCH(Checklist4813[[#This Row],[PIGUID&amp;NO]],S2PQ_relational[PIGUID &amp; "NO"],0),1))=Checklist4813[[#This Row],[PIGUID]],"Not applicable",""))))</f>
        <v/>
      </c>
      <c r="Q255" s="43" t="str">
        <f>IF(Checklist4813[[#This Row],[N/A]]="Not Applicable",INDEX(S2PQ[[Step 2 questions]:[Justification]],MATCH(Checklist4813[[#This Row],[RelatedPQ]],S2PQ[S2PQGUID],0),3),"")</f>
        <v/>
      </c>
      <c r="R255" s="63"/>
    </row>
    <row r="256" spans="2:18" s="42" customFormat="1" ht="33.75" x14ac:dyDescent="0.25">
      <c r="B256" s="43"/>
      <c r="C256" s="43"/>
      <c r="D256" s="42">
        <f>IF(Checklist4813[[#This Row],[SGUID]]="",IF(Checklist4813[[#This Row],[SSGUID]]="",0,1),1)</f>
        <v>0</v>
      </c>
      <c r="E256" s="43" t="s">
        <v>214</v>
      </c>
      <c r="F256" s="43" t="str">
        <f>_xlfn.IFNA(Checklist4813[[#This Row],[RelatedPQ]],"NA")</f>
        <v>NA</v>
      </c>
      <c r="G256" s="43" t="e">
        <f>IF(Checklist4813[[#This Row],[PIGUID]]="","",INDEX(S2PQ_relational[],MATCH(Checklist4813[[#This Row],[PIGUID&amp;NO]],S2PQ_relational[PIGUID &amp; "NO"],0),2))</f>
        <v>#N/A</v>
      </c>
      <c r="H256" s="43" t="str">
        <f>Checklist4813[[#This Row],[PIGUID]]&amp;"NO"</f>
        <v>6B9xhtFhisW8O4ZBiiKz7VNO</v>
      </c>
      <c r="I256" s="43" t="b">
        <f>IF(Checklist4813[[#This Row],[PIGUID]]="","",INDEX(PIs[NA Exempt],MATCH(Checklist4813[[#This Row],[PIGUID]],PIs[GUID],0),1))</f>
        <v>0</v>
      </c>
      <c r="J25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32.09.02</v>
      </c>
      <c r="K25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plant protection product (PPP) storage is structurally sound and robust.</v>
      </c>
      <c r="L256" s="43" t="str">
        <f>IF(Checklist4813[[#This Row],[SGUID]]="",IF(Checklist4813[[#This Row],[SSGUID]]="",INDEX(PIs[[Column1]:[SS]],MATCH(Checklist4813[[#This Row],[PIGUID]],PIs[GUID],0),6),""),"")</f>
        <v>Storage capacity shall be sufficient to contain all PPPs during the peak application season. The storage space shall be sturdy.</v>
      </c>
      <c r="M256" s="43" t="str">
        <f>IF(Checklist4813[[#This Row],[SSGUID]]="",IF(Checklist4813[[#This Row],[PIGUID]]="","",INDEX(PIs[[Column1]:[SS]],MATCH(Checklist4813[[#This Row],[PIGUID]],PIs[GUID],0),8)),"")</f>
        <v>Minor Must</v>
      </c>
      <c r="N256" s="63"/>
      <c r="O256" s="63"/>
      <c r="P256" s="43" t="str">
        <f>IF(Checklist4813[[#This Row],[ifna]]="NA","",IF(Checklist4813[[#This Row],[RelatedPQ]]=0,"",IF(Checklist4813[[#This Row],[RelatedPQ]]="","",IF((INDEX(S2PQ_relational[],MATCH(Checklist4813[[#This Row],[PIGUID&amp;NO]],S2PQ_relational[PIGUID &amp; "NO"],0),1))=Checklist4813[[#This Row],[PIGUID]],"Not applicable",""))))</f>
        <v/>
      </c>
      <c r="Q256" s="43" t="str">
        <f>IF(Checklist4813[[#This Row],[N/A]]="Not Applicable",INDEX(S2PQ[[Step 2 questions]:[Justification]],MATCH(Checklist4813[[#This Row],[RelatedPQ]],S2PQ[S2PQGUID],0),3),"")</f>
        <v/>
      </c>
      <c r="R256" s="63"/>
    </row>
    <row r="257" spans="2:18" s="42" customFormat="1" ht="67.5" x14ac:dyDescent="0.25">
      <c r="B257" s="43"/>
      <c r="C257" s="43"/>
      <c r="D257" s="42">
        <f>IF(Checklist4813[[#This Row],[SGUID]]="",IF(Checklist4813[[#This Row],[SSGUID]]="",0,1),1)</f>
        <v>0</v>
      </c>
      <c r="E257" s="43" t="s">
        <v>208</v>
      </c>
      <c r="F257" s="43" t="str">
        <f>_xlfn.IFNA(Checklist4813[[#This Row],[RelatedPQ]],"NA")</f>
        <v>NA</v>
      </c>
      <c r="G257" s="43" t="e">
        <f>IF(Checklist4813[[#This Row],[PIGUID]]="","",INDEX(S2PQ_relational[],MATCH(Checklist4813[[#This Row],[PIGUID&amp;NO]],S2PQ_relational[PIGUID &amp; "NO"],0),2))</f>
        <v>#N/A</v>
      </c>
      <c r="H257" s="43" t="str">
        <f>Checklist4813[[#This Row],[PIGUID]]&amp;"NO"</f>
        <v>1aGuGlyREYFQBIe7s0g0MiNO</v>
      </c>
      <c r="I257" s="43" t="b">
        <f>IF(Checklist4813[[#This Row],[PIGUID]]="","",INDEX(PIs[NA Exempt],MATCH(Checklist4813[[#This Row],[PIGUID]],PIs[GUID],0),1))</f>
        <v>0</v>
      </c>
      <c r="J25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32.09.03</v>
      </c>
      <c r="K25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 (PPP) storage does not pose a risk to workers or create opportunities for cross contamination.</v>
      </c>
      <c r="L257" s="43" t="str">
        <f>IF(Checklist4813[[#This Row],[SGUID]]="",IF(Checklist4813[[#This Row],[SSGUID]]="",INDEX(PIs[[Column1]:[SS]],MATCH(Checklist4813[[#This Row],[PIGUID]],PIs[GUID],0),6),""),"")</f>
        <v>The PPPs and postharvest treatment product storage shall mitigate health and safety risks to workers and the risk of cross contamination.
Liquids shall never be stored above powders or granular formulations.</v>
      </c>
      <c r="M257" s="43" t="str">
        <f>IF(Checklist4813[[#This Row],[SSGUID]]="",IF(Checklist4813[[#This Row],[PIGUID]]="","",INDEX(PIs[[Column1]:[SS]],MATCH(Checklist4813[[#This Row],[PIGUID]],PIs[GUID],0),8)),"")</f>
        <v>Minor Must</v>
      </c>
      <c r="N257" s="63"/>
      <c r="O257" s="63"/>
      <c r="P257" s="43" t="str">
        <f>IF(Checklist4813[[#This Row],[ifna]]="NA","",IF(Checklist4813[[#This Row],[RelatedPQ]]=0,"",IF(Checklist4813[[#This Row],[RelatedPQ]]="","",IF((INDEX(S2PQ_relational[],MATCH(Checklist4813[[#This Row],[PIGUID&amp;NO]],S2PQ_relational[PIGUID &amp; "NO"],0),1))=Checklist4813[[#This Row],[PIGUID]],"Not applicable",""))))</f>
        <v/>
      </c>
      <c r="Q257" s="43" t="str">
        <f>IF(Checklist4813[[#This Row],[N/A]]="Not Applicable",INDEX(S2PQ[[Step 2 questions]:[Justification]],MATCH(Checklist4813[[#This Row],[RelatedPQ]],S2PQ[S2PQGUID],0),3),"")</f>
        <v/>
      </c>
      <c r="R257" s="63"/>
    </row>
    <row r="258" spans="2:18" s="42" customFormat="1" ht="33.75" x14ac:dyDescent="0.25">
      <c r="B258" s="43"/>
      <c r="C258" s="43"/>
      <c r="D258" s="42">
        <f>IF(Checklist4813[[#This Row],[SGUID]]="",IF(Checklist4813[[#This Row],[SSGUID]]="",0,1),1)</f>
        <v>0</v>
      </c>
      <c r="E258" s="43" t="s">
        <v>202</v>
      </c>
      <c r="F258" s="43" t="str">
        <f>_xlfn.IFNA(Checklist4813[[#This Row],[RelatedPQ]],"NA")</f>
        <v>NA</v>
      </c>
      <c r="G258" s="43" t="e">
        <f>IF(Checklist4813[[#This Row],[PIGUID]]="","",INDEX(S2PQ_relational[],MATCH(Checklist4813[[#This Row],[PIGUID&amp;NO]],S2PQ_relational[PIGUID &amp; "NO"],0),2))</f>
        <v>#N/A</v>
      </c>
      <c r="H258" s="43" t="str">
        <f>Checklist4813[[#This Row],[PIGUID]]&amp;"NO"</f>
        <v>18t4NX55Jpw11353WNweZANO</v>
      </c>
      <c r="I258" s="43" t="b">
        <f>IF(Checklist4813[[#This Row],[PIGUID]]="","",INDEX(PIs[NA Exempt],MATCH(Checklist4813[[#This Row],[PIGUID]],PIs[GUID],0),1))</f>
        <v>0</v>
      </c>
      <c r="J25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32.09.04</v>
      </c>
      <c r="K25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products (PPPs) are stored at appropriate temperatures.</v>
      </c>
      <c r="L258" s="43" t="str">
        <f>IF(Checklist4813[[#This Row],[SGUID]]="",IF(Checklist4813[[#This Row],[SSGUID]]="",INDEX(PIs[[Column1]:[SS]],MATCH(Checklist4813[[#This Row],[PIGUID]],PIs[GUID],0),6),""),"")</f>
        <v>Storage temperatures shall be in accordance with label requirements.</v>
      </c>
      <c r="M258" s="43" t="str">
        <f>IF(Checklist4813[[#This Row],[SSGUID]]="",IF(Checklist4813[[#This Row],[PIGUID]]="","",INDEX(PIs[[Column1]:[SS]],MATCH(Checklist4813[[#This Row],[PIGUID]],PIs[GUID],0),8)),"")</f>
        <v>Minor Must</v>
      </c>
      <c r="N258" s="63"/>
      <c r="O258" s="63"/>
      <c r="P258" s="43" t="str">
        <f>IF(Checklist4813[[#This Row],[ifna]]="NA","",IF(Checklist4813[[#This Row],[RelatedPQ]]=0,"",IF(Checklist4813[[#This Row],[RelatedPQ]]="","",IF((INDEX(S2PQ_relational[],MATCH(Checklist4813[[#This Row],[PIGUID&amp;NO]],S2PQ_relational[PIGUID &amp; "NO"],0),1))=Checklist4813[[#This Row],[PIGUID]],"Not applicable",""))))</f>
        <v/>
      </c>
      <c r="Q258" s="43" t="str">
        <f>IF(Checklist4813[[#This Row],[N/A]]="Not Applicable",INDEX(S2PQ[[Step 2 questions]:[Justification]],MATCH(Checklist4813[[#This Row],[RelatedPQ]],S2PQ[S2PQGUID],0),3),"")</f>
        <v/>
      </c>
      <c r="R258" s="63"/>
    </row>
    <row r="259" spans="2:18" s="42" customFormat="1" ht="33.75" x14ac:dyDescent="0.25">
      <c r="B259" s="43"/>
      <c r="C259" s="43"/>
      <c r="D259" s="42">
        <f>IF(Checklist4813[[#This Row],[SGUID]]="",IF(Checklist4813[[#This Row],[SSGUID]]="",0,1),1)</f>
        <v>0</v>
      </c>
      <c r="E259" s="43" t="s">
        <v>190</v>
      </c>
      <c r="F259" s="43" t="str">
        <f>_xlfn.IFNA(Checklist4813[[#This Row],[RelatedPQ]],"NA")</f>
        <v>NA</v>
      </c>
      <c r="G259" s="43" t="e">
        <f>IF(Checklist4813[[#This Row],[PIGUID]]="","",INDEX(S2PQ_relational[],MATCH(Checklist4813[[#This Row],[PIGUID&amp;NO]],S2PQ_relational[PIGUID &amp; "NO"],0),2))</f>
        <v>#N/A</v>
      </c>
      <c r="H259" s="43" t="str">
        <f>Checklist4813[[#This Row],[PIGUID]]&amp;"NO"</f>
        <v>4u5vwwF27FEVa6jfBV8HJANO</v>
      </c>
      <c r="I259" s="43" t="b">
        <f>IF(Checklist4813[[#This Row],[PIGUID]]="","",INDEX(PIs[NA Exempt],MATCH(Checklist4813[[#This Row],[PIGUID]],PIs[GUID],0),1))</f>
        <v>0</v>
      </c>
      <c r="J25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32.09.05</v>
      </c>
      <c r="K25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 (PPP) storage is illuminated.</v>
      </c>
      <c r="L259" s="43" t="str">
        <f>IF(Checklist4813[[#This Row],[SGUID]]="",IF(Checklist4813[[#This Row],[SSGUID]]="",INDEX(PIs[[Column1]:[SS]],MATCH(Checklist4813[[#This Row],[PIGUID]],PIs[GUID],0),6),""),"")</f>
        <v>The storage shall be sufficiently illuminated by natural or artificial lighting to ensure that all product labels can be easily read.</v>
      </c>
      <c r="M259" s="43" t="str">
        <f>IF(Checklist4813[[#This Row],[SSGUID]]="",IF(Checklist4813[[#This Row],[PIGUID]]="","",INDEX(PIs[[Column1]:[SS]],MATCH(Checklist4813[[#This Row],[PIGUID]],PIs[GUID],0),8)),"")</f>
        <v>Minor Must</v>
      </c>
      <c r="N259" s="63"/>
      <c r="O259" s="63"/>
      <c r="P259" s="43" t="str">
        <f>IF(Checklist4813[[#This Row],[ifna]]="NA","",IF(Checklist4813[[#This Row],[RelatedPQ]]=0,"",IF(Checklist4813[[#This Row],[RelatedPQ]]="","",IF((INDEX(S2PQ_relational[],MATCH(Checklist4813[[#This Row],[PIGUID&amp;NO]],S2PQ_relational[PIGUID &amp; "NO"],0),1))=Checklist4813[[#This Row],[PIGUID]],"Not applicable",""))))</f>
        <v/>
      </c>
      <c r="Q259" s="43" t="str">
        <f>IF(Checklist4813[[#This Row],[N/A]]="Not Applicable",INDEX(S2PQ[[Step 2 questions]:[Justification]],MATCH(Checklist4813[[#This Row],[RelatedPQ]],S2PQ[S2PQGUID],0),3),"")</f>
        <v/>
      </c>
      <c r="R259" s="63"/>
    </row>
    <row r="260" spans="2:18" s="42" customFormat="1" ht="135" x14ac:dyDescent="0.25">
      <c r="B260" s="43"/>
      <c r="C260" s="43"/>
      <c r="D260" s="42">
        <f>IF(Checklist4813[[#This Row],[SGUID]]="",IF(Checklist4813[[#This Row],[SSGUID]]="",0,1),1)</f>
        <v>0</v>
      </c>
      <c r="E260" s="43" t="s">
        <v>183</v>
      </c>
      <c r="F260" s="43" t="str">
        <f>_xlfn.IFNA(Checklist4813[[#This Row],[RelatedPQ]],"NA")</f>
        <v>NA</v>
      </c>
      <c r="G260" s="43" t="e">
        <f>IF(Checklist4813[[#This Row],[PIGUID]]="","",INDEX(S2PQ_relational[],MATCH(Checklist4813[[#This Row],[PIGUID&amp;NO]],S2PQ_relational[PIGUID &amp; "NO"],0),2))</f>
        <v>#N/A</v>
      </c>
      <c r="H260" s="43" t="str">
        <f>Checklist4813[[#This Row],[PIGUID]]&amp;"NO"</f>
        <v>6cUv8oCVNH4sv4JR44JZ6bNO</v>
      </c>
      <c r="I260" s="43" t="b">
        <f>IF(Checklist4813[[#This Row],[PIGUID]]="","",INDEX(PIs[NA Exempt],MATCH(Checklist4813[[#This Row],[PIGUID]],PIs[GUID],0),1))</f>
        <v>0</v>
      </c>
      <c r="J26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32.09.06</v>
      </c>
      <c r="K26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plant protection product (PPP) storage is able to retain and manage spillage.</v>
      </c>
      <c r="L260" s="43" t="str">
        <f>IF(Checklist4813[[#This Row],[SGUID]]="",IF(Checklist4813[[#This Row],[SSGUID]]="",INDEX(PIs[[Column1]:[SS]],MATCH(Checklist4813[[#This Row],[PIGUID]],PIs[GUID],0),6),""),"")</f>
        <v>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v>
      </c>
      <c r="M260" s="43" t="str">
        <f>IF(Checklist4813[[#This Row],[SSGUID]]="",IF(Checklist4813[[#This Row],[PIGUID]]="","",INDEX(PIs[[Column1]:[SS]],MATCH(Checklist4813[[#This Row],[PIGUID]],PIs[GUID],0),8)),"")</f>
        <v>Minor Must</v>
      </c>
      <c r="N260" s="63"/>
      <c r="O260" s="63"/>
      <c r="P260" s="43" t="str">
        <f>IF(Checklist4813[[#This Row],[ifna]]="NA","",IF(Checklist4813[[#This Row],[RelatedPQ]]=0,"",IF(Checklist4813[[#This Row],[RelatedPQ]]="","",IF((INDEX(S2PQ_relational[],MATCH(Checklist4813[[#This Row],[PIGUID&amp;NO]],S2PQ_relational[PIGUID &amp; "NO"],0),1))=Checklist4813[[#This Row],[PIGUID]],"Not applicable",""))))</f>
        <v/>
      </c>
      <c r="Q260" s="43" t="str">
        <f>IF(Checklist4813[[#This Row],[N/A]]="Not Applicable",INDEX(S2PQ[[Step 2 questions]:[Justification]],MATCH(Checklist4813[[#This Row],[RelatedPQ]],S2PQ[S2PQGUID],0),3),"")</f>
        <v/>
      </c>
      <c r="R260" s="63"/>
    </row>
    <row r="261" spans="2:18" s="42" customFormat="1" ht="33.75" x14ac:dyDescent="0.25">
      <c r="B261" s="43"/>
      <c r="C261" s="43" t="s">
        <v>449</v>
      </c>
      <c r="D261" s="42">
        <f>IF(Checklist4813[[#This Row],[SGUID]]="",IF(Checklist4813[[#This Row],[SSGUID]]="",0,1),1)</f>
        <v>1</v>
      </c>
      <c r="E261" s="43"/>
      <c r="F261" s="43" t="str">
        <f>_xlfn.IFNA(Checklist4813[[#This Row],[RelatedPQ]],"NA")</f>
        <v/>
      </c>
      <c r="G261" s="43" t="str">
        <f>IF(Checklist4813[[#This Row],[PIGUID]]="","",INDEX(S2PQ_relational[],MATCH(Checklist4813[[#This Row],[PIGUID&amp;NO]],S2PQ_relational[PIGUID &amp; "NO"],0),2))</f>
        <v/>
      </c>
      <c r="H261" s="43" t="str">
        <f>Checklist4813[[#This Row],[PIGUID]]&amp;"NO"</f>
        <v>NO</v>
      </c>
      <c r="I261" s="43" t="str">
        <f>IF(Checklist4813[[#This Row],[PIGUID]]="","",INDEX(PIs[NA Exempt],MATCH(Checklist4813[[#This Row],[PIGUID]],PIs[GUID],0),1))</f>
        <v/>
      </c>
      <c r="J26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32.10 Mixing and handling</v>
      </c>
      <c r="K26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61" s="43" t="str">
        <f>IF(Checklist4813[[#This Row],[SGUID]]="",IF(Checklist4813[[#This Row],[SSGUID]]="",INDEX(PIs[[Column1]:[SS]],MATCH(Checklist4813[[#This Row],[PIGUID]],PIs[GUID],0),6),""),"")</f>
        <v/>
      </c>
      <c r="M261" s="43" t="str">
        <f>IF(Checklist4813[[#This Row],[SSGUID]]="",IF(Checklist4813[[#This Row],[PIGUID]]="","",INDEX(PIs[[Column1]:[SS]],MATCH(Checklist4813[[#This Row],[PIGUID]],PIs[GUID],0),8)),"")</f>
        <v/>
      </c>
      <c r="N261" s="63"/>
      <c r="O261" s="63"/>
      <c r="P261" s="43" t="str">
        <f>IF(Checklist4813[[#This Row],[ifna]]="NA","",IF(Checklist4813[[#This Row],[RelatedPQ]]=0,"",IF(Checklist4813[[#This Row],[RelatedPQ]]="","",IF((INDEX(S2PQ_relational[],MATCH(Checklist4813[[#This Row],[PIGUID&amp;NO]],S2PQ_relational[PIGUID &amp; "NO"],0),1))=Checklist4813[[#This Row],[PIGUID]],"Not applicable",""))))</f>
        <v/>
      </c>
      <c r="Q261" s="43" t="str">
        <f>IF(Checklist4813[[#This Row],[N/A]]="Not Applicable",INDEX(S2PQ[[Step 2 questions]:[Justification]],MATCH(Checklist4813[[#This Row],[RelatedPQ]],S2PQ[S2PQGUID],0),3),"")</f>
        <v/>
      </c>
      <c r="R261" s="63"/>
    </row>
    <row r="262" spans="2:18" s="42" customFormat="1" ht="146.25" x14ac:dyDescent="0.25">
      <c r="B262" s="43"/>
      <c r="C262" s="43"/>
      <c r="D262" s="42">
        <f>IF(Checklist4813[[#This Row],[SGUID]]="",IF(Checklist4813[[#This Row],[SSGUID]]="",0,1),1)</f>
        <v>0</v>
      </c>
      <c r="E262" s="43" t="s">
        <v>457</v>
      </c>
      <c r="F262" s="43" t="str">
        <f>_xlfn.IFNA(Checklist4813[[#This Row],[RelatedPQ]],"NA")</f>
        <v>NA</v>
      </c>
      <c r="G262" s="43" t="e">
        <f>IF(Checklist4813[[#This Row],[PIGUID]]="","",INDEX(S2PQ_relational[],MATCH(Checklist4813[[#This Row],[PIGUID&amp;NO]],S2PQ_relational[PIGUID &amp; "NO"],0),2))</f>
        <v>#N/A</v>
      </c>
      <c r="H262" s="43" t="str">
        <f>Checklist4813[[#This Row],[PIGUID]]&amp;"NO"</f>
        <v>1ms1NuJdZOHABl8zQTvHb0NO</v>
      </c>
      <c r="I262" s="43" t="b">
        <f>IF(Checklist4813[[#This Row],[PIGUID]]="","",INDEX(PIs[NA Exempt],MATCH(Checklist4813[[#This Row],[PIGUID]],PIs[GUID],0),1))</f>
        <v>0</v>
      </c>
      <c r="J26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32.10.01</v>
      </c>
      <c r="K26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Access to health checks is available to workers with exposure to applicable plant protection products (PPPs) according to the risk assessment or exposure and toxicity of products.</v>
      </c>
      <c r="L262" s="43" t="str">
        <f>IF(Checklist4813[[#This Row],[SGUID]]="",IF(Checklist4813[[#This Row],[SSGUID]]="",INDEX(PIs[[Column1]:[SS]],MATCH(Checklist4813[[#This Row],[PIGUID]],PIs[GUID],0),6),""),"")</f>
        <v>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v>
      </c>
      <c r="M262" s="43" t="str">
        <f>IF(Checklist4813[[#This Row],[SSGUID]]="",IF(Checklist4813[[#This Row],[PIGUID]]="","",INDEX(PIs[[Column1]:[SS]],MATCH(Checklist4813[[#This Row],[PIGUID]],PIs[GUID],0),8)),"")</f>
        <v>Minor Must</v>
      </c>
      <c r="N262" s="63"/>
      <c r="O262" s="63"/>
      <c r="P262" s="43" t="str">
        <f>IF(Checklist4813[[#This Row],[ifna]]="NA","",IF(Checklist4813[[#This Row],[RelatedPQ]]=0,"",IF(Checklist4813[[#This Row],[RelatedPQ]]="","",IF((INDEX(S2PQ_relational[],MATCH(Checklist4813[[#This Row],[PIGUID&amp;NO]],S2PQ_relational[PIGUID &amp; "NO"],0),1))=Checklist4813[[#This Row],[PIGUID]],"Not applicable",""))))</f>
        <v/>
      </c>
      <c r="Q262" s="43" t="str">
        <f>IF(Checklist4813[[#This Row],[N/A]]="Not Applicable",INDEX(S2PQ[[Step 2 questions]:[Justification]],MATCH(Checklist4813[[#This Row],[RelatedPQ]],S2PQ[S2PQGUID],0),3),"")</f>
        <v/>
      </c>
      <c r="R262" s="63"/>
    </row>
    <row r="263" spans="2:18" s="42" customFormat="1" ht="33.75" x14ac:dyDescent="0.25">
      <c r="B263" s="43"/>
      <c r="C263" s="43"/>
      <c r="D263" s="42">
        <f>IF(Checklist4813[[#This Row],[SGUID]]="",IF(Checklist4813[[#This Row],[SSGUID]]="",0,1),1)</f>
        <v>0</v>
      </c>
      <c r="E263" s="43" t="s">
        <v>581</v>
      </c>
      <c r="F263" s="43" t="str">
        <f>_xlfn.IFNA(Checklist4813[[#This Row],[RelatedPQ]],"NA")</f>
        <v>NA</v>
      </c>
      <c r="G263" s="43" t="e">
        <f>IF(Checklist4813[[#This Row],[PIGUID]]="","",INDEX(S2PQ_relational[],MATCH(Checklist4813[[#This Row],[PIGUID&amp;NO]],S2PQ_relational[PIGUID &amp; "NO"],0),2))</f>
        <v>#N/A</v>
      </c>
      <c r="H263" s="43" t="str">
        <f>Checklist4813[[#This Row],[PIGUID]]&amp;"NO"</f>
        <v>7kuMRXkFdkVvKiAjgVItGkNO</v>
      </c>
      <c r="I263" s="43" t="b">
        <f>IF(Checklist4813[[#This Row],[PIGUID]]="","",INDEX(PIs[NA Exempt],MATCH(Checklist4813[[#This Row],[PIGUID]],PIs[GUID],0),1))</f>
        <v>0</v>
      </c>
      <c r="J26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32.10.02</v>
      </c>
      <c r="K26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products (PPPs) are mixed and handled according to label requirements.</v>
      </c>
      <c r="L263" s="43" t="str">
        <f>IF(Checklist4813[[#This Row],[SGUID]]="",IF(Checklist4813[[#This Row],[SSGUID]]="",INDEX(PIs[[Column1]:[SS]],MATCH(Checklist4813[[#This Row],[PIGUID]],PIs[GUID],0),6),""),"")</f>
        <v>Appropriate measuring equipment shall be adequate for mixing PPPs, and the correct handling and filling procedures shall be followed.</v>
      </c>
      <c r="M263" s="43" t="str">
        <f>IF(Checklist4813[[#This Row],[SSGUID]]="",IF(Checklist4813[[#This Row],[PIGUID]]="","",INDEX(PIs[[Column1]:[SS]],MATCH(Checklist4813[[#This Row],[PIGUID]],PIs[GUID],0),8)),"")</f>
        <v>Major Must</v>
      </c>
      <c r="N263" s="63"/>
      <c r="O263" s="63"/>
      <c r="P263" s="43" t="str">
        <f>IF(Checklist4813[[#This Row],[ifna]]="NA","",IF(Checklist4813[[#This Row],[RelatedPQ]]=0,"",IF(Checklist4813[[#This Row],[RelatedPQ]]="","",IF((INDEX(S2PQ_relational[],MATCH(Checklist4813[[#This Row],[PIGUID&amp;NO]],S2PQ_relational[PIGUID &amp; "NO"],0),1))=Checklist4813[[#This Row],[PIGUID]],"Not applicable",""))))</f>
        <v/>
      </c>
      <c r="Q263" s="43" t="str">
        <f>IF(Checklist4813[[#This Row],[N/A]]="Not Applicable",INDEX(S2PQ[[Step 2 questions]:[Justification]],MATCH(Checklist4813[[#This Row],[RelatedPQ]],S2PQ[S2PQGUID],0),3),"")</f>
        <v/>
      </c>
      <c r="R263" s="63"/>
    </row>
    <row r="264" spans="2:18" s="42" customFormat="1" ht="78.75" x14ac:dyDescent="0.25">
      <c r="B264" s="43"/>
      <c r="C264" s="43"/>
      <c r="D264" s="42">
        <f>IF(Checklist4813[[#This Row],[SGUID]]="",IF(Checklist4813[[#This Row],[SSGUID]]="",0,1),1)</f>
        <v>0</v>
      </c>
      <c r="E264" s="43" t="s">
        <v>463</v>
      </c>
      <c r="F264" s="43" t="str">
        <f>_xlfn.IFNA(Checklist4813[[#This Row],[RelatedPQ]],"NA")</f>
        <v>NA</v>
      </c>
      <c r="G264" s="43" t="e">
        <f>IF(Checklist4813[[#This Row],[PIGUID]]="","",INDEX(S2PQ_relational[],MATCH(Checklist4813[[#This Row],[PIGUID&amp;NO]],S2PQ_relational[PIGUID &amp; "NO"],0),2))</f>
        <v>#N/A</v>
      </c>
      <c r="H264" s="43" t="str">
        <f>Checklist4813[[#This Row],[PIGUID]]&amp;"NO"</f>
        <v>7G3feqcNJrmgHttkJ7kotuNO</v>
      </c>
      <c r="I264" s="43" t="b">
        <f>IF(Checklist4813[[#This Row],[PIGUID]]="","",INDEX(PIs[NA Exempt],MATCH(Checklist4813[[#This Row],[PIGUID]],PIs[GUID],0),1))</f>
        <v>0</v>
      </c>
      <c r="J26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32.10.03</v>
      </c>
      <c r="K26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An accident procedure is available near the plant protection product (PPP)/chemical storage.</v>
      </c>
      <c r="L264" s="43" t="str">
        <f>IF(Checklist4813[[#This Row],[SGUID]]="",IF(Checklist4813[[#This Row],[SSGUID]]="",INDEX(PIs[[Column1]:[SS]],MATCH(Checklist4813[[#This Row],[PIGUID]],PIs[GUID],0),6),""),"")</f>
        <v>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v>
      </c>
      <c r="M264" s="43" t="str">
        <f>IF(Checklist4813[[#This Row],[SSGUID]]="",IF(Checklist4813[[#This Row],[PIGUID]]="","",INDEX(PIs[[Column1]:[SS]],MATCH(Checklist4813[[#This Row],[PIGUID]],PIs[GUID],0),8)),"")</f>
        <v>Minor Must</v>
      </c>
      <c r="N264" s="63"/>
      <c r="O264" s="63"/>
      <c r="P264" s="43" t="str">
        <f>IF(Checklist4813[[#This Row],[ifna]]="NA","",IF(Checklist4813[[#This Row],[RelatedPQ]]=0,"",IF(Checklist4813[[#This Row],[RelatedPQ]]="","",IF((INDEX(S2PQ_relational[],MATCH(Checklist4813[[#This Row],[PIGUID&amp;NO]],S2PQ_relational[PIGUID &amp; "NO"],0),1))=Checklist4813[[#This Row],[PIGUID]],"Not applicable",""))))</f>
        <v/>
      </c>
      <c r="Q264" s="43" t="str">
        <f>IF(Checklist4813[[#This Row],[N/A]]="Not Applicable",INDEX(S2PQ[[Step 2 questions]:[Justification]],MATCH(Checklist4813[[#This Row],[RelatedPQ]],S2PQ[S2PQGUID],0),3),"")</f>
        <v/>
      </c>
      <c r="R264" s="63"/>
    </row>
    <row r="265" spans="2:18" s="42" customFormat="1" ht="56.25" x14ac:dyDescent="0.25">
      <c r="B265" s="43"/>
      <c r="C265" s="43"/>
      <c r="D265" s="42">
        <f>IF(Checklist4813[[#This Row],[SGUID]]="",IF(Checklist4813[[#This Row],[SSGUID]]="",0,1),1)</f>
        <v>0</v>
      </c>
      <c r="E265" s="43" t="s">
        <v>443</v>
      </c>
      <c r="F265" s="43" t="str">
        <f>_xlfn.IFNA(Checklist4813[[#This Row],[RelatedPQ]],"NA")</f>
        <v>NA</v>
      </c>
      <c r="G265" s="43" t="e">
        <f>IF(Checklist4813[[#This Row],[PIGUID]]="","",INDEX(S2PQ_relational[],MATCH(Checklist4813[[#This Row],[PIGUID&amp;NO]],S2PQ_relational[PIGUID &amp; "NO"],0),2))</f>
        <v>#N/A</v>
      </c>
      <c r="H265" s="43" t="str">
        <f>Checklist4813[[#This Row],[PIGUID]]&amp;"NO"</f>
        <v>48eSc6ufL32LYTn170VfMDNO</v>
      </c>
      <c r="I265" s="43" t="b">
        <f>IF(Checklist4813[[#This Row],[PIGUID]]="","",INDEX(PIs[NA Exempt],MATCH(Checklist4813[[#This Row],[PIGUID]],PIs[GUID],0),1))</f>
        <v>0</v>
      </c>
      <c r="J26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32.10.04</v>
      </c>
      <c r="K26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Facilities are available to deal with operator contamination.</v>
      </c>
      <c r="L265" s="43" t="str">
        <f>IF(Checklist4813[[#This Row],[SGUID]]="",IF(Checklist4813[[#This Row],[SSGUID]]="",INDEX(PIs[[Column1]:[SS]],MATCH(Checklist4813[[#This Row],[PIGUID]],PIs[GUID],0),6),""),"")</f>
        <v>All plant protection product (PPP)/chemical storage and filling/mixing areas present on the farm shall have eyewash amenities, a source of clean water near the work area, and a first aid kit containing the relevant first aid material.</v>
      </c>
      <c r="M265" s="43" t="str">
        <f>IF(Checklist4813[[#This Row],[SSGUID]]="",IF(Checklist4813[[#This Row],[PIGUID]]="","",INDEX(PIs[[Column1]:[SS]],MATCH(Checklist4813[[#This Row],[PIGUID]],PIs[GUID],0),8)),"")</f>
        <v>Minor Must</v>
      </c>
      <c r="N265" s="63"/>
      <c r="O265" s="63"/>
      <c r="P265" s="43" t="str">
        <f>IF(Checklist4813[[#This Row],[ifna]]="NA","",IF(Checklist4813[[#This Row],[RelatedPQ]]=0,"",IF(Checklist4813[[#This Row],[RelatedPQ]]="","",IF((INDEX(S2PQ_relational[],MATCH(Checklist4813[[#This Row],[PIGUID&amp;NO]],S2PQ_relational[PIGUID &amp; "NO"],0),1))=Checklist4813[[#This Row],[PIGUID]],"Not applicable",""))))</f>
        <v/>
      </c>
      <c r="Q265" s="43" t="str">
        <f>IF(Checklist4813[[#This Row],[N/A]]="Not Applicable",INDEX(S2PQ[[Step 2 questions]:[Justification]],MATCH(Checklist4813[[#This Row],[RelatedPQ]],S2PQ[S2PQGUID],0),3),"")</f>
        <v/>
      </c>
      <c r="R265" s="63"/>
    </row>
    <row r="266" spans="2:18" s="42" customFormat="1" ht="45" x14ac:dyDescent="0.25">
      <c r="B266" s="43"/>
      <c r="C266" s="43"/>
      <c r="D266" s="42">
        <f>IF(Checklist4813[[#This Row],[SGUID]]="",IF(Checklist4813[[#This Row],[SSGUID]]="",0,1),1)</f>
        <v>0</v>
      </c>
      <c r="E266" s="43" t="s">
        <v>569</v>
      </c>
      <c r="F266" s="43" t="str">
        <f>_xlfn.IFNA(Checklist4813[[#This Row],[RelatedPQ]],"NA")</f>
        <v>NA</v>
      </c>
      <c r="G266" s="43" t="e">
        <f>IF(Checklist4813[[#This Row],[PIGUID]]="","",INDEX(S2PQ_relational[],MATCH(Checklist4813[[#This Row],[PIGUID&amp;NO]],S2PQ_relational[PIGUID &amp; "NO"],0),2))</f>
        <v>#N/A</v>
      </c>
      <c r="H266" s="43" t="str">
        <f>Checklist4813[[#This Row],[PIGUID]]&amp;"NO"</f>
        <v>qcO5NtTmObhid6DnfpGp3NO</v>
      </c>
      <c r="I266" s="43" t="b">
        <f>IF(Checklist4813[[#This Row],[PIGUID]]="","",INDEX(PIs[NA Exempt],MATCH(Checklist4813[[#This Row],[PIGUID]],PIs[GUID],0),1))</f>
        <v>0</v>
      </c>
      <c r="J26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32.10.05</v>
      </c>
      <c r="K26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Plant protection products (PPPs) are transported between production sites in a safe and secure manner.</v>
      </c>
      <c r="L266" s="43" t="str">
        <f>IF(Checklist4813[[#This Row],[SGUID]]="",IF(Checklist4813[[#This Row],[SSGUID]]="",INDEX(PIs[[Column1]:[SS]],MATCH(Checklist4813[[#This Row],[PIGUID]],PIs[GUID],0),6),""),"")</f>
        <v>The producer shall ensure that the PPPs are transported in a way that mitigates risk to the environment or the health of the worker(s) and shall follow best industry practices.</v>
      </c>
      <c r="M266" s="43" t="str">
        <f>IF(Checklist4813[[#This Row],[SSGUID]]="",IF(Checklist4813[[#This Row],[PIGUID]]="","",INDEX(PIs[[Column1]:[SS]],MATCH(Checklist4813[[#This Row],[PIGUID]],PIs[GUID],0),8)),"")</f>
        <v>Minor Must</v>
      </c>
      <c r="N266" s="63"/>
      <c r="O266" s="63"/>
      <c r="P266" s="43" t="str">
        <f>IF(Checklist4813[[#This Row],[ifna]]="NA","",IF(Checklist4813[[#This Row],[RelatedPQ]]=0,"",IF(Checklist4813[[#This Row],[RelatedPQ]]="","",IF((INDEX(S2PQ_relational[],MATCH(Checklist4813[[#This Row],[PIGUID&amp;NO]],S2PQ_relational[PIGUID &amp; "NO"],0),1))=Checklist4813[[#This Row],[PIGUID]],"Not applicable",""))))</f>
        <v/>
      </c>
      <c r="Q266" s="43" t="str">
        <f>IF(Checklist4813[[#This Row],[N/A]]="Not Applicable",INDEX(S2PQ[[Step 2 questions]:[Justification]],MATCH(Checklist4813[[#This Row],[RelatedPQ]],S2PQ[S2PQGUID],0),3),"")</f>
        <v/>
      </c>
      <c r="R266" s="63"/>
    </row>
    <row r="267" spans="2:18" s="42" customFormat="1" ht="123.75" x14ac:dyDescent="0.25">
      <c r="B267" s="43"/>
      <c r="C267" s="43"/>
      <c r="D267" s="42">
        <f>IF(Checklist4813[[#This Row],[SGUID]]="",IF(Checklist4813[[#This Row],[SSGUID]]="",0,1),1)</f>
        <v>0</v>
      </c>
      <c r="E267" s="43" t="s">
        <v>575</v>
      </c>
      <c r="F267" s="43" t="str">
        <f>_xlfn.IFNA(Checklist4813[[#This Row],[RelatedPQ]],"NA")</f>
        <v>NA</v>
      </c>
      <c r="G267" s="43" t="e">
        <f>IF(Checklist4813[[#This Row],[PIGUID]]="","",INDEX(S2PQ_relational[],MATCH(Checklist4813[[#This Row],[PIGUID&amp;NO]],S2PQ_relational[PIGUID &amp; "NO"],0),2))</f>
        <v>#N/A</v>
      </c>
      <c r="H267" s="43" t="str">
        <f>Checklist4813[[#This Row],[PIGUID]]&amp;"NO"</f>
        <v>a1O6I8NAxFcdYJHOBaLwANO</v>
      </c>
      <c r="I267" s="43" t="b">
        <f>IF(Checklist4813[[#This Row],[PIGUID]]="","",INDEX(PIs[NA Exempt],MATCH(Checklist4813[[#This Row],[PIGUID]],PIs[GUID],0),1))</f>
        <v>0</v>
      </c>
      <c r="J26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32.10.06</v>
      </c>
      <c r="K26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The farm has documented procedures addressing re-entry times after plant protection product (PPP) application.</v>
      </c>
      <c r="L267" s="43" t="str">
        <f>IF(Checklist4813[[#This Row],[SGUID]]="",IF(Checklist4813[[#This Row],[SSGUID]]="",INDEX(PIs[[Column1]:[SS]],MATCH(Checklist4813[[#This Row],[PIGUID]],PIs[GUID],0),6),""),"")</f>
        <v>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v>
      </c>
      <c r="M267" s="43" t="str">
        <f>IF(Checklist4813[[#This Row],[SSGUID]]="",IF(Checklist4813[[#This Row],[PIGUID]]="","",INDEX(PIs[[Column1]:[SS]],MATCH(Checklist4813[[#This Row],[PIGUID]],PIs[GUID],0),8)),"")</f>
        <v>Major Must</v>
      </c>
      <c r="N267" s="63"/>
      <c r="O267" s="63"/>
      <c r="P267" s="43" t="str">
        <f>IF(Checklist4813[[#This Row],[ifna]]="NA","",IF(Checklist4813[[#This Row],[RelatedPQ]]=0,"",IF(Checklist4813[[#This Row],[RelatedPQ]]="","",IF((INDEX(S2PQ_relational[],MATCH(Checklist4813[[#This Row],[PIGUID&amp;NO]],S2PQ_relational[PIGUID &amp; "NO"],0),1))=Checklist4813[[#This Row],[PIGUID]],"Not applicable",""))))</f>
        <v/>
      </c>
      <c r="Q267" s="43" t="str">
        <f>IF(Checklist4813[[#This Row],[N/A]]="Not Applicable",INDEX(S2PQ[[Step 2 questions]:[Justification]],MATCH(Checklist4813[[#This Row],[RelatedPQ]],S2PQ[S2PQGUID],0),3),"")</f>
        <v/>
      </c>
      <c r="R267" s="63"/>
    </row>
    <row r="268" spans="2:18" s="42" customFormat="1" ht="45" x14ac:dyDescent="0.25">
      <c r="B268" s="43"/>
      <c r="C268" s="43" t="s">
        <v>442</v>
      </c>
      <c r="D268" s="42">
        <f>IF(Checklist4813[[#This Row],[SGUID]]="",IF(Checklist4813[[#This Row],[SSGUID]]="",0,1),1)</f>
        <v>1</v>
      </c>
      <c r="E268" s="43"/>
      <c r="F268" s="43" t="str">
        <f>_xlfn.IFNA(Checklist4813[[#This Row],[RelatedPQ]],"NA")</f>
        <v/>
      </c>
      <c r="G268" s="43" t="str">
        <f>IF(Checklist4813[[#This Row],[PIGUID]]="","",INDEX(S2PQ_relational[],MATCH(Checklist4813[[#This Row],[PIGUID&amp;NO]],S2PQ_relational[PIGUID &amp; "NO"],0),2))</f>
        <v/>
      </c>
      <c r="H268" s="43" t="str">
        <f>Checklist4813[[#This Row],[PIGUID]]&amp;"NO"</f>
        <v>NO</v>
      </c>
      <c r="I268" s="43" t="str">
        <f>IF(Checklist4813[[#This Row],[PIGUID]]="","",INDEX(PIs[NA Exempt],MATCH(Checklist4813[[#This Row],[PIGUID]],PIs[GUID],0),1))</f>
        <v/>
      </c>
      <c r="J26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32.11 Invoices and procurement documentation</v>
      </c>
      <c r="K26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68" s="43" t="str">
        <f>IF(Checklist4813[[#This Row],[SGUID]]="",IF(Checklist4813[[#This Row],[SSGUID]]="",INDEX(PIs[[Column1]:[SS]],MATCH(Checklist4813[[#This Row],[PIGUID]],PIs[GUID],0),6),""),"")</f>
        <v/>
      </c>
      <c r="M268" s="43" t="str">
        <f>IF(Checklist4813[[#This Row],[SSGUID]]="",IF(Checklist4813[[#This Row],[PIGUID]]="","",INDEX(PIs[[Column1]:[SS]],MATCH(Checklist4813[[#This Row],[PIGUID]],PIs[GUID],0),8)),"")</f>
        <v/>
      </c>
      <c r="N268" s="63"/>
      <c r="O268" s="63"/>
      <c r="P268" s="43" t="str">
        <f>IF(Checklist4813[[#This Row],[ifna]]="NA","",IF(Checklist4813[[#This Row],[RelatedPQ]]=0,"",IF(Checklist4813[[#This Row],[RelatedPQ]]="","",IF((INDEX(S2PQ_relational[],MATCH(Checklist4813[[#This Row],[PIGUID&amp;NO]],S2PQ_relational[PIGUID &amp; "NO"],0),1))=Checklist4813[[#This Row],[PIGUID]],"Not applicable",""))))</f>
        <v/>
      </c>
      <c r="Q268" s="43" t="str">
        <f>IF(Checklist4813[[#This Row],[N/A]]="Not Applicable",INDEX(S2PQ[[Step 2 questions]:[Justification]],MATCH(Checklist4813[[#This Row],[RelatedPQ]],S2PQ[S2PQGUID],0),3),"")</f>
        <v/>
      </c>
      <c r="R268" s="63"/>
    </row>
    <row r="269" spans="2:18" s="42" customFormat="1" ht="45" x14ac:dyDescent="0.25">
      <c r="B269" s="43"/>
      <c r="C269" s="43"/>
      <c r="D269" s="42">
        <f>IF(Checklist4813[[#This Row],[SGUID]]="",IF(Checklist4813[[#This Row],[SSGUID]]="",0,1),1)</f>
        <v>0</v>
      </c>
      <c r="E269" s="43" t="s">
        <v>436</v>
      </c>
      <c r="F269" s="43" t="str">
        <f>_xlfn.IFNA(Checklist4813[[#This Row],[RelatedPQ]],"NA")</f>
        <v>NA</v>
      </c>
      <c r="G269" s="43" t="e">
        <f>IF(Checklist4813[[#This Row],[PIGUID]]="","",INDEX(S2PQ_relational[],MATCH(Checklist4813[[#This Row],[PIGUID&amp;NO]],S2PQ_relational[PIGUID &amp; "NO"],0),2))</f>
        <v>#N/A</v>
      </c>
      <c r="H269" s="43" t="str">
        <f>Checklist4813[[#This Row],[PIGUID]]&amp;"NO"</f>
        <v>2DVcFtrO0rIYVKA7tnvXTONO</v>
      </c>
      <c r="I269" s="43" t="b">
        <f>IF(Checklist4813[[#This Row],[PIGUID]]="","",INDEX(PIs[NA Exempt],MATCH(Checklist4813[[#This Row],[PIGUID]],PIs[GUID],0),1))</f>
        <v>0</v>
      </c>
      <c r="J26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32.11.01</v>
      </c>
      <c r="K26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Invoices and/or procurement documentation of all plant protection products (PPPs) and postharvest treatments are kept.</v>
      </c>
      <c r="L269" s="43" t="str">
        <f>IF(Checklist4813[[#This Row],[SGUID]]="",IF(Checklist4813[[#This Row],[SSGUID]]="",INDEX(PIs[[Column1]:[SS]],MATCH(Checklist4813[[#This Row],[PIGUID]],PIs[GUID],0),6),""),"")</f>
        <v>Efforts shall be made to avoid illegal and counterfeit PPPs.
Invoices, procurement documentation, or packing slips of all PPPs used and/or stored shall be retained.</v>
      </c>
      <c r="M269" s="43" t="str">
        <f>IF(Checklist4813[[#This Row],[SSGUID]]="",IF(Checklist4813[[#This Row],[PIGUID]]="","",INDEX(PIs[[Column1]:[SS]],MATCH(Checklist4813[[#This Row],[PIGUID]],PIs[GUID],0),8)),"")</f>
        <v>Major Must</v>
      </c>
      <c r="N269" s="63"/>
      <c r="O269" s="63"/>
      <c r="P269" s="43" t="str">
        <f>IF(Checklist4813[[#This Row],[ifna]]="NA","",IF(Checklist4813[[#This Row],[RelatedPQ]]=0,"",IF(Checklist4813[[#This Row],[RelatedPQ]]="","",IF((INDEX(S2PQ_relational[],MATCH(Checklist4813[[#This Row],[PIGUID&amp;NO]],S2PQ_relational[PIGUID &amp; "NO"],0),1))=Checklist4813[[#This Row],[PIGUID]],"Not applicable",""))))</f>
        <v/>
      </c>
      <c r="Q269" s="43" t="str">
        <f>IF(Checklist4813[[#This Row],[N/A]]="Not Applicable",INDEX(S2PQ[[Step 2 questions]:[Justification]],MATCH(Checklist4813[[#This Row],[RelatedPQ]],S2PQ[S2PQGUID],0),3),"")</f>
        <v/>
      </c>
      <c r="R269" s="63"/>
    </row>
    <row r="270" spans="2:18" s="42" customFormat="1" ht="33.75" x14ac:dyDescent="0.25">
      <c r="B270" s="43" t="s">
        <v>1130</v>
      </c>
      <c r="C270" s="43"/>
      <c r="D270" s="42">
        <f>IF(Checklist4813[[#This Row],[SGUID]]="",IF(Checklist4813[[#This Row],[SSGUID]]="",0,1),1)</f>
        <v>1</v>
      </c>
      <c r="E270" s="43"/>
      <c r="F270" s="43" t="str">
        <f>_xlfn.IFNA(Checklist4813[[#This Row],[RelatedPQ]],"NA")</f>
        <v/>
      </c>
      <c r="G270" s="43" t="str">
        <f>IF(Checklist4813[[#This Row],[PIGUID]]="","",INDEX(S2PQ_relational[],MATCH(Checklist4813[[#This Row],[PIGUID&amp;NO]],S2PQ_relational[PIGUID &amp; "NO"],0),2))</f>
        <v/>
      </c>
      <c r="H270" s="43" t="str">
        <f>Checklist4813[[#This Row],[PIGUID]]&amp;"NO"</f>
        <v>NO</v>
      </c>
      <c r="I270" s="43" t="str">
        <f>IF(Checklist4813[[#This Row],[PIGUID]]="","",INDEX(PIs[NA Exempt],MATCH(Checklist4813[[#This Row],[PIGUID]],PIs[GUID],0),1))</f>
        <v/>
      </c>
      <c r="J27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 POSTHARVEST HANDLING</v>
      </c>
      <c r="K27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70" s="43" t="str">
        <f>IF(Checklist4813[[#This Row],[SGUID]]="",IF(Checklist4813[[#This Row],[SSGUID]]="",INDEX(PIs[[Column1]:[SS]],MATCH(Checklist4813[[#This Row],[PIGUID]],PIs[GUID],0),6),""),"")</f>
        <v/>
      </c>
      <c r="M270" s="43" t="str">
        <f>IF(Checklist4813[[#This Row],[SSGUID]]="",IF(Checklist4813[[#This Row],[PIGUID]]="","",INDEX(PIs[[Column1]:[SS]],MATCH(Checklist4813[[#This Row],[PIGUID]],PIs[GUID],0),8)),"")</f>
        <v/>
      </c>
      <c r="N270" s="63"/>
      <c r="O270" s="63"/>
      <c r="P270" s="43" t="str">
        <f>IF(Checklist4813[[#This Row],[ifna]]="NA","",IF(Checklist4813[[#This Row],[RelatedPQ]]=0,"",IF(Checklist4813[[#This Row],[RelatedPQ]]="","",IF((INDEX(S2PQ_relational[],MATCH(Checklist4813[[#This Row],[PIGUID&amp;NO]],S2PQ_relational[PIGUID &amp; "NO"],0),1))=Checklist4813[[#This Row],[PIGUID]],"Not applicable",""))))</f>
        <v/>
      </c>
      <c r="Q270" s="43" t="str">
        <f>IF(Checklist4813[[#This Row],[N/A]]="Not Applicable",INDEX(S2PQ[[Step 2 questions]:[Justification]],MATCH(Checklist4813[[#This Row],[RelatedPQ]],S2PQ[S2PQGUID],0),3),"")</f>
        <v/>
      </c>
      <c r="R270" s="63"/>
    </row>
    <row r="271" spans="2:18" s="42" customFormat="1" ht="45" x14ac:dyDescent="0.25">
      <c r="B271" s="43"/>
      <c r="C271" s="43" t="s">
        <v>1185</v>
      </c>
      <c r="D271" s="42">
        <f>IF(Checklist4813[[#This Row],[SGUID]]="",IF(Checklist4813[[#This Row],[SSGUID]]="",0,1),1)</f>
        <v>1</v>
      </c>
      <c r="E271" s="43"/>
      <c r="F271" s="43" t="str">
        <f>_xlfn.IFNA(Checklist4813[[#This Row],[RelatedPQ]],"NA")</f>
        <v/>
      </c>
      <c r="G271" s="43" t="str">
        <f>IF(Checklist4813[[#This Row],[PIGUID]]="","",INDEX(S2PQ_relational[],MATCH(Checklist4813[[#This Row],[PIGUID&amp;NO]],S2PQ_relational[PIGUID &amp; "NO"],0),2))</f>
        <v/>
      </c>
      <c r="H271" s="43" t="str">
        <f>Checklist4813[[#This Row],[PIGUID]]&amp;"NO"</f>
        <v>NO</v>
      </c>
      <c r="I271" s="43" t="str">
        <f>IF(Checklist4813[[#This Row],[PIGUID]]="","",INDEX(PIs[NA Exempt],MATCH(Checklist4813[[#This Row],[PIGUID]],PIs[GUID],0),1))</f>
        <v/>
      </c>
      <c r="J27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33.01 Packing (in-field or facility) and storage areas</v>
      </c>
      <c r="K27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71" s="43" t="str">
        <f>IF(Checklist4813[[#This Row],[SGUID]]="",IF(Checklist4813[[#This Row],[SSGUID]]="",INDEX(PIs[[Column1]:[SS]],MATCH(Checklist4813[[#This Row],[PIGUID]],PIs[GUID],0),6),""),"")</f>
        <v/>
      </c>
      <c r="M271" s="43" t="str">
        <f>IF(Checklist4813[[#This Row],[SSGUID]]="",IF(Checklist4813[[#This Row],[PIGUID]]="","",INDEX(PIs[[Column1]:[SS]],MATCH(Checklist4813[[#This Row],[PIGUID]],PIs[GUID],0),8)),"")</f>
        <v/>
      </c>
      <c r="N271" s="63"/>
      <c r="O271" s="63"/>
      <c r="P271" s="43" t="str">
        <f>IF(Checklist4813[[#This Row],[ifna]]="NA","",IF(Checklist4813[[#This Row],[RelatedPQ]]=0,"",IF(Checklist4813[[#This Row],[RelatedPQ]]="","",IF((INDEX(S2PQ_relational[],MATCH(Checklist4813[[#This Row],[PIGUID&amp;NO]],S2PQ_relational[PIGUID &amp; "NO"],0),1))=Checklist4813[[#This Row],[PIGUID]],"Not applicable",""))))</f>
        <v/>
      </c>
      <c r="Q271" s="43" t="str">
        <f>IF(Checklist4813[[#This Row],[N/A]]="Not Applicable",INDEX(S2PQ[[Step 2 questions]:[Justification]],MATCH(Checklist4813[[#This Row],[RelatedPQ]],S2PQ[S2PQGUID],0),3),"")</f>
        <v/>
      </c>
      <c r="R271" s="63"/>
    </row>
    <row r="272" spans="2:18" s="42" customFormat="1" ht="33.75" x14ac:dyDescent="0.25">
      <c r="B272" s="43"/>
      <c r="C272" s="43"/>
      <c r="D272" s="42">
        <f>IF(Checklist4813[[#This Row],[SGUID]]="",IF(Checklist4813[[#This Row],[SSGUID]]="",0,1),1)</f>
        <v>0</v>
      </c>
      <c r="E272" s="43" t="s">
        <v>1198</v>
      </c>
      <c r="F272" s="43" t="str">
        <f>_xlfn.IFNA(Checklist4813[[#This Row],[RelatedPQ]],"NA")</f>
        <v>NA</v>
      </c>
      <c r="G272" s="43" t="e">
        <f>IF(Checklist4813[[#This Row],[PIGUID]]="","",INDEX(S2PQ_relational[],MATCH(Checklist4813[[#This Row],[PIGUID&amp;NO]],S2PQ_relational[PIGUID &amp; "NO"],0),2))</f>
        <v>#N/A</v>
      </c>
      <c r="H272" s="43" t="str">
        <f>Checklist4813[[#This Row],[PIGUID]]&amp;"NO"</f>
        <v>4WYx7HFMmvtmz47Y7M3HG3NO</v>
      </c>
      <c r="I272" s="43" t="b">
        <f>IF(Checklist4813[[#This Row],[PIGUID]]="","",INDEX(PIs[NA Exempt],MATCH(Checklist4813[[#This Row],[PIGUID]],PIs[GUID],0),1))</f>
        <v>0</v>
      </c>
      <c r="J27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33.01.01</v>
      </c>
      <c r="K27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Harvested and packed products are stored to minimize food safety risks.</v>
      </c>
      <c r="L272" s="43" t="str">
        <f>IF(Checklist4813[[#This Row],[SGUID]]="",IF(Checklist4813[[#This Row],[SSGUID]]="",INDEX(PIs[[Column1]:[SS]],MATCH(Checklist4813[[#This Row],[PIGUID]],PIs[GUID],0),6),""),"")</f>
        <v>All harvested products (packed products, bulk) are stored appropriately and protected from contamination in accordance with the hygiene risk assessment.</v>
      </c>
      <c r="M272" s="43" t="str">
        <f>IF(Checklist4813[[#This Row],[SSGUID]]="",IF(Checklist4813[[#This Row],[PIGUID]]="","",INDEX(PIs[[Column1]:[SS]],MATCH(Checklist4813[[#This Row],[PIGUID]],PIs[GUID],0),8)),"")</f>
        <v>Major Must</v>
      </c>
      <c r="N272" s="63"/>
      <c r="O272" s="63"/>
      <c r="P272" s="43" t="str">
        <f>IF(Checklist4813[[#This Row],[ifna]]="NA","",IF(Checklist4813[[#This Row],[RelatedPQ]]=0,"",IF(Checklist4813[[#This Row],[RelatedPQ]]="","",IF((INDEX(S2PQ_relational[],MATCH(Checklist4813[[#This Row],[PIGUID&amp;NO]],S2PQ_relational[PIGUID &amp; "NO"],0),1))=Checklist4813[[#This Row],[PIGUID]],"Not applicable",""))))</f>
        <v/>
      </c>
      <c r="Q272" s="43" t="str">
        <f>IF(Checklist4813[[#This Row],[N/A]]="Not Applicable",INDEX(S2PQ[[Step 2 questions]:[Justification]],MATCH(Checklist4813[[#This Row],[RelatedPQ]],S2PQ[S2PQGUID],0),3),"")</f>
        <v/>
      </c>
      <c r="R272" s="63"/>
    </row>
    <row r="273" spans="2:18" s="42" customFormat="1" ht="78.75" x14ac:dyDescent="0.25">
      <c r="B273" s="43"/>
      <c r="C273" s="43"/>
      <c r="D273" s="42">
        <f>IF(Checklist4813[[#This Row],[SGUID]]="",IF(Checklist4813[[#This Row],[SSGUID]]="",0,1),1)</f>
        <v>0</v>
      </c>
      <c r="E273" s="43" t="s">
        <v>1192</v>
      </c>
      <c r="F273" s="43" t="str">
        <f>_xlfn.IFNA(Checklist4813[[#This Row],[RelatedPQ]],"NA")</f>
        <v>NA</v>
      </c>
      <c r="G273" s="43" t="e">
        <f>IF(Checklist4813[[#This Row],[PIGUID]]="","",INDEX(S2PQ_relational[],MATCH(Checklist4813[[#This Row],[PIGUID&amp;NO]],S2PQ_relational[PIGUID &amp; "NO"],0),2))</f>
        <v>#N/A</v>
      </c>
      <c r="H273" s="43" t="str">
        <f>Checklist4813[[#This Row],[PIGUID]]&amp;"NO"</f>
        <v>4jmMeYGPtKdXO8Ibg2kVnKNO</v>
      </c>
      <c r="I273" s="43" t="b">
        <f>IF(Checklist4813[[#This Row],[PIGUID]]="","",INDEX(PIs[NA Exempt],MATCH(Checklist4813[[#This Row],[PIGUID]],PIs[GUID],0),1))</f>
        <v>0</v>
      </c>
      <c r="J27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33.01.02</v>
      </c>
      <c r="K27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All locations for collection, storage, and distribution of packed products are cleaned and maintained.</v>
      </c>
      <c r="L273" s="43" t="str">
        <f>IF(Checklist4813[[#This Row],[SGUID]]="",IF(Checklist4813[[#This Row],[SSGUID]]="",INDEX(PIs[[Column1]:[SS]],MATCH(Checklist4813[[#This Row],[PIGUID]],PIs[GUID],0),6),""),"")</f>
        <v>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v>
      </c>
      <c r="M273" s="43" t="str">
        <f>IF(Checklist4813[[#This Row],[SSGUID]]="",IF(Checklist4813[[#This Row],[PIGUID]]="","",INDEX(PIs[[Column1]:[SS]],MATCH(Checklist4813[[#This Row],[PIGUID]],PIs[GUID],0),8)),"")</f>
        <v>Major Must</v>
      </c>
      <c r="N273" s="63"/>
      <c r="O273" s="63"/>
      <c r="P273" s="43" t="str">
        <f>IF(Checklist4813[[#This Row],[ifna]]="NA","",IF(Checklist4813[[#This Row],[RelatedPQ]]=0,"",IF(Checklist4813[[#This Row],[RelatedPQ]]="","",IF((INDEX(S2PQ_relational[],MATCH(Checklist4813[[#This Row],[PIGUID&amp;NO]],S2PQ_relational[PIGUID &amp; "NO"],0),1))=Checklist4813[[#This Row],[PIGUID]],"Not applicable",""))))</f>
        <v/>
      </c>
      <c r="Q273" s="43" t="str">
        <f>IF(Checklist4813[[#This Row],[N/A]]="Not Applicable",INDEX(S2PQ[[Step 2 questions]:[Justification]],MATCH(Checklist4813[[#This Row],[RelatedPQ]],S2PQ[S2PQGUID],0),3),"")</f>
        <v/>
      </c>
      <c r="R273" s="63"/>
    </row>
    <row r="274" spans="2:18" s="42" customFormat="1" ht="78.75" x14ac:dyDescent="0.25">
      <c r="B274" s="43"/>
      <c r="C274" s="43"/>
      <c r="D274" s="42">
        <f>IF(Checklist4813[[#This Row],[SGUID]]="",IF(Checklist4813[[#This Row],[SSGUID]]="",0,1),1)</f>
        <v>0</v>
      </c>
      <c r="E274" s="43" t="s">
        <v>1186</v>
      </c>
      <c r="F274" s="43" t="str">
        <f>_xlfn.IFNA(Checklist4813[[#This Row],[RelatedPQ]],"NA")</f>
        <v>NA</v>
      </c>
      <c r="G274" s="43" t="e">
        <f>IF(Checklist4813[[#This Row],[PIGUID]]="","",INDEX(S2PQ_relational[],MATCH(Checklist4813[[#This Row],[PIGUID&amp;NO]],S2PQ_relational[PIGUID &amp; "NO"],0),2))</f>
        <v>#N/A</v>
      </c>
      <c r="H274" s="43" t="str">
        <f>Checklist4813[[#This Row],[PIGUID]]&amp;"NO"</f>
        <v>22l3UtO73ZM5X3unimZhNHNO</v>
      </c>
      <c r="I274" s="43" t="b">
        <f>IF(Checklist4813[[#This Row],[PIGUID]]="","",INDEX(PIs[NA Exempt],MATCH(Checklist4813[[#This Row],[PIGUID]],PIs[GUID],0),1))</f>
        <v>0</v>
      </c>
      <c r="J27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33.01.03</v>
      </c>
      <c r="K27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Packaging materials are appropriate for their intended use and stored under conditions that protect the materials from contamination.</v>
      </c>
      <c r="L274" s="43" t="str">
        <f>IF(Checklist4813[[#This Row],[SGUID]]="",IF(Checklist4813[[#This Row],[SSGUID]]="",INDEX(PIs[[Column1]:[SS]],MATCH(Checklist4813[[#This Row],[PIGUID]],PIs[GUID],0),6),""),"")</f>
        <v>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v>
      </c>
      <c r="M274" s="43" t="str">
        <f>IF(Checklist4813[[#This Row],[SSGUID]]="",IF(Checklist4813[[#This Row],[PIGUID]]="","",INDEX(PIs[[Column1]:[SS]],MATCH(Checklist4813[[#This Row],[PIGUID]],PIs[GUID],0),8)),"")</f>
        <v>Major Must</v>
      </c>
      <c r="N274" s="63"/>
      <c r="O274" s="63"/>
      <c r="P274" s="43" t="str">
        <f>IF(Checklist4813[[#This Row],[ifna]]="NA","",IF(Checklist4813[[#This Row],[RelatedPQ]]=0,"",IF(Checklist4813[[#This Row],[RelatedPQ]]="","",IF((INDEX(S2PQ_relational[],MATCH(Checklist4813[[#This Row],[PIGUID&amp;NO]],S2PQ_relational[PIGUID &amp; "NO"],0),1))=Checklist4813[[#This Row],[PIGUID]],"Not applicable",""))))</f>
        <v/>
      </c>
      <c r="Q274" s="43" t="str">
        <f>IF(Checklist4813[[#This Row],[N/A]]="Not Applicable",INDEX(S2PQ[[Step 2 questions]:[Justification]],MATCH(Checklist4813[[#This Row],[RelatedPQ]],S2PQ[S2PQGUID],0),3),"")</f>
        <v/>
      </c>
      <c r="R274" s="63"/>
    </row>
    <row r="275" spans="2:18" s="42" customFormat="1" ht="112.5" x14ac:dyDescent="0.25">
      <c r="B275" s="43"/>
      <c r="C275" s="43"/>
      <c r="D275" s="42">
        <f>IF(Checklist4813[[#This Row],[SGUID]]="",IF(Checklist4813[[#This Row],[SSGUID]]="",0,1),1)</f>
        <v>0</v>
      </c>
      <c r="E275" s="43" t="s">
        <v>1179</v>
      </c>
      <c r="F275" s="43" t="str">
        <f>_xlfn.IFNA(Checklist4813[[#This Row],[RelatedPQ]],"NA")</f>
        <v>NA</v>
      </c>
      <c r="G275" s="43" t="e">
        <f>IF(Checklist4813[[#This Row],[PIGUID]]="","",INDEX(S2PQ_relational[],MATCH(Checklist4813[[#This Row],[PIGUID&amp;NO]],S2PQ_relational[PIGUID &amp; "NO"],0),2))</f>
        <v>#N/A</v>
      </c>
      <c r="H275" s="43" t="str">
        <f>Checklist4813[[#This Row],[PIGUID]]&amp;"NO"</f>
        <v>vTUZ6KQlrq7dspNUGk5KBNO</v>
      </c>
      <c r="I275" s="43" t="b">
        <f>IF(Checklist4813[[#This Row],[PIGUID]]="","",INDEX(PIs[NA Exempt],MATCH(Checklist4813[[#This Row],[PIGUID]],PIs[GUID],0),1))</f>
        <v>0</v>
      </c>
      <c r="J27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33.01.04</v>
      </c>
      <c r="K27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Cleaning equipment, agents, lubricants, etc. are stored and used to prevent chemical contamination of products and are approved for application in the food industry.</v>
      </c>
      <c r="L275" s="43" t="str">
        <f>IF(Checklist4813[[#This Row],[SGUID]]="",IF(Checklist4813[[#This Row],[SSGUID]]="",INDEX(PIs[[Column1]:[SS]],MATCH(Checklist4813[[#This Row],[PIGUID]],PIs[GUID],0),6),""),"")</f>
        <v>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 Chemicals shall be applied according to the product label instructions.</v>
      </c>
      <c r="M275" s="43" t="str">
        <f>IF(Checklist4813[[#This Row],[SSGUID]]="",IF(Checklist4813[[#This Row],[PIGUID]]="","",INDEX(PIs[[Column1]:[SS]],MATCH(Checklist4813[[#This Row],[PIGUID]],PIs[GUID],0),8)),"")</f>
        <v>Major Must</v>
      </c>
      <c r="N275" s="63"/>
      <c r="O275" s="63"/>
      <c r="P275" s="43" t="str">
        <f>IF(Checklist4813[[#This Row],[ifna]]="NA","",IF(Checklist4813[[#This Row],[RelatedPQ]]=0,"",IF(Checklist4813[[#This Row],[RelatedPQ]]="","",IF((INDEX(S2PQ_relational[],MATCH(Checklist4813[[#This Row],[PIGUID&amp;NO]],S2PQ_relational[PIGUID &amp; "NO"],0),1))=Checklist4813[[#This Row],[PIGUID]],"Not applicable",""))))</f>
        <v/>
      </c>
      <c r="Q275" s="43" t="str">
        <f>IF(Checklist4813[[#This Row],[N/A]]="Not Applicable",INDEX(S2PQ[[Step 2 questions]:[Justification]],MATCH(Checklist4813[[#This Row],[RelatedPQ]],S2PQ[S2PQGUID],0),3),"")</f>
        <v/>
      </c>
      <c r="R275" s="63"/>
    </row>
    <row r="276" spans="2:18" s="42" customFormat="1" ht="33.75" x14ac:dyDescent="0.25">
      <c r="B276" s="43"/>
      <c r="C276" s="43" t="s">
        <v>1172</v>
      </c>
      <c r="D276" s="42">
        <f>IF(Checklist4813[[#This Row],[SGUID]]="",IF(Checklist4813[[#This Row],[SSGUID]]="",0,1),1)</f>
        <v>1</v>
      </c>
      <c r="E276" s="43"/>
      <c r="F276" s="43" t="str">
        <f>_xlfn.IFNA(Checklist4813[[#This Row],[RelatedPQ]],"NA")</f>
        <v/>
      </c>
      <c r="G276" s="43" t="str">
        <f>IF(Checklist4813[[#This Row],[PIGUID]]="","",INDEX(S2PQ_relational[],MATCH(Checklist4813[[#This Row],[PIGUID&amp;NO]],S2PQ_relational[PIGUID &amp; "NO"],0),2))</f>
        <v/>
      </c>
      <c r="H276" s="43" t="str">
        <f>Checklist4813[[#This Row],[PIGUID]]&amp;"NO"</f>
        <v>NO</v>
      </c>
      <c r="I276" s="43" t="str">
        <f>IF(Checklist4813[[#This Row],[PIGUID]]="","",INDEX(PIs[NA Exempt],MATCH(Checklist4813[[#This Row],[PIGUID]],PIs[GUID],0),1))</f>
        <v/>
      </c>
      <c r="J27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33.02 Foreign bodies</v>
      </c>
      <c r="K27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76" s="43" t="str">
        <f>IF(Checklist4813[[#This Row],[SGUID]]="",IF(Checklist4813[[#This Row],[SSGUID]]="",INDEX(PIs[[Column1]:[SS]],MATCH(Checklist4813[[#This Row],[PIGUID]],PIs[GUID],0),6),""),"")</f>
        <v/>
      </c>
      <c r="M276" s="43" t="str">
        <f>IF(Checklist4813[[#This Row],[SSGUID]]="",IF(Checklist4813[[#This Row],[PIGUID]]="","",INDEX(PIs[[Column1]:[SS]],MATCH(Checklist4813[[#This Row],[PIGUID]],PIs[GUID],0),8)),"")</f>
        <v/>
      </c>
      <c r="N276" s="63"/>
      <c r="O276" s="63"/>
      <c r="P276" s="43" t="str">
        <f>IF(Checklist4813[[#This Row],[ifna]]="NA","",IF(Checklist4813[[#This Row],[RelatedPQ]]=0,"",IF(Checklist4813[[#This Row],[RelatedPQ]]="","",IF((INDEX(S2PQ_relational[],MATCH(Checklist4813[[#This Row],[PIGUID&amp;NO]],S2PQ_relational[PIGUID &amp; "NO"],0),1))=Checklist4813[[#This Row],[PIGUID]],"Not applicable",""))))</f>
        <v/>
      </c>
      <c r="Q276" s="43" t="str">
        <f>IF(Checklist4813[[#This Row],[N/A]]="Not Applicable",INDEX(S2PQ[[Step 2 questions]:[Justification]],MATCH(Checklist4813[[#This Row],[RelatedPQ]],S2PQ[S2PQGUID],0),3),"")</f>
        <v/>
      </c>
      <c r="R276" s="63"/>
    </row>
    <row r="277" spans="2:18" s="42" customFormat="1" ht="90" x14ac:dyDescent="0.25">
      <c r="B277" s="43"/>
      <c r="C277" s="43"/>
      <c r="D277" s="42">
        <f>IF(Checklist4813[[#This Row],[SGUID]]="",IF(Checklist4813[[#This Row],[SSGUID]]="",0,1),1)</f>
        <v>0</v>
      </c>
      <c r="E277" s="43" t="s">
        <v>1166</v>
      </c>
      <c r="F277" s="43" t="str">
        <f>_xlfn.IFNA(Checklist4813[[#This Row],[RelatedPQ]],"NA")</f>
        <v>NA</v>
      </c>
      <c r="G277" s="43" t="e">
        <f>IF(Checklist4813[[#This Row],[PIGUID]]="","",INDEX(S2PQ_relational[],MATCH(Checklist4813[[#This Row],[PIGUID&amp;NO]],S2PQ_relational[PIGUID &amp; "NO"],0),2))</f>
        <v>#N/A</v>
      </c>
      <c r="H277" s="43" t="str">
        <f>Checklist4813[[#This Row],[PIGUID]]&amp;"NO"</f>
        <v>1Uqyo2Vwo2oCQgKT32PB54NO</v>
      </c>
      <c r="I277" s="43" t="b">
        <f>IF(Checklist4813[[#This Row],[PIGUID]]="","",INDEX(PIs[NA Exempt],MATCH(Checklist4813[[#This Row],[PIGUID]],PIs[GUID],0),1))</f>
        <v>0</v>
      </c>
      <c r="J27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33.02.01</v>
      </c>
      <c r="K27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Systems are in place to ensure that foreign materials do not contaminate products.</v>
      </c>
      <c r="L277" s="43" t="str">
        <f>IF(Checklist4813[[#This Row],[SGUID]]="",IF(Checklist4813[[#This Row],[SSGUID]]="",INDEX(PIs[[Column1]:[SS]],MATCH(Checklist4813[[#This Row],[PIGUID]],PIs[GUID],0),6),""),"")</f>
        <v>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v>
      </c>
      <c r="M277" s="43" t="str">
        <f>IF(Checklist4813[[#This Row],[SSGUID]]="",IF(Checklist4813[[#This Row],[PIGUID]]="","",INDEX(PIs[[Column1]:[SS]],MATCH(Checklist4813[[#This Row],[PIGUID]],PIs[GUID],0),8)),"")</f>
        <v>Major Must</v>
      </c>
      <c r="N277" s="63"/>
      <c r="O277" s="63"/>
      <c r="P277" s="43" t="str">
        <f>IF(Checklist4813[[#This Row],[ifna]]="NA","",IF(Checklist4813[[#This Row],[RelatedPQ]]=0,"",IF(Checklist4813[[#This Row],[RelatedPQ]]="","",IF((INDEX(S2PQ_relational[],MATCH(Checklist4813[[#This Row],[PIGUID&amp;NO]],S2PQ_relational[PIGUID &amp; "NO"],0),1))=Checklist4813[[#This Row],[PIGUID]],"Not applicable",""))))</f>
        <v/>
      </c>
      <c r="Q277" s="43" t="str">
        <f>IF(Checklist4813[[#This Row],[N/A]]="Not Applicable",INDEX(S2PQ[[Step 2 questions]:[Justification]],MATCH(Checklist4813[[#This Row],[RelatedPQ]],S2PQ[S2PQGUID],0),3),"")</f>
        <v/>
      </c>
      <c r="R277" s="63"/>
    </row>
    <row r="278" spans="2:18" s="42" customFormat="1" ht="45" x14ac:dyDescent="0.25">
      <c r="B278" s="43"/>
      <c r="C278" s="43"/>
      <c r="D278" s="42">
        <f>IF(Checklist4813[[#This Row],[SGUID]]="",IF(Checklist4813[[#This Row],[SSGUID]]="",0,1),1)</f>
        <v>0</v>
      </c>
      <c r="E278" s="43" t="s">
        <v>1173</v>
      </c>
      <c r="F278" s="43" t="str">
        <f>_xlfn.IFNA(Checklist4813[[#This Row],[RelatedPQ]],"NA")</f>
        <v>NA</v>
      </c>
      <c r="G278" s="43" t="e">
        <f>IF(Checklist4813[[#This Row],[PIGUID]]="","",INDEX(S2PQ_relational[],MATCH(Checklist4813[[#This Row],[PIGUID&amp;NO]],S2PQ_relational[PIGUID &amp; "NO"],0),2))</f>
        <v>#N/A</v>
      </c>
      <c r="H278" s="43" t="str">
        <f>Checklist4813[[#This Row],[PIGUID]]&amp;"NO"</f>
        <v>HpwhZNE1Jujf4ntm70XUJNO</v>
      </c>
      <c r="I278" s="43" t="b">
        <f>IF(Checklist4813[[#This Row],[PIGUID]]="","",INDEX(PIs[NA Exempt],MATCH(Checklist4813[[#This Row],[PIGUID]],PIs[GUID],0),1))</f>
        <v>0</v>
      </c>
      <c r="J278"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33.02.02</v>
      </c>
      <c r="K27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procedure is in place for handling foreign material contamination.</v>
      </c>
      <c r="L278" s="43" t="str">
        <f>IF(Checklist4813[[#This Row],[SGUID]]="",IF(Checklist4813[[#This Row],[SSGUID]]="",INDEX(PIs[[Column1]:[SS]],MATCH(Checklist4813[[#This Row],[PIGUID]],PIs[GUID],0),6),""),"")</f>
        <v>A documented procedure for handling foreign material contamination, including glass and hard plastic breakages (in greenhouses, product handling, preparation and storage areas, etc.) shall be in place.</v>
      </c>
      <c r="M278" s="43" t="str">
        <f>IF(Checklist4813[[#This Row],[SSGUID]]="",IF(Checklist4813[[#This Row],[PIGUID]]="","",INDEX(PIs[[Column1]:[SS]],MATCH(Checklist4813[[#This Row],[PIGUID]],PIs[GUID],0),8)),"")</f>
        <v>Major Must</v>
      </c>
      <c r="N278" s="63"/>
      <c r="O278" s="63"/>
      <c r="P278" s="43" t="str">
        <f>IF(Checklist4813[[#This Row],[ifna]]="NA","",IF(Checklist4813[[#This Row],[RelatedPQ]]=0,"",IF(Checklist4813[[#This Row],[RelatedPQ]]="","",IF((INDEX(S2PQ_relational[],MATCH(Checklist4813[[#This Row],[PIGUID&amp;NO]],S2PQ_relational[PIGUID &amp; "NO"],0),1))=Checklist4813[[#This Row],[PIGUID]],"Not applicable",""))))</f>
        <v/>
      </c>
      <c r="Q278" s="43" t="str">
        <f>IF(Checklist4813[[#This Row],[N/A]]="Not Applicable",INDEX(S2PQ[[Step 2 questions]:[Justification]],MATCH(Checklist4813[[#This Row],[RelatedPQ]],S2PQ[S2PQGUID],0),3),"")</f>
        <v/>
      </c>
      <c r="R278" s="63"/>
    </row>
    <row r="279" spans="2:18" s="42" customFormat="1" ht="45" x14ac:dyDescent="0.25">
      <c r="B279" s="43"/>
      <c r="C279" s="43" t="s">
        <v>1165</v>
      </c>
      <c r="D279" s="42">
        <f>IF(Checklist4813[[#This Row],[SGUID]]="",IF(Checklist4813[[#This Row],[SSGUID]]="",0,1),1)</f>
        <v>1</v>
      </c>
      <c r="E279" s="43"/>
      <c r="F279" s="43" t="str">
        <f>_xlfn.IFNA(Checklist4813[[#This Row],[RelatedPQ]],"NA")</f>
        <v/>
      </c>
      <c r="G279" s="43" t="str">
        <f>IF(Checklist4813[[#This Row],[PIGUID]]="","",INDEX(S2PQ_relational[],MATCH(Checklist4813[[#This Row],[PIGUID&amp;NO]],S2PQ_relational[PIGUID &amp; "NO"],0),2))</f>
        <v/>
      </c>
      <c r="H279" s="43" t="str">
        <f>Checklist4813[[#This Row],[PIGUID]]&amp;"NO"</f>
        <v>NO</v>
      </c>
      <c r="I279" s="43" t="str">
        <f>IF(Checklist4813[[#This Row],[PIGUID]]="","",INDEX(PIs[NA Exempt],MATCH(Checklist4813[[#This Row],[PIGUID]],PIs[GUID],0),1))</f>
        <v/>
      </c>
      <c r="J279"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33.03 Temperature and humidity control</v>
      </c>
      <c r="K27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79" s="43" t="str">
        <f>IF(Checklist4813[[#This Row],[SGUID]]="",IF(Checklist4813[[#This Row],[SSGUID]]="",INDEX(PIs[[Column1]:[SS]],MATCH(Checklist4813[[#This Row],[PIGUID]],PIs[GUID],0),6),""),"")</f>
        <v/>
      </c>
      <c r="M279" s="43" t="str">
        <f>IF(Checklist4813[[#This Row],[SSGUID]]="",IF(Checklist4813[[#This Row],[PIGUID]]="","",INDEX(PIs[[Column1]:[SS]],MATCH(Checklist4813[[#This Row],[PIGUID]],PIs[GUID],0),8)),"")</f>
        <v/>
      </c>
      <c r="N279" s="63"/>
      <c r="O279" s="63"/>
      <c r="P279" s="43" t="str">
        <f>IF(Checklist4813[[#This Row],[ifna]]="NA","",IF(Checklist4813[[#This Row],[RelatedPQ]]=0,"",IF(Checklist4813[[#This Row],[RelatedPQ]]="","",IF((INDEX(S2PQ_relational[],MATCH(Checklist4813[[#This Row],[PIGUID&amp;NO]],S2PQ_relational[PIGUID &amp; "NO"],0),1))=Checklist4813[[#This Row],[PIGUID]],"Not applicable",""))))</f>
        <v/>
      </c>
      <c r="Q279" s="43" t="str">
        <f>IF(Checklist4813[[#This Row],[N/A]]="Not Applicable",INDEX(S2PQ[[Step 2 questions]:[Justification]],MATCH(Checklist4813[[#This Row],[RelatedPQ]],S2PQ[S2PQGUID],0),3),"")</f>
        <v/>
      </c>
      <c r="R279" s="63"/>
    </row>
    <row r="280" spans="2:18" s="42" customFormat="1" ht="45" x14ac:dyDescent="0.25">
      <c r="B280" s="43"/>
      <c r="C280" s="43"/>
      <c r="D280" s="42">
        <f>IF(Checklist4813[[#This Row],[SGUID]]="",IF(Checklist4813[[#This Row],[SSGUID]]="",0,1),1)</f>
        <v>0</v>
      </c>
      <c r="E280" s="43" t="s">
        <v>1159</v>
      </c>
      <c r="F280" s="43" t="str">
        <f>_xlfn.IFNA(Checklist4813[[#This Row],[RelatedPQ]],"NA")</f>
        <v>NA</v>
      </c>
      <c r="G280" s="43" t="e">
        <f>IF(Checklist4813[[#This Row],[PIGUID]]="","",INDEX(S2PQ_relational[],MATCH(Checklist4813[[#This Row],[PIGUID&amp;NO]],S2PQ_relational[PIGUID &amp; "NO"],0),2))</f>
        <v>#N/A</v>
      </c>
      <c r="H280" s="43" t="str">
        <f>Checklist4813[[#This Row],[PIGUID]]&amp;"NO"</f>
        <v>7IfmeAiwt7IyOyilrdfU56NO</v>
      </c>
      <c r="I280" s="43" t="b">
        <f>IF(Checklist4813[[#This Row],[PIGUID]]="","",INDEX(PIs[NA Exempt],MATCH(Checklist4813[[#This Row],[PIGUID]],PIs[GUID],0),1))</f>
        <v>0</v>
      </c>
      <c r="J280"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33.03.01</v>
      </c>
      <c r="K280"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Controlled storage conditions are maintained.</v>
      </c>
      <c r="L280" s="43" t="str">
        <f>IF(Checklist4813[[#This Row],[SGUID]]="",IF(Checklist4813[[#This Row],[SSGUID]]="",INDEX(PIs[[Column1]:[SS]],MATCH(Checklist4813[[#This Row],[PIGUID]],PIs[GUID],0),6),""),"")</f>
        <v>Temperature-, humidity- (where relevant), and atmosphere-controlled storage areas shall be monitored and maintained. Records of monitoring shall be kept.</v>
      </c>
      <c r="M280" s="43" t="str">
        <f>IF(Checklist4813[[#This Row],[SSGUID]]="",IF(Checklist4813[[#This Row],[PIGUID]]="","",INDEX(PIs[[Column1]:[SS]],MATCH(Checklist4813[[#This Row],[PIGUID]],PIs[GUID],0),8)),"")</f>
        <v>Major Must</v>
      </c>
      <c r="N280" s="63"/>
      <c r="O280" s="63"/>
      <c r="P280" s="43" t="str">
        <f>IF(Checklist4813[[#This Row],[ifna]]="NA","",IF(Checklist4813[[#This Row],[RelatedPQ]]=0,"",IF(Checklist4813[[#This Row],[RelatedPQ]]="","",IF((INDEX(S2PQ_relational[],MATCH(Checklist4813[[#This Row],[PIGUID&amp;NO]],S2PQ_relational[PIGUID &amp; "NO"],0),1))=Checklist4813[[#This Row],[PIGUID]],"Not applicable",""))))</f>
        <v/>
      </c>
      <c r="Q280" s="43" t="str">
        <f>IF(Checklist4813[[#This Row],[N/A]]="Not Applicable",INDEX(S2PQ[[Step 2 questions]:[Justification]],MATCH(Checklist4813[[#This Row],[RelatedPQ]],S2PQ[S2PQGUID],0),3),"")</f>
        <v/>
      </c>
      <c r="R280" s="63"/>
    </row>
    <row r="281" spans="2:18" s="42" customFormat="1" ht="33.75" x14ac:dyDescent="0.25">
      <c r="B281" s="43"/>
      <c r="C281" s="43" t="s">
        <v>1131</v>
      </c>
      <c r="D281" s="42">
        <f>IF(Checklist4813[[#This Row],[SGUID]]="",IF(Checklist4813[[#This Row],[SSGUID]]="",0,1),1)</f>
        <v>1</v>
      </c>
      <c r="E281" s="43"/>
      <c r="F281" s="43" t="str">
        <f>_xlfn.IFNA(Checklist4813[[#This Row],[RelatedPQ]],"NA")</f>
        <v/>
      </c>
      <c r="G281" s="43" t="str">
        <f>IF(Checklist4813[[#This Row],[PIGUID]]="","",INDEX(S2PQ_relational[],MATCH(Checklist4813[[#This Row],[PIGUID&amp;NO]],S2PQ_relational[PIGUID &amp; "NO"],0),2))</f>
        <v/>
      </c>
      <c r="H281" s="43" t="str">
        <f>Checklist4813[[#This Row],[PIGUID]]&amp;"NO"</f>
        <v>NO</v>
      </c>
      <c r="I281" s="43" t="str">
        <f>IF(Checklist4813[[#This Row],[PIGUID]]="","",INDEX(PIs[NA Exempt],MATCH(Checklist4813[[#This Row],[PIGUID]],PIs[GUID],0),1))</f>
        <v/>
      </c>
      <c r="J281"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33.04 Pest control</v>
      </c>
      <c r="K281"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81" s="43" t="str">
        <f>IF(Checklist4813[[#This Row],[SGUID]]="",IF(Checklist4813[[#This Row],[SSGUID]]="",INDEX(PIs[[Column1]:[SS]],MATCH(Checklist4813[[#This Row],[PIGUID]],PIs[GUID],0),6),""),"")</f>
        <v/>
      </c>
      <c r="M281" s="43" t="str">
        <f>IF(Checklist4813[[#This Row],[SSGUID]]="",IF(Checklist4813[[#This Row],[PIGUID]]="","",INDEX(PIs[[Column1]:[SS]],MATCH(Checklist4813[[#This Row],[PIGUID]],PIs[GUID],0),8)),"")</f>
        <v/>
      </c>
      <c r="N281" s="63"/>
      <c r="O281" s="63"/>
      <c r="P281" s="43" t="str">
        <f>IF(Checklist4813[[#This Row],[ifna]]="NA","",IF(Checklist4813[[#This Row],[RelatedPQ]]=0,"",IF(Checklist4813[[#This Row],[RelatedPQ]]="","",IF((INDEX(S2PQ_relational[],MATCH(Checklist4813[[#This Row],[PIGUID&amp;NO]],S2PQ_relational[PIGUID &amp; "NO"],0),1))=Checklist4813[[#This Row],[PIGUID]],"Not applicable",""))))</f>
        <v/>
      </c>
      <c r="Q281" s="43" t="str">
        <f>IF(Checklist4813[[#This Row],[N/A]]="Not Applicable",INDEX(S2PQ[[Step 2 questions]:[Justification]],MATCH(Checklist4813[[#This Row],[RelatedPQ]],S2PQ[S2PQGUID],0),3),"")</f>
        <v/>
      </c>
      <c r="R281" s="63"/>
    </row>
    <row r="282" spans="2:18" s="42" customFormat="1" ht="56.25" x14ac:dyDescent="0.25">
      <c r="B282" s="43"/>
      <c r="C282" s="43"/>
      <c r="D282" s="42">
        <f>IF(Checklist4813[[#This Row],[SGUID]]="",IF(Checklist4813[[#This Row],[SSGUID]]="",0,1),1)</f>
        <v>0</v>
      </c>
      <c r="E282" s="43" t="s">
        <v>1124</v>
      </c>
      <c r="F282" s="43" t="str">
        <f>_xlfn.IFNA(Checklist4813[[#This Row],[RelatedPQ]],"NA")</f>
        <v>NA</v>
      </c>
      <c r="G282" s="43" t="e">
        <f>IF(Checklist4813[[#This Row],[PIGUID]]="","",INDEX(S2PQ_relational[],MATCH(Checklist4813[[#This Row],[PIGUID&amp;NO]],S2PQ_relational[PIGUID &amp; "NO"],0),2))</f>
        <v>#N/A</v>
      </c>
      <c r="H282" s="43" t="str">
        <f>Checklist4813[[#This Row],[PIGUID]]&amp;"NO"</f>
        <v>4e0hFYl6HltQu7DHCHbcoJNO</v>
      </c>
      <c r="I282" s="43" t="b">
        <f>IF(Checklist4813[[#This Row],[PIGUID]]="","",INDEX(PIs[NA Exempt],MATCH(Checklist4813[[#This Row],[PIGUID]],PIs[GUID],0),1))</f>
        <v>0</v>
      </c>
      <c r="J282"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33.04.01</v>
      </c>
      <c r="K282"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pest management plan is in place and implemented.</v>
      </c>
      <c r="L282" s="43" t="str">
        <f>IF(Checklist4813[[#This Row],[SGUID]]="",IF(Checklist4813[[#This Row],[SSGUID]]="",INDEX(PIs[[Column1]:[SS]],MATCH(Checklist4813[[#This Row],[PIGUID]],PIs[GUID],0),6),""),"")</f>
        <v>A pest management plan for monitoring and control of pests in the packing and storage areas shall be in place.
There shall be visual evidence that the pest monitoring and correcting processes are effective.</v>
      </c>
      <c r="M282" s="43" t="str">
        <f>IF(Checklist4813[[#This Row],[SSGUID]]="",IF(Checklist4813[[#This Row],[PIGUID]]="","",INDEX(PIs[[Column1]:[SS]],MATCH(Checklist4813[[#This Row],[PIGUID]],PIs[GUID],0),8)),"")</f>
        <v>Major Must</v>
      </c>
      <c r="N282" s="63"/>
      <c r="O282" s="63"/>
      <c r="P282" s="43" t="str">
        <f>IF(Checklist4813[[#This Row],[ifna]]="NA","",IF(Checklist4813[[#This Row],[RelatedPQ]]=0,"",IF(Checklist4813[[#This Row],[RelatedPQ]]="","",IF((INDEX(S2PQ_relational[],MATCH(Checklist4813[[#This Row],[PIGUID&amp;NO]],S2PQ_relational[PIGUID &amp; "NO"],0),1))=Checklist4813[[#This Row],[PIGUID]],"Not applicable",""))))</f>
        <v/>
      </c>
      <c r="Q282" s="43" t="str">
        <f>IF(Checklist4813[[#This Row],[N/A]]="Not Applicable",INDEX(S2PQ[[Step 2 questions]:[Justification]],MATCH(Checklist4813[[#This Row],[RelatedPQ]],S2PQ[S2PQGUID],0),3),"")</f>
        <v/>
      </c>
      <c r="R282" s="63"/>
    </row>
    <row r="283" spans="2:18" s="42" customFormat="1" ht="33.75" x14ac:dyDescent="0.25">
      <c r="B283" s="43"/>
      <c r="C283" s="43"/>
      <c r="D283" s="42">
        <f>IF(Checklist4813[[#This Row],[SGUID]]="",IF(Checklist4813[[#This Row],[SSGUID]]="",0,1),1)</f>
        <v>0</v>
      </c>
      <c r="E283" s="43" t="s">
        <v>1139</v>
      </c>
      <c r="F283" s="43" t="str">
        <f>_xlfn.IFNA(Checklist4813[[#This Row],[RelatedPQ]],"NA")</f>
        <v>NA</v>
      </c>
      <c r="G283" s="43" t="e">
        <f>IF(Checklist4813[[#This Row],[PIGUID]]="","",INDEX(S2PQ_relational[],MATCH(Checklist4813[[#This Row],[PIGUID&amp;NO]],S2PQ_relational[PIGUID &amp; "NO"],0),2))</f>
        <v>#N/A</v>
      </c>
      <c r="H283" s="43" t="str">
        <f>Checklist4813[[#This Row],[PIGUID]]&amp;"NO"</f>
        <v>U3pe4S0WIg9qB7vTtaWatNO</v>
      </c>
      <c r="I283" s="43" t="b">
        <f>IF(Checklist4813[[#This Row],[PIGUID]]="","",INDEX(PIs[NA Exempt],MATCH(Checklist4813[[#This Row],[PIGUID]],PIs[GUID],0),1))</f>
        <v>0</v>
      </c>
      <c r="J283"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33.04.02</v>
      </c>
      <c r="K283"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Records are kept of pest control inspections and corrective actions taken.</v>
      </c>
      <c r="L283" s="43" t="str">
        <f>IF(Checklist4813[[#This Row],[SGUID]]="",IF(Checklist4813[[#This Row],[SSGUID]]="",INDEX(PIs[[Column1]:[SS]],MATCH(Checklist4813[[#This Row],[PIGUID]],PIs[GUID],0),6),""),"")</f>
        <v>Monitoring shall take place and records of pest control inspections and follow-up action plan(s) shall be kept.</v>
      </c>
      <c r="M283" s="43" t="str">
        <f>IF(Checklist4813[[#This Row],[SSGUID]]="",IF(Checklist4813[[#This Row],[PIGUID]]="","",INDEX(PIs[[Column1]:[SS]],MATCH(Checklist4813[[#This Row],[PIGUID]],PIs[GUID],0),8)),"")</f>
        <v>Major Must</v>
      </c>
      <c r="N283" s="63"/>
      <c r="O283" s="63"/>
      <c r="P283" s="43" t="str">
        <f>IF(Checklist4813[[#This Row],[ifna]]="NA","",IF(Checklist4813[[#This Row],[RelatedPQ]]=0,"",IF(Checklist4813[[#This Row],[RelatedPQ]]="","",IF((INDEX(S2PQ_relational[],MATCH(Checklist4813[[#This Row],[PIGUID&amp;NO]],S2PQ_relational[PIGUID &amp; "NO"],0),1))=Checklist4813[[#This Row],[PIGUID]],"Not applicable",""))))</f>
        <v/>
      </c>
      <c r="Q283" s="43" t="str">
        <f>IF(Checklist4813[[#This Row],[N/A]]="Not Applicable",INDEX(S2PQ[[Step 2 questions]:[Justification]],MATCH(Checklist4813[[#This Row],[RelatedPQ]],S2PQ[S2PQGUID],0),3),"")</f>
        <v/>
      </c>
      <c r="R283" s="63"/>
    </row>
    <row r="284" spans="2:18" s="42" customFormat="1" ht="33.75" x14ac:dyDescent="0.25">
      <c r="B284" s="43"/>
      <c r="C284" s="43" t="s">
        <v>1158</v>
      </c>
      <c r="D284" s="42">
        <f>IF(Checklist4813[[#This Row],[SGUID]]="",IF(Checklist4813[[#This Row],[SSGUID]]="",0,1),1)</f>
        <v>1</v>
      </c>
      <c r="E284" s="43"/>
      <c r="F284" s="43" t="str">
        <f>_xlfn.IFNA(Checklist4813[[#This Row],[RelatedPQ]],"NA")</f>
        <v/>
      </c>
      <c r="G284" s="43" t="str">
        <f>IF(Checklist4813[[#This Row],[PIGUID]]="","",INDEX(S2PQ_relational[],MATCH(Checklist4813[[#This Row],[PIGUID&amp;NO]],S2PQ_relational[PIGUID &amp; "NO"],0),2))</f>
        <v/>
      </c>
      <c r="H284" s="43" t="str">
        <f>Checklist4813[[#This Row],[PIGUID]]&amp;"NO"</f>
        <v>NO</v>
      </c>
      <c r="I284" s="43" t="str">
        <f>IF(Checklist4813[[#This Row],[PIGUID]]="","",INDEX(PIs[NA Exempt],MATCH(Checklist4813[[#This Row],[PIGUID]],PIs[GUID],0),1))</f>
        <v/>
      </c>
      <c r="J284"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33.05 Product labeling</v>
      </c>
      <c r="K284"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84" s="43" t="str">
        <f>IF(Checklist4813[[#This Row],[SGUID]]="",IF(Checklist4813[[#This Row],[SSGUID]]="",INDEX(PIs[[Column1]:[SS]],MATCH(Checklist4813[[#This Row],[PIGUID]],PIs[GUID],0),6),""),"")</f>
        <v/>
      </c>
      <c r="M284" s="43" t="str">
        <f>IF(Checklist4813[[#This Row],[SSGUID]]="",IF(Checklist4813[[#This Row],[PIGUID]]="","",INDEX(PIs[[Column1]:[SS]],MATCH(Checklist4813[[#This Row],[PIGUID]],PIs[GUID],0),8)),"")</f>
        <v/>
      </c>
      <c r="N284" s="63"/>
      <c r="O284" s="63"/>
      <c r="P284" s="43" t="str">
        <f>IF(Checklist4813[[#This Row],[ifna]]="NA","",IF(Checklist4813[[#This Row],[RelatedPQ]]=0,"",IF(Checklist4813[[#This Row],[RelatedPQ]]="","",IF((INDEX(S2PQ_relational[],MATCH(Checklist4813[[#This Row],[PIGUID&amp;NO]],S2PQ_relational[PIGUID &amp; "NO"],0),1))=Checklist4813[[#This Row],[PIGUID]],"Not applicable",""))))</f>
        <v/>
      </c>
      <c r="Q284" s="43" t="str">
        <f>IF(Checklist4813[[#This Row],[N/A]]="Not Applicable",INDEX(S2PQ[[Step 2 questions]:[Justification]],MATCH(Checklist4813[[#This Row],[RelatedPQ]],S2PQ[S2PQGUID],0),3),"")</f>
        <v/>
      </c>
      <c r="R284" s="63"/>
    </row>
    <row r="285" spans="2:18" s="42" customFormat="1" ht="78.75" x14ac:dyDescent="0.25">
      <c r="B285" s="43"/>
      <c r="C285" s="43"/>
      <c r="D285" s="42">
        <f>IF(Checklist4813[[#This Row],[SGUID]]="",IF(Checklist4813[[#This Row],[SSGUID]]="",0,1),1)</f>
        <v>0</v>
      </c>
      <c r="E285" s="43" t="s">
        <v>1152</v>
      </c>
      <c r="F285" s="43" t="str">
        <f>_xlfn.IFNA(Checklist4813[[#This Row],[RelatedPQ]],"NA")</f>
        <v>NA</v>
      </c>
      <c r="G285" s="43" t="e">
        <f>IF(Checklist4813[[#This Row],[PIGUID]]="","",INDEX(S2PQ_relational[],MATCH(Checklist4813[[#This Row],[PIGUID&amp;NO]],S2PQ_relational[PIGUID &amp; "NO"],0),2))</f>
        <v>#N/A</v>
      </c>
      <c r="H285" s="43" t="str">
        <f>Checklist4813[[#This Row],[PIGUID]]&amp;"NO"</f>
        <v>6yPrLv8HOkMQl4FUElnt8sNO</v>
      </c>
      <c r="I285" s="43" t="b">
        <f>IF(Checklist4813[[#This Row],[PIGUID]]="","",INDEX(PIs[NA Exempt],MATCH(Checklist4813[[#This Row],[PIGUID]],PIs[GUID],0),1))</f>
        <v>0</v>
      </c>
      <c r="J285"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33.05.01</v>
      </c>
      <c r="K285"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Final product labeling is appropriate.</v>
      </c>
      <c r="L285" s="43" t="str">
        <f>IF(Checklist4813[[#This Row],[SGUID]]="",IF(Checklist4813[[#This Row],[SSGUID]]="",INDEX(PIs[[Column1]:[SS]],MATCH(Checklist4813[[#This Row],[PIGUID]],PIs[GUID],0),6),""),"")</f>
        <v>Where final product packing is included in the scope of certification, product labeling shall be done according to applicable prevailing regulations in the country of intended sale and any customer specifications.
Packaging may be provided by the customer, indicating compliance with customer specifications.</v>
      </c>
      <c r="M285" s="43" t="str">
        <f>IF(Checklist4813[[#This Row],[SSGUID]]="",IF(Checklist4813[[#This Row],[PIGUID]]="","",INDEX(PIs[[Column1]:[SS]],MATCH(Checklist4813[[#This Row],[PIGUID]],PIs[GUID],0),8)),"")</f>
        <v>Major Must</v>
      </c>
      <c r="N285" s="63"/>
      <c r="O285" s="63"/>
      <c r="P285" s="43" t="str">
        <f>IF(Checklist4813[[#This Row],[ifna]]="NA","",IF(Checklist4813[[#This Row],[RelatedPQ]]=0,"",IF(Checklist4813[[#This Row],[RelatedPQ]]="","",IF((INDEX(S2PQ_relational[],MATCH(Checklist4813[[#This Row],[PIGUID&amp;NO]],S2PQ_relational[PIGUID &amp; "NO"],0),1))=Checklist4813[[#This Row],[PIGUID]],"Not applicable",""))))</f>
        <v/>
      </c>
      <c r="Q285" s="43" t="str">
        <f>IF(Checklist4813[[#This Row],[N/A]]="Not Applicable",INDEX(S2PQ[[Step 2 questions]:[Justification]],MATCH(Checklist4813[[#This Row],[RelatedPQ]],S2PQ[S2PQGUID],0),3),"")</f>
        <v/>
      </c>
      <c r="R285" s="63"/>
    </row>
    <row r="286" spans="2:18" s="42" customFormat="1" ht="45" x14ac:dyDescent="0.25">
      <c r="B286" s="43"/>
      <c r="C286" s="43" t="s">
        <v>1138</v>
      </c>
      <c r="D286" s="42">
        <f>IF(Checklist4813[[#This Row],[SGUID]]="",IF(Checklist4813[[#This Row],[SSGUID]]="",0,1),1)</f>
        <v>1</v>
      </c>
      <c r="E286" s="43"/>
      <c r="F286" s="43" t="str">
        <f>_xlfn.IFNA(Checklist4813[[#This Row],[RelatedPQ]],"NA")</f>
        <v/>
      </c>
      <c r="G286" s="43" t="str">
        <f>IF(Checklist4813[[#This Row],[PIGUID]]="","",INDEX(S2PQ_relational[],MATCH(Checklist4813[[#This Row],[PIGUID&amp;NO]],S2PQ_relational[PIGUID &amp; "NO"],0),2))</f>
        <v/>
      </c>
      <c r="H286" s="43" t="str">
        <f>Checklist4813[[#This Row],[PIGUID]]&amp;"NO"</f>
        <v>NO</v>
      </c>
      <c r="I286" s="43" t="str">
        <f>IF(Checklist4813[[#This Row],[PIGUID]]="","",INDEX(PIs[NA Exempt],MATCH(Checklist4813[[#This Row],[PIGUID]],PIs[GUID],0),1))</f>
        <v/>
      </c>
      <c r="J286"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 33.06 Environmental monitoring program</v>
      </c>
      <c r="K286"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86" s="43" t="str">
        <f>IF(Checklist4813[[#This Row],[SGUID]]="",IF(Checklist4813[[#This Row],[SSGUID]]="",INDEX(PIs[[Column1]:[SS]],MATCH(Checklist4813[[#This Row],[PIGUID]],PIs[GUID],0),6),""),"")</f>
        <v/>
      </c>
      <c r="M286" s="43" t="str">
        <f>IF(Checklist4813[[#This Row],[SSGUID]]="",IF(Checklist4813[[#This Row],[PIGUID]]="","",INDEX(PIs[[Column1]:[SS]],MATCH(Checklist4813[[#This Row],[PIGUID]],PIs[GUID],0),8)),"")</f>
        <v/>
      </c>
      <c r="N286" s="63"/>
      <c r="O286" s="63"/>
      <c r="P286" s="43" t="str">
        <f>IF(Checklist4813[[#This Row],[ifna]]="NA","",IF(Checklist4813[[#This Row],[RelatedPQ]]=0,"",IF(Checklist4813[[#This Row],[RelatedPQ]]="","",IF((INDEX(S2PQ_relational[],MATCH(Checklist4813[[#This Row],[PIGUID&amp;NO]],S2PQ_relational[PIGUID &amp; "NO"],0),1))=Checklist4813[[#This Row],[PIGUID]],"Not applicable",""))))</f>
        <v/>
      </c>
      <c r="Q286" s="43" t="str">
        <f>IF(Checklist4813[[#This Row],[N/A]]="Not Applicable",INDEX(S2PQ[[Step 2 questions]:[Justification]],MATCH(Checklist4813[[#This Row],[RelatedPQ]],S2PQ[S2PQGUID],0),3),"")</f>
        <v/>
      </c>
      <c r="R286" s="63"/>
    </row>
    <row r="287" spans="2:18" s="42" customFormat="1" ht="180" x14ac:dyDescent="0.25">
      <c r="B287" s="43"/>
      <c r="C287" s="43"/>
      <c r="D287" s="42">
        <f>IF(Checklist4813[[#This Row],[SGUID]]="",IF(Checklist4813[[#This Row],[SSGUID]]="",0,1),1)</f>
        <v>0</v>
      </c>
      <c r="E287" s="43" t="s">
        <v>1132</v>
      </c>
      <c r="F287" s="43" t="str">
        <f>_xlfn.IFNA(Checklist4813[[#This Row],[RelatedPQ]],"NA")</f>
        <v>NA</v>
      </c>
      <c r="G287" s="43" t="e">
        <f>IF(Checklist4813[[#This Row],[PIGUID]]="","",INDEX(S2PQ_relational[],MATCH(Checklist4813[[#This Row],[PIGUID&amp;NO]],S2PQ_relational[PIGUID &amp; "NO"],0),2))</f>
        <v>#N/A</v>
      </c>
      <c r="H287" s="43" t="str">
        <f>Checklist4813[[#This Row],[PIGUID]]&amp;"NO"</f>
        <v>51KdjNCjOC8inVjuDumWQpNO</v>
      </c>
      <c r="I287" s="43" t="b">
        <f>IF(Checklist4813[[#This Row],[PIGUID]]="","",INDEX(PIs[NA Exempt],MATCH(Checklist4813[[#This Row],[PIGUID]],PIs[GUID],0),1))</f>
        <v>0</v>
      </c>
      <c r="J287" s="43"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33.06.01</v>
      </c>
      <c r="K287"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 risk-based microbial environmental monitoring program is in place for product handling areas.</v>
      </c>
      <c r="L287" s="43" t="str">
        <f>IF(Checklist4813[[#This Row],[SGUID]]="",IF(Checklist4813[[#This Row],[SSGUID]]="",INDEX(PIs[[Column1]:[SS]],MATCH(Checklist4813[[#This Row],[PIGUID]],PIs[GUID],0),6),""),"")</f>
        <v>Where postharvest activities are included in an operation, there shall be a risk-based microbial environmental monitoring program in place for the product handling areas. The program shall allow for assessment of effectiveness of cleaning procedures in reducing food safety risks and identify sources of potential contamination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v>
      </c>
      <c r="M287" s="43" t="str">
        <f>IF(Checklist4813[[#This Row],[SSGUID]]="",IF(Checklist4813[[#This Row],[PIGUID]]="","",INDEX(PIs[[Column1]:[SS]],MATCH(Checklist4813[[#This Row],[PIGUID]],PIs[GUID],0),8)),"")</f>
        <v>Major Must</v>
      </c>
      <c r="N287" s="63"/>
      <c r="O287" s="63"/>
      <c r="P287" s="43" t="str">
        <f>IF(Checklist4813[[#This Row],[ifna]]="NA","",IF(Checklist4813[[#This Row],[RelatedPQ]]=0,"",IF(Checklist4813[[#This Row],[RelatedPQ]]="","",IF((INDEX(S2PQ_relational[],MATCH(Checklist4813[[#This Row],[PIGUID&amp;NO]],S2PQ_relational[PIGUID &amp; "NO"],0),1))=Checklist4813[[#This Row],[PIGUID]],"Not applicable",""))))</f>
        <v/>
      </c>
      <c r="Q287" s="43" t="str">
        <f>IF(Checklist4813[[#This Row],[N/A]]="Not Applicable",INDEX(S2PQ[[Step 2 questions]:[Justification]],MATCH(Checklist4813[[#This Row],[RelatedPQ]],S2PQ[S2PQGUID],0),3),"")</f>
        <v/>
      </c>
      <c r="R287" s="63"/>
    </row>
    <row r="288" spans="2:18" s="42" customFormat="1" ht="45" x14ac:dyDescent="0.25">
      <c r="B288" s="43"/>
      <c r="C288" s="43" t="s">
        <v>1151</v>
      </c>
      <c r="D288" s="42">
        <f>IF(Checklist4813[[#This Row],[SGUID]]="",IF(Checklist4813[[#This Row],[SSGUID]]="",0,1),1)</f>
        <v>1</v>
      </c>
      <c r="E288" s="43"/>
      <c r="F288" s="42" t="str">
        <f>_xlfn.IFNA(Checklist4813[[#This Row],[RelatedPQ]],"NA")</f>
        <v/>
      </c>
      <c r="G288" s="43" t="str">
        <f>IF(Checklist4813[[#This Row],[PIGUID]]="","",INDEX(S2PQ_relational[],MATCH(Checklist4813[[#This Row],[PIGUID&amp;NO]],S2PQ_relational[PIGUID &amp; "NO"],0),2))</f>
        <v/>
      </c>
      <c r="H288" s="42" t="str">
        <f>Checklist4813[[#This Row],[PIGUID]]&amp;"NO"</f>
        <v>NO</v>
      </c>
      <c r="I288" s="42" t="str">
        <f>IF(Checklist4813[[#This Row],[PIGUID]]="","",INDEX(PIs[NA Exempt],MATCH(Checklist4813[[#This Row],[PIGUID]],PIs[GUID],0),1))</f>
        <v/>
      </c>
      <c r="J288" s="42" t="str">
        <f>IF(Checklist4813[[#This Row],[SGUID]]="",IF(Checklist4813[[#This Row],[SSGUID]]="",IF(Checklist4813[[#This Row],[PIGUID]]="","",INDEX(PIs[[Column1]:[SS]],MATCH(Checklist4813[[#This Row],[PIGUID]],PIs[GUID],0),2)),INDEX(PIs[[Column1]:[SS]],MATCH(Checklist4813[[#This Row],[SSGUID]],PIs[SSGUID],0),18)),INDEX(PIs[[Column1]:[SS]],MATCH(Checklist4813[[#This Row],[SGUID]],PIs[SGUID],0),14))</f>
        <v xml:space="preserve">FV 33.07 Air and compressed gases </v>
      </c>
      <c r="K288"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v>
      </c>
      <c r="L288" s="43" t="str">
        <f>IF(Checklist4813[[#This Row],[SGUID]]="",IF(Checklist4813[[#This Row],[SSGUID]]="",INDEX(PIs[[Column1]:[SS]],MATCH(Checklist4813[[#This Row],[PIGUID]],PIs[GUID],0),6),""),"")</f>
        <v/>
      </c>
      <c r="M288" s="43" t="str">
        <f>IF(Checklist4813[[#This Row],[SSGUID]]="",IF(Checklist4813[[#This Row],[PIGUID]]="","",INDEX(PIs[[Column1]:[SS]],MATCH(Checklist4813[[#This Row],[PIGUID]],PIs[GUID],0),8)),"")</f>
        <v/>
      </c>
      <c r="N288" s="63"/>
      <c r="O288" s="63"/>
      <c r="P288" s="43" t="str">
        <f>IF(Checklist4813[[#This Row],[ifna]]="NA","",IF(Checklist4813[[#This Row],[RelatedPQ]]=0,"",IF(Checklist4813[[#This Row],[RelatedPQ]]="","",IF((INDEX(S2PQ_relational[],MATCH(Checklist4813[[#This Row],[PIGUID&amp;NO]],S2PQ_relational[PIGUID &amp; "NO"],0),1))=Checklist4813[[#This Row],[PIGUID]],"Not applicable",""))))</f>
        <v/>
      </c>
      <c r="R288" s="64"/>
    </row>
    <row r="289" spans="2:18" s="42" customFormat="1" ht="112.5" x14ac:dyDescent="0.25">
      <c r="B289" s="43"/>
      <c r="C289" s="43"/>
      <c r="D289" s="42">
        <f>IF(Checklist4813[[#This Row],[SGUID]]="",IF(Checklist4813[[#This Row],[SSGUID]]="",0,1),1)</f>
        <v>0</v>
      </c>
      <c r="E289" s="43" t="s">
        <v>1145</v>
      </c>
      <c r="F289" s="42" t="str">
        <f>_xlfn.IFNA(Checklist4813[[#This Row],[RelatedPQ]],"NA")</f>
        <v>NA</v>
      </c>
      <c r="G289" s="43" t="e">
        <f>IF(Checklist4813[[#This Row],[PIGUID]]="","",INDEX(S2PQ_relational[],MATCH(Checklist4813[[#This Row],[PIGUID&amp;NO]],S2PQ_relational[PIGUID &amp; "NO"],0),2))</f>
        <v>#N/A</v>
      </c>
      <c r="H289" s="42" t="str">
        <f>Checklist4813[[#This Row],[PIGUID]]&amp;"NO"</f>
        <v>OWyjnNy5jO1pN3SxN3tRSNO</v>
      </c>
      <c r="I289" s="42" t="b">
        <f>IF(Checklist4813[[#This Row],[PIGUID]]="","",INDEX(PIs[NA Exempt],MATCH(Checklist4813[[#This Row],[PIGUID]],PIs[GUID],0),1))</f>
        <v>0</v>
      </c>
      <c r="J289" s="42" t="str">
        <f>IF(Checklist4813[[#This Row],[SGUID]]="",IF(Checklist4813[[#This Row],[SSGUID]]="",IF(Checklist4813[[#This Row],[PIGUID]]="","",INDEX(PIs[[Column1]:[SS]],MATCH(Checklist4813[[#This Row],[PIGUID]],PIs[GUID],0),2)),INDEX(PIs[[Column1]:[SS]],MATCH(Checklist4813[[#This Row],[SSGUID]],PIs[SSGUID],0),18)),INDEX(PIs[[Column1]:[SS]],MATCH(Checklist4813[[#This Row],[SGUID]],PIs[SGUID],0),14))</f>
        <v>FV-GFS 33.07.01</v>
      </c>
      <c r="K289" s="43" t="str">
        <f>IF(Checklist4813[[#This Row],[SGUID]]="",IF(Checklist4813[[#This Row],[SSGUID]]="",IF(Checklist4813[[#This Row],[PIGUID]]="","",INDEX(PIs[[Column1]:[SS]],MATCH(Checklist4813[[#This Row],[PIGUID]],PIs[GUID],0),4)),INDEX(PIs[[Column1]:[Ssbody]],MATCH(Checklist4813[[#This Row],[SSGUID]],PIs[SSGUID],0),19)),INDEX(PIs[[Column1]:[SS]],MATCH(Checklist4813[[#This Row],[SGUID]],PIs[SGUID],0),15))</f>
        <v>Air and compressed gases are monitored, stored, and handled so as to minimize food safety risks.</v>
      </c>
      <c r="L289" s="43" t="str">
        <f>IF(Checklist4813[[#This Row],[SGUID]]="",IF(Checklist4813[[#This Row],[SSGUID]]="",INDEX(PIs[[Column1]:[SS]],MATCH(Checklist4813[[#This Row],[PIGUID]],PIs[GUID],0),6),""),"")</f>
        <v>Air and compressed gases used in product handling (e.g., for drying) and which could affect food safety shall be regularly monitored, appropriately stored, and handled so as to minimize the risk of product contamination. Based on a risk assessment, the degree of monitoring appropriate for compressed air that comes into contact with the product shall be defined. Risk mitigation activities may include monitoring of filters and do not necessarily require laboratory analysis of air samples.</v>
      </c>
      <c r="M289" s="43" t="str">
        <f>IF(Checklist4813[[#This Row],[SSGUID]]="",IF(Checklist4813[[#This Row],[PIGUID]]="","",INDEX(PIs[[Column1]:[SS]],MATCH(Checklist4813[[#This Row],[PIGUID]],PIs[GUID],0),8)),"")</f>
        <v>Major Must</v>
      </c>
      <c r="N289" s="63"/>
      <c r="O289" s="63"/>
      <c r="P289" s="43" t="str">
        <f>IF(Checklist4813[[#This Row],[ifna]]="NA","",IF(Checklist4813[[#This Row],[RelatedPQ]]=0,"",IF(Checklist4813[[#This Row],[RelatedPQ]]="","",IF((INDEX(S2PQ_relational[],MATCH(Checklist4813[[#This Row],[PIGUID&amp;NO]],S2PQ_relational[PIGUID &amp; "NO"],0),1))=Checklist4813[[#This Row],[PIGUID]],"Not applicable",""))))</f>
        <v/>
      </c>
      <c r="R289" s="64"/>
    </row>
  </sheetData>
  <sheetProtection algorithmName="SHA-512" hashValue="cD8yPsShS+eseGGoOykbASqrc2/mlMrvBAg5KKCHoweWa/0sDIG1idDhrt3pqyrpAWizbXNAJASVvE/wtTbqbQ==" saltValue="PGeEOUVkOghwrkODyRIH1g==" spinCount="100000" sheet="1" formatCells="0" formatColumns="0" formatRows="0" insertColumns="0" insertRows="0" insertHyperlinks="0" sort="0" autoFilter="0" pivotTables="0"/>
  <phoneticPr fontId="1" type="noConversion"/>
  <conditionalFormatting sqref="J1:O1 N4:O289">
    <cfRule type="expression" dxfId="25" priority="6">
      <formula>$P1="Not Applicable"</formula>
    </cfRule>
  </conditionalFormatting>
  <conditionalFormatting sqref="K2:K289">
    <cfRule type="expression" dxfId="24" priority="2">
      <formula>$D2=1</formula>
    </cfRule>
  </conditionalFormatting>
  <conditionalFormatting sqref="J2:J287">
    <cfRule type="expression" dxfId="23" priority="1">
      <formula>B2&lt;&gt;""</formula>
    </cfRule>
  </conditionalFormatting>
  <conditionalFormatting sqref="J2:O2 N3:O3 J3:M287 K288:M289 K4:K289">
    <cfRule type="expression" dxfId="22" priority="3">
      <formula>$P2="Not Applicable"</formula>
    </cfRule>
  </conditionalFormatting>
  <dataValidations count="1">
    <dataValidation type="list" allowBlank="1" showDropDown="1" showInputMessage="1" showErrorMessage="1" sqref="N2:O289" xr:uid="{F8A28A75-8665-4939-AB9B-B3DB31997A42}">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&amp;L&amp;"Arial,Standard"&amp;8Code ref.: IFA GFS checklist for FV; v6.0_Sep22; English version
&amp;A
Page &amp;P of &amp;N&amp;R&amp;"Arial,Standard"&amp;8© GLOBALG.A.P. c/o FoodPLUS GmbH
Spichernstr. 55, 50672 Cologne, Germany 
&amp;K00A039www.globalgap.org</oddFooter>
  </headerFooter>
  <ignoredErrors>
    <ignoredError sqref="K2:K3 L2:L4 M2:M289 K4:K289 L5:L289" calculatedColumn="1"/>
  </ignoredError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2"/>
  <sheetViews>
    <sheetView zoomScale="80" zoomScaleNormal="80" workbookViewId="0">
      <selection activeCell="G168" sqref="G168"/>
    </sheetView>
  </sheetViews>
  <sheetFormatPr defaultColWidth="9.140625" defaultRowHeight="15" x14ac:dyDescent="0.25"/>
  <cols>
    <col min="3" max="3" width="10.7109375" bestFit="1" customWidth="1"/>
    <col min="4" max="4" width="9.28515625" bestFit="1" customWidth="1"/>
    <col min="6" max="6" width="26.5703125" bestFit="1" customWidth="1"/>
    <col min="7" max="7" width="32" customWidth="1"/>
    <col min="9" max="9" width="8.85546875" customWidth="1"/>
    <col min="10" max="10" width="10" bestFit="1" customWidth="1"/>
    <col min="18" max="18" width="10.14062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409.5" hidden="1" x14ac:dyDescent="0.25">
      <c r="A2" t="s">
        <v>42</v>
      </c>
      <c r="C2" t="s">
        <v>43</v>
      </c>
      <c r="D2" t="s">
        <v>44</v>
      </c>
      <c r="E2" t="s">
        <v>45</v>
      </c>
      <c r="F2" t="s">
        <v>46</v>
      </c>
      <c r="G2" s="47" t="s">
        <v>47</v>
      </c>
      <c r="H2" t="s">
        <v>48</v>
      </c>
      <c r="I2" t="str">
        <f>INDEX(Level[Level],MATCH(PIs[[#This Row],[L]],Level[GUID],0),1)</f>
        <v>Major Must</v>
      </c>
      <c r="N2" t="s">
        <v>49</v>
      </c>
      <c r="O2" t="str">
        <f>INDEX(allsections[[S]:[Order]],MATCH(PIs[[#This Row],[SGUID]],allsections[SGUID],0),1)</f>
        <v>FV 10 COMPLAINTS</v>
      </c>
      <c r="P2" t="str">
        <f>INDEX(allsections[[S]:[Order]],MATCH(PIs[[#This Row],[SGUID]],allsections[SGUID],0),2)</f>
        <v>-</v>
      </c>
      <c r="Q2">
        <f>INDEX(allsections[[S]:[Order]],MATCH(PIs[[#This Row],[SGUID]],allsections[SGUID],0),3)</f>
        <v>10</v>
      </c>
      <c r="R2" t="s">
        <v>50</v>
      </c>
      <c r="S2" t="str">
        <f>INDEX(allsections[[S]:[Order]],MATCH(PIs[[#This Row],[SSGUID]],allsections[SGUID],0),1)</f>
        <v>-</v>
      </c>
      <c r="T2" t="str">
        <f>INDEX(allsections[[S]:[Order]],MATCH(PIs[[#This Row],[SSGUID]],allsections[SGUID],0),2)</f>
        <v>-</v>
      </c>
      <c r="U2">
        <f>INDEX(#REF!,MATCH(PIs[[#This Row],[GUID]],#REF!,0),2)</f>
        <v>0</v>
      </c>
      <c r="V2" t="b">
        <v>0</v>
      </c>
    </row>
    <row r="3" spans="1:23" hidden="1" x14ac:dyDescent="0.25">
      <c r="A3" t="s">
        <v>51</v>
      </c>
      <c r="C3" t="s">
        <v>52</v>
      </c>
      <c r="D3" t="s">
        <v>53</v>
      </c>
      <c r="E3" t="s">
        <v>54</v>
      </c>
      <c r="F3" t="s">
        <v>55</v>
      </c>
      <c r="G3" t="s">
        <v>56</v>
      </c>
      <c r="H3" t="s">
        <v>57</v>
      </c>
      <c r="I3" t="str">
        <f>INDEX(Level[Level],MATCH(PIs[[#This Row],[L]],Level[GUID],0),1)</f>
        <v>Minor Must</v>
      </c>
      <c r="N3" t="s">
        <v>58</v>
      </c>
      <c r="O3" t="str">
        <f>INDEX(allsections[[S]:[Order]],MATCH(PIs[[#This Row],[SGUID]],allsections[SGUID],0),1)</f>
        <v>FV 28 SOIL AND SUBSTRATE MANAGEMENT</v>
      </c>
      <c r="P3" t="str">
        <f>INDEX(allsections[[S]:[Order]],MATCH(PIs[[#This Row],[SGUID]],allsections[SGUID],0),2)</f>
        <v>-</v>
      </c>
      <c r="Q3">
        <f>INDEX(allsections[[S]:[Order]],MATCH(PIs[[#This Row],[SGUID]],allsections[SGUID],0),3)</f>
        <v>28</v>
      </c>
      <c r="R3" t="s">
        <v>59</v>
      </c>
      <c r="S3" t="str">
        <f>INDEX(allsections[[S]:[Order]],MATCH(PIs[[#This Row],[SSGUID]],allsections[SGUID],0),1)</f>
        <v>FV 28.01 Soil management and conservation</v>
      </c>
      <c r="T3" t="str">
        <f>INDEX(allsections[[S]:[Order]],MATCH(PIs[[#This Row],[SSGUID]],allsections[SGUID],0),2)</f>
        <v>-</v>
      </c>
      <c r="U3" t="str">
        <f>INDEX(#REF!,MATCH(PIs[[#This Row],[GUID]],#REF!,0),2)</f>
        <v>6AqCIykQ7bAmOkINPq5uCy</v>
      </c>
      <c r="V3" t="b">
        <v>0</v>
      </c>
    </row>
    <row r="4" spans="1:23" ht="390" hidden="1" x14ac:dyDescent="0.25">
      <c r="A4" t="s">
        <v>60</v>
      </c>
      <c r="C4" t="s">
        <v>61</v>
      </c>
      <c r="D4" t="s">
        <v>62</v>
      </c>
      <c r="E4" t="s">
        <v>63</v>
      </c>
      <c r="F4" t="s">
        <v>64</v>
      </c>
      <c r="G4" s="47" t="s">
        <v>65</v>
      </c>
      <c r="H4" t="s">
        <v>48</v>
      </c>
      <c r="I4" t="str">
        <f>INDEX(Level[Level],MATCH(PIs[[#This Row],[L]],Level[GUID],0),1)</f>
        <v>Major Must</v>
      </c>
      <c r="N4" t="s">
        <v>66</v>
      </c>
      <c r="O4" t="str">
        <f>INDEX(allsections[[S]:[Order]],MATCH(PIs[[#This Row],[SGUID]],allsections[SGUID],0),1)</f>
        <v>FV 22 BIODIVERSITY AND HABITATS</v>
      </c>
      <c r="P4" t="str">
        <f>INDEX(allsections[[S]:[Order]],MATCH(PIs[[#This Row],[SGUID]],allsections[SGUID],0),2)</f>
        <v>-</v>
      </c>
      <c r="Q4">
        <f>INDEX(allsections[[S]:[Order]],MATCH(PIs[[#This Row],[SGUID]],allsections[SGUID],0),3)</f>
        <v>22</v>
      </c>
      <c r="R4" t="s">
        <v>67</v>
      </c>
      <c r="S4" t="str">
        <f>INDEX(allsections[[S]:[Order]],MATCH(PIs[[#This Row],[SSGUID]],allsections[SGUID],0),1)</f>
        <v>FV 22.03 Natural ecosystems and habitats are not converted into agricultural areas</v>
      </c>
      <c r="T4" t="str">
        <f>INDEX(allsections[[S]:[Order]],MATCH(PIs[[#This Row],[SSGUID]],allsections[SGUID],0),2)</f>
        <v>-</v>
      </c>
      <c r="U4">
        <f>INDEX(#REF!,MATCH(PIs[[#This Row],[GUID]],#REF!,0),2)</f>
        <v>0</v>
      </c>
      <c r="V4" t="b">
        <v>0</v>
      </c>
    </row>
    <row r="5" spans="1:23" ht="409.5" hidden="1" x14ac:dyDescent="0.25">
      <c r="A5" t="s">
        <v>68</v>
      </c>
      <c r="C5" t="s">
        <v>69</v>
      </c>
      <c r="D5" t="s">
        <v>70</v>
      </c>
      <c r="E5" t="s">
        <v>71</v>
      </c>
      <c r="F5" t="s">
        <v>72</v>
      </c>
      <c r="G5" s="47" t="s">
        <v>73</v>
      </c>
      <c r="H5" t="s">
        <v>48</v>
      </c>
      <c r="I5" t="str">
        <f>INDEX(Level[Level],MATCH(PIs[[#This Row],[L]],Level[GUID],0),1)</f>
        <v>Major Must</v>
      </c>
      <c r="N5" t="s">
        <v>74</v>
      </c>
      <c r="O5" t="str">
        <f>INDEX(allsections[[S]:[Order]],MATCH(PIs[[#This Row],[SGUID]],allsections[SGUID],0),1)</f>
        <v>FV 18 GLOBALG.A.P. STATUS</v>
      </c>
      <c r="P5" t="str">
        <f>INDEX(allsections[[S]:[Order]],MATCH(PIs[[#This Row],[SGUID]],allsections[SGUID],0),2)</f>
        <v>-</v>
      </c>
      <c r="Q5">
        <f>INDEX(allsections[[S]:[Order]],MATCH(PIs[[#This Row],[SGUID]],allsections[SGUID],0),3)</f>
        <v>18</v>
      </c>
      <c r="R5" t="s">
        <v>50</v>
      </c>
      <c r="S5" t="str">
        <f>INDEX(allsections[[S]:[Order]],MATCH(PIs[[#This Row],[SSGUID]],allsections[SGUID],0),1)</f>
        <v>-</v>
      </c>
      <c r="T5" t="str">
        <f>INDEX(allsections[[S]:[Order]],MATCH(PIs[[#This Row],[SSGUID]],allsections[SGUID],0),2)</f>
        <v>-</v>
      </c>
      <c r="U5">
        <f>INDEX(#REF!,MATCH(PIs[[#This Row],[GUID]],#REF!,0),2)</f>
        <v>0</v>
      </c>
      <c r="V5" t="b">
        <v>0</v>
      </c>
    </row>
    <row r="6" spans="1:23" ht="375" hidden="1" x14ac:dyDescent="0.25">
      <c r="A6" t="s">
        <v>75</v>
      </c>
      <c r="C6" t="s">
        <v>76</v>
      </c>
      <c r="D6" t="s">
        <v>77</v>
      </c>
      <c r="E6" t="s">
        <v>78</v>
      </c>
      <c r="F6" t="s">
        <v>79</v>
      </c>
      <c r="G6" s="47" t="s">
        <v>80</v>
      </c>
      <c r="H6" t="s">
        <v>48</v>
      </c>
      <c r="I6" t="str">
        <f>INDEX(Level[Level],MATCH(PIs[[#This Row],[L]],Level[GUID],0),1)</f>
        <v>Major Must</v>
      </c>
      <c r="N6" t="s">
        <v>49</v>
      </c>
      <c r="O6" t="str">
        <f>INDEX(allsections[[S]:[Order]],MATCH(PIs[[#This Row],[SGUID]],allsections[SGUID],0),1)</f>
        <v>FV 10 COMPLAINTS</v>
      </c>
      <c r="P6" t="str">
        <f>INDEX(allsections[[S]:[Order]],MATCH(PIs[[#This Row],[SGUID]],allsections[SGUID],0),2)</f>
        <v>-</v>
      </c>
      <c r="Q6">
        <f>INDEX(allsections[[S]:[Order]],MATCH(PIs[[#This Row],[SGUID]],allsections[SGUID],0),3)</f>
        <v>10</v>
      </c>
      <c r="R6" t="s">
        <v>50</v>
      </c>
      <c r="S6" t="str">
        <f>INDEX(allsections[[S]:[Order]],MATCH(PIs[[#This Row],[SSGUID]],allsections[SGUID],0),1)</f>
        <v>-</v>
      </c>
      <c r="T6" t="str">
        <f>INDEX(allsections[[S]:[Order]],MATCH(PIs[[#This Row],[SSGUID]],allsections[SGUID],0),2)</f>
        <v>-</v>
      </c>
      <c r="U6">
        <f>INDEX(#REF!,MATCH(PIs[[#This Row],[GUID]],#REF!,0),2)</f>
        <v>0</v>
      </c>
      <c r="V6" t="b">
        <v>0</v>
      </c>
    </row>
    <row r="7" spans="1:23" ht="375" hidden="1" x14ac:dyDescent="0.25">
      <c r="A7" t="s">
        <v>81</v>
      </c>
      <c r="C7" t="s">
        <v>82</v>
      </c>
      <c r="D7" t="s">
        <v>83</v>
      </c>
      <c r="E7" t="s">
        <v>84</v>
      </c>
      <c r="F7" t="s">
        <v>85</v>
      </c>
      <c r="G7" s="47" t="s">
        <v>86</v>
      </c>
      <c r="H7" t="s">
        <v>48</v>
      </c>
      <c r="I7" t="str">
        <f>INDEX(Level[Level],MATCH(PIs[[#This Row],[L]],Level[GUID],0),1)</f>
        <v>Major Must</v>
      </c>
      <c r="N7" t="s">
        <v>87</v>
      </c>
      <c r="O7" t="str">
        <f>INDEX(allsections[[S]:[Order]],MATCH(PIs[[#This Row],[SGUID]],allsections[SGUID],0),1)</f>
        <v>FV 17 LOGO USE</v>
      </c>
      <c r="P7" t="str">
        <f>INDEX(allsections[[S]:[Order]],MATCH(PIs[[#This Row],[SGUID]],allsections[SGUID],0),2)</f>
        <v>-</v>
      </c>
      <c r="Q7">
        <f>INDEX(allsections[[S]:[Order]],MATCH(PIs[[#This Row],[SGUID]],allsections[SGUID],0),3)</f>
        <v>17</v>
      </c>
      <c r="R7" t="s">
        <v>50</v>
      </c>
      <c r="S7" t="str">
        <f>INDEX(allsections[[S]:[Order]],MATCH(PIs[[#This Row],[SSGUID]],allsections[SGUID],0),1)</f>
        <v>-</v>
      </c>
      <c r="T7" t="str">
        <f>INDEX(allsections[[S]:[Order]],MATCH(PIs[[#This Row],[SSGUID]],allsections[SGUID],0),2)</f>
        <v>-</v>
      </c>
      <c r="U7">
        <f>INDEX(#REF!,MATCH(PIs[[#This Row],[GUID]],#REF!,0),2)</f>
        <v>0</v>
      </c>
      <c r="V7" t="b">
        <v>0</v>
      </c>
    </row>
    <row r="8" spans="1:23" ht="240" hidden="1" x14ac:dyDescent="0.25">
      <c r="A8" t="s">
        <v>88</v>
      </c>
      <c r="C8" t="s">
        <v>89</v>
      </c>
      <c r="D8" t="s">
        <v>90</v>
      </c>
      <c r="E8" t="s">
        <v>91</v>
      </c>
      <c r="F8" t="s">
        <v>92</v>
      </c>
      <c r="G8" s="47" t="s">
        <v>93</v>
      </c>
      <c r="H8" t="s">
        <v>48</v>
      </c>
      <c r="I8" t="str">
        <f>INDEX(Level[Level],MATCH(PIs[[#This Row],[L]],Level[GUID],0),1)</f>
        <v>Major Must</v>
      </c>
      <c r="N8" t="s">
        <v>94</v>
      </c>
      <c r="O8" t="str">
        <f>INDEX(allsections[[S]:[Order]],MATCH(PIs[[#This Row],[SGUID]],allsections[SGUID],0),1)</f>
        <v>FV 03 RESOURCE MANAGEMENT AND TRAINING</v>
      </c>
      <c r="P8" t="str">
        <f>INDEX(allsections[[S]:[Order]],MATCH(PIs[[#This Row],[SGUID]],allsections[SGUID],0),2)</f>
        <v>-</v>
      </c>
      <c r="Q8">
        <f>INDEX(allsections[[S]:[Order]],MATCH(PIs[[#This Row],[SGUID]],allsections[SGUID],0),3)</f>
        <v>3</v>
      </c>
      <c r="R8" t="s">
        <v>50</v>
      </c>
      <c r="S8" t="str">
        <f>INDEX(allsections[[S]:[Order]],MATCH(PIs[[#This Row],[SSGUID]],allsections[SGUID],0),1)</f>
        <v>-</v>
      </c>
      <c r="T8" t="str">
        <f>INDEX(allsections[[S]:[Order]],MATCH(PIs[[#This Row],[SSGUID]],allsections[SGUID],0),2)</f>
        <v>-</v>
      </c>
      <c r="U8">
        <f>INDEX(#REF!,MATCH(PIs[[#This Row],[GUID]],#REF!,0),2)</f>
        <v>0</v>
      </c>
      <c r="V8" t="b">
        <v>0</v>
      </c>
    </row>
    <row r="9" spans="1:23" ht="90" hidden="1" x14ac:dyDescent="0.25">
      <c r="A9" t="s">
        <v>95</v>
      </c>
      <c r="C9" t="s">
        <v>96</v>
      </c>
      <c r="D9" t="s">
        <v>97</v>
      </c>
      <c r="E9" t="s">
        <v>98</v>
      </c>
      <c r="F9" t="s">
        <v>99</v>
      </c>
      <c r="G9" s="47" t="s">
        <v>100</v>
      </c>
      <c r="H9" t="s">
        <v>57</v>
      </c>
      <c r="I9" t="str">
        <f>INDEX(Level[Level],MATCH(PIs[[#This Row],[L]],Level[GUID],0),1)</f>
        <v>Minor Must</v>
      </c>
      <c r="N9" t="s">
        <v>101</v>
      </c>
      <c r="O9" t="str">
        <f>INDEX(allsections[[S]:[Order]],MATCH(PIs[[#This Row],[SGUID]],allsections[SGUID],0),1)</f>
        <v>FV 23 ENERGY EFFICIENCY</v>
      </c>
      <c r="P9" t="str">
        <f>INDEX(allsections[[S]:[Order]],MATCH(PIs[[#This Row],[SGUID]],allsections[SGUID],0),2)</f>
        <v>-</v>
      </c>
      <c r="Q9">
        <f>INDEX(allsections[[S]:[Order]],MATCH(PIs[[#This Row],[SGUID]],allsections[SGUID],0),3)</f>
        <v>23</v>
      </c>
      <c r="R9" t="s">
        <v>50</v>
      </c>
      <c r="S9" t="str">
        <f>INDEX(allsections[[S]:[Order]],MATCH(PIs[[#This Row],[SSGUID]],allsections[SGUID],0),1)</f>
        <v>-</v>
      </c>
      <c r="T9" t="str">
        <f>INDEX(allsections[[S]:[Order]],MATCH(PIs[[#This Row],[SSGUID]],allsections[SGUID],0),2)</f>
        <v>-</v>
      </c>
      <c r="U9">
        <f>INDEX(#REF!,MATCH(PIs[[#This Row],[GUID]],#REF!,0),2)</f>
        <v>0</v>
      </c>
      <c r="V9" t="b">
        <v>0</v>
      </c>
    </row>
    <row r="10" spans="1:23" ht="330" hidden="1" x14ac:dyDescent="0.25">
      <c r="A10" t="s">
        <v>102</v>
      </c>
      <c r="C10" t="s">
        <v>103</v>
      </c>
      <c r="D10" t="s">
        <v>104</v>
      </c>
      <c r="E10" t="s">
        <v>105</v>
      </c>
      <c r="F10" t="s">
        <v>106</v>
      </c>
      <c r="G10" s="47" t="s">
        <v>107</v>
      </c>
      <c r="H10" t="s">
        <v>48</v>
      </c>
      <c r="I10" t="str">
        <f>INDEX(Level[Level],MATCH(PIs[[#This Row],[L]],Level[GUID],0),1)</f>
        <v>Major Must</v>
      </c>
      <c r="N10" t="s">
        <v>108</v>
      </c>
      <c r="O10" t="str">
        <f>INDEX(allsections[[S]:[Order]],MATCH(PIs[[#This Row],[SGUID]],allsections[SGUID],0),1)</f>
        <v>FV 02 CONTINUOUS IMPROVEMENT PLAN</v>
      </c>
      <c r="P10" t="str">
        <f>INDEX(allsections[[S]:[Order]],MATCH(PIs[[#This Row],[SGUID]],allsections[SGUID],0),2)</f>
        <v>-</v>
      </c>
      <c r="Q10">
        <f>INDEX(allsections[[S]:[Order]],MATCH(PIs[[#This Row],[SGUID]],allsections[SGUID],0),3)</f>
        <v>2</v>
      </c>
      <c r="R10" t="s">
        <v>50</v>
      </c>
      <c r="S10" t="str">
        <f>INDEX(allsections[[S]:[Order]],MATCH(PIs[[#This Row],[SSGUID]],allsections[SGUID],0),1)</f>
        <v>-</v>
      </c>
      <c r="T10" t="str">
        <f>INDEX(allsections[[S]:[Order]],MATCH(PIs[[#This Row],[SSGUID]],allsections[SGUID],0),2)</f>
        <v>-</v>
      </c>
      <c r="U10">
        <f>INDEX(#REF!,MATCH(PIs[[#This Row],[GUID]],#REF!,0),2)</f>
        <v>0</v>
      </c>
      <c r="V10" t="b">
        <v>0</v>
      </c>
    </row>
    <row r="11" spans="1:23" hidden="1" x14ac:dyDescent="0.25">
      <c r="A11" t="s">
        <v>109</v>
      </c>
      <c r="C11" t="s">
        <v>110</v>
      </c>
      <c r="D11" t="s">
        <v>111</v>
      </c>
      <c r="E11" t="s">
        <v>112</v>
      </c>
      <c r="F11" t="s">
        <v>113</v>
      </c>
      <c r="G11" t="s">
        <v>114</v>
      </c>
      <c r="H11" t="s">
        <v>57</v>
      </c>
      <c r="I11" t="str">
        <f>INDEX(Level[Level],MATCH(PIs[[#This Row],[L]],Level[GUID],0),1)</f>
        <v>Minor Must</v>
      </c>
      <c r="N11" t="s">
        <v>115</v>
      </c>
      <c r="O11" t="str">
        <f>INDEX(allsections[[S]:[Order]],MATCH(PIs[[#This Row],[SGUID]],allsections[SGUID],0),1)</f>
        <v>FV 32 PLANT PROTECTION PRODUCTS</v>
      </c>
      <c r="P11" t="str">
        <f>INDEX(allsections[[S]:[Order]],MATCH(PIs[[#This Row],[SGUID]],allsections[SGUID],0),2)</f>
        <v>-</v>
      </c>
      <c r="Q11">
        <f>INDEX(allsections[[S]:[Order]],MATCH(PIs[[#This Row],[SGUID]],allsections[SGUID],0),3)</f>
        <v>32</v>
      </c>
      <c r="R11" t="s">
        <v>116</v>
      </c>
      <c r="S11" t="str">
        <f>INDEX(allsections[[S]:[Order]],MATCH(PIs[[#This Row],[SSGUID]],allsections[SGUID],0),1)</f>
        <v>FV 32.04 Empty containers</v>
      </c>
      <c r="T11" t="str">
        <f>INDEX(allsections[[S]:[Order]],MATCH(PIs[[#This Row],[SSGUID]],allsections[SGUID],0),2)</f>
        <v>-</v>
      </c>
      <c r="U11" t="str">
        <f>INDEX(#REF!,MATCH(PIs[[#This Row],[GUID]],#REF!,0),2)</f>
        <v>6wEtZi10jsNcRNXt4zdGZM</v>
      </c>
      <c r="V11" t="b">
        <v>0</v>
      </c>
    </row>
    <row r="12" spans="1:23" ht="409.5" hidden="1" x14ac:dyDescent="0.25">
      <c r="A12" t="s">
        <v>117</v>
      </c>
      <c r="C12" t="s">
        <v>118</v>
      </c>
      <c r="D12" t="s">
        <v>119</v>
      </c>
      <c r="E12" t="s">
        <v>120</v>
      </c>
      <c r="F12" t="s">
        <v>121</v>
      </c>
      <c r="G12" s="47" t="s">
        <v>122</v>
      </c>
      <c r="H12" t="s">
        <v>57</v>
      </c>
      <c r="I12" t="str">
        <f>INDEX(Level[Level],MATCH(PIs[[#This Row],[L]],Level[GUID],0),1)</f>
        <v>Minor Must</v>
      </c>
      <c r="N12" t="s">
        <v>123</v>
      </c>
      <c r="O12" t="str">
        <f>INDEX(allsections[[S]:[Order]],MATCH(PIs[[#This Row],[SGUID]],allsections[SGUID],0),1)</f>
        <v>FV 29 FERTILIZERS AND BIOSTIMULANTS</v>
      </c>
      <c r="P12" t="str">
        <f>INDEX(allsections[[S]:[Order]],MATCH(PIs[[#This Row],[SGUID]],allsections[SGUID],0),2)</f>
        <v>-</v>
      </c>
      <c r="Q12">
        <f>INDEX(allsections[[S]:[Order]],MATCH(PIs[[#This Row],[SGUID]],allsections[SGUID],0),3)</f>
        <v>29</v>
      </c>
      <c r="R12" t="s">
        <v>124</v>
      </c>
      <c r="S12" t="str">
        <f>INDEX(allsections[[S]:[Order]],MATCH(PIs[[#This Row],[SSGUID]],allsections[SGUID],0),1)</f>
        <v>FV 29.02 Storage</v>
      </c>
      <c r="T12" t="str">
        <f>INDEX(allsections[[S]:[Order]],MATCH(PIs[[#This Row],[SSGUID]],allsections[SGUID],0),2)</f>
        <v>-</v>
      </c>
      <c r="U12" t="str">
        <f>INDEX(#REF!,MATCH(PIs[[#This Row],[GUID]],#REF!,0),2)</f>
        <v>4DdrUCzF4hKYx2vEBpTabK</v>
      </c>
      <c r="V12" t="b">
        <v>0</v>
      </c>
    </row>
    <row r="13" spans="1:23" ht="255" hidden="1" x14ac:dyDescent="0.25">
      <c r="A13" t="s">
        <v>125</v>
      </c>
      <c r="C13" t="s">
        <v>126</v>
      </c>
      <c r="D13" t="s">
        <v>127</v>
      </c>
      <c r="E13" t="s">
        <v>128</v>
      </c>
      <c r="F13" t="s">
        <v>129</v>
      </c>
      <c r="G13" s="47" t="s">
        <v>130</v>
      </c>
      <c r="H13" t="s">
        <v>48</v>
      </c>
      <c r="I13" t="str">
        <f>INDEX(Level[Level],MATCH(PIs[[#This Row],[L]],Level[GUID],0),1)</f>
        <v>Major Must</v>
      </c>
      <c r="N13" t="s">
        <v>123</v>
      </c>
      <c r="O13" t="str">
        <f>INDEX(allsections[[S]:[Order]],MATCH(PIs[[#This Row],[SGUID]],allsections[SGUID],0),1)</f>
        <v>FV 29 FERTILIZERS AND BIOSTIMULANTS</v>
      </c>
      <c r="P13" t="str">
        <f>INDEX(allsections[[S]:[Order]],MATCH(PIs[[#This Row],[SGUID]],allsections[SGUID],0),2)</f>
        <v>-</v>
      </c>
      <c r="Q13">
        <f>INDEX(allsections[[S]:[Order]],MATCH(PIs[[#This Row],[SGUID]],allsections[SGUID],0),3)</f>
        <v>29</v>
      </c>
      <c r="R13" t="s">
        <v>124</v>
      </c>
      <c r="S13" t="str">
        <f>INDEX(allsections[[S]:[Order]],MATCH(PIs[[#This Row],[SSGUID]],allsections[SGUID],0),1)</f>
        <v>FV 29.02 Storage</v>
      </c>
      <c r="T13" t="str">
        <f>INDEX(allsections[[S]:[Order]],MATCH(PIs[[#This Row],[SSGUID]],allsections[SGUID],0),2)</f>
        <v>-</v>
      </c>
      <c r="U13" t="str">
        <f>INDEX(#REF!,MATCH(PIs[[#This Row],[GUID]],#REF!,0),2)</f>
        <v>4DdrUCzF4hKYx2vEBpTabK</v>
      </c>
      <c r="V13" t="b">
        <v>0</v>
      </c>
    </row>
    <row r="14" spans="1:23" ht="409.5" hidden="1" x14ac:dyDescent="0.25">
      <c r="A14" t="s">
        <v>131</v>
      </c>
      <c r="C14" t="s">
        <v>132</v>
      </c>
      <c r="D14" t="s">
        <v>133</v>
      </c>
      <c r="E14" s="47" t="s">
        <v>134</v>
      </c>
      <c r="F14" t="s">
        <v>135</v>
      </c>
      <c r="G14" s="47" t="s">
        <v>136</v>
      </c>
      <c r="H14" t="s">
        <v>137</v>
      </c>
      <c r="I14" t="str">
        <f>INDEX(Level[Level],MATCH(PIs[[#This Row],[L]],Level[GUID],0),1)</f>
        <v>Recom.</v>
      </c>
      <c r="N14" t="s">
        <v>138</v>
      </c>
      <c r="O14" t="str">
        <f>INDEX(allsections[[S]:[Order]],MATCH(PIs[[#This Row],[SGUID]],allsections[SGUID],0),1)</f>
        <v>FV 25 WASTE MANAGEMENT</v>
      </c>
      <c r="P14" t="str">
        <f>INDEX(allsections[[S]:[Order]],MATCH(PIs[[#This Row],[SGUID]],allsections[SGUID],0),2)</f>
        <v>-</v>
      </c>
      <c r="Q14">
        <f>INDEX(allsections[[S]:[Order]],MATCH(PIs[[#This Row],[SGUID]],allsections[SGUID],0),3)</f>
        <v>25</v>
      </c>
      <c r="R14" t="s">
        <v>50</v>
      </c>
      <c r="S14" t="str">
        <f>INDEX(allsections[[S]:[Order]],MATCH(PIs[[#This Row],[SSGUID]],allsections[SGUID],0),1)</f>
        <v>-</v>
      </c>
      <c r="T14" t="str">
        <f>INDEX(allsections[[S]:[Order]],MATCH(PIs[[#This Row],[SSGUID]],allsections[SGUID],0),2)</f>
        <v>-</v>
      </c>
      <c r="U14">
        <f>INDEX(#REF!,MATCH(PIs[[#This Row],[GUID]],#REF!,0),2)</f>
        <v>0</v>
      </c>
      <c r="V14" t="b">
        <v>0</v>
      </c>
    </row>
    <row r="15" spans="1:23" ht="210" hidden="1" x14ac:dyDescent="0.25">
      <c r="A15" t="s">
        <v>139</v>
      </c>
      <c r="C15" t="s">
        <v>140</v>
      </c>
      <c r="D15" t="s">
        <v>141</v>
      </c>
      <c r="E15" t="s">
        <v>142</v>
      </c>
      <c r="F15" t="s">
        <v>143</v>
      </c>
      <c r="G15" s="47" t="s">
        <v>144</v>
      </c>
      <c r="H15" t="s">
        <v>48</v>
      </c>
      <c r="I15" t="str">
        <f>INDEX(Level[Level],MATCH(PIs[[#This Row],[L]],Level[GUID],0),1)</f>
        <v>Major Must</v>
      </c>
      <c r="N15" t="s">
        <v>94</v>
      </c>
      <c r="O15" t="str">
        <f>INDEX(allsections[[S]:[Order]],MATCH(PIs[[#This Row],[SGUID]],allsections[SGUID],0),1)</f>
        <v>FV 03 RESOURCE MANAGEMENT AND TRAINING</v>
      </c>
      <c r="P15" t="str">
        <f>INDEX(allsections[[S]:[Order]],MATCH(PIs[[#This Row],[SGUID]],allsections[SGUID],0),2)</f>
        <v>-</v>
      </c>
      <c r="Q15">
        <f>INDEX(allsections[[S]:[Order]],MATCH(PIs[[#This Row],[SGUID]],allsections[SGUID],0),3)</f>
        <v>3</v>
      </c>
      <c r="R15" t="s">
        <v>50</v>
      </c>
      <c r="S15" t="str">
        <f>INDEX(allsections[[S]:[Order]],MATCH(PIs[[#This Row],[SSGUID]],allsections[SGUID],0),1)</f>
        <v>-</v>
      </c>
      <c r="T15" t="str">
        <f>INDEX(allsections[[S]:[Order]],MATCH(PIs[[#This Row],[SSGUID]],allsections[SGUID],0),2)</f>
        <v>-</v>
      </c>
      <c r="U15">
        <f>INDEX(#REF!,MATCH(PIs[[#This Row],[GUID]],#REF!,0),2)</f>
        <v>0</v>
      </c>
      <c r="V15" t="b">
        <v>0</v>
      </c>
    </row>
    <row r="16" spans="1:23" ht="225" hidden="1" x14ac:dyDescent="0.25">
      <c r="A16" t="s">
        <v>145</v>
      </c>
      <c r="C16" t="s">
        <v>146</v>
      </c>
      <c r="D16" t="s">
        <v>147</v>
      </c>
      <c r="E16" t="s">
        <v>148</v>
      </c>
      <c r="F16" t="s">
        <v>149</v>
      </c>
      <c r="G16" s="47" t="s">
        <v>150</v>
      </c>
      <c r="H16" t="s">
        <v>48</v>
      </c>
      <c r="I16" t="str">
        <f>INDEX(Level[Level],MATCH(PIs[[#This Row],[L]],Level[GUID],0),1)</f>
        <v>Major Must</v>
      </c>
      <c r="N16" t="s">
        <v>115</v>
      </c>
      <c r="O16" t="str">
        <f>INDEX(allsections[[S]:[Order]],MATCH(PIs[[#This Row],[SGUID]],allsections[SGUID],0),1)</f>
        <v>FV 32 PLANT PROTECTION PRODUCTS</v>
      </c>
      <c r="P16" t="str">
        <f>INDEX(allsections[[S]:[Order]],MATCH(PIs[[#This Row],[SGUID]],allsections[SGUID],0),2)</f>
        <v>-</v>
      </c>
      <c r="Q16">
        <f>INDEX(allsections[[S]:[Order]],MATCH(PIs[[#This Row],[SGUID]],allsections[SGUID],0),3)</f>
        <v>32</v>
      </c>
      <c r="R16" t="s">
        <v>151</v>
      </c>
      <c r="S16" t="str">
        <f>INDEX(allsections[[S]:[Order]],MATCH(PIs[[#This Row],[SSGUID]],allsections[SGUID],0),1)</f>
        <v>FV 32.01 Plant protection product management</v>
      </c>
      <c r="T16" t="str">
        <f>INDEX(allsections[[S]:[Order]],MATCH(PIs[[#This Row],[SSGUID]],allsections[SGUID],0),2)</f>
        <v>-</v>
      </c>
      <c r="U16" t="str">
        <f>INDEX(#REF!,MATCH(PIs[[#This Row],[GUID]],#REF!,0),2)</f>
        <v>6wEtZi10jsNcRNXt4zdGZM</v>
      </c>
      <c r="V16" t="b">
        <v>0</v>
      </c>
      <c r="W16" t="b">
        <v>1</v>
      </c>
    </row>
    <row r="17" spans="1:23" ht="409.5" hidden="1" x14ac:dyDescent="0.25">
      <c r="A17" t="s">
        <v>152</v>
      </c>
      <c r="C17" t="s">
        <v>153</v>
      </c>
      <c r="D17" t="s">
        <v>154</v>
      </c>
      <c r="E17" t="s">
        <v>155</v>
      </c>
      <c r="F17" t="s">
        <v>156</v>
      </c>
      <c r="G17" s="47" t="s">
        <v>157</v>
      </c>
      <c r="H17" t="s">
        <v>48</v>
      </c>
      <c r="I17" t="str">
        <f>INDEX(Level[Level],MATCH(PIs[[#This Row],[L]],Level[GUID],0),1)</f>
        <v>Major Must</v>
      </c>
      <c r="N17" t="s">
        <v>115</v>
      </c>
      <c r="O17" t="str">
        <f>INDEX(allsections[[S]:[Order]],MATCH(PIs[[#This Row],[SGUID]],allsections[SGUID],0),1)</f>
        <v>FV 32 PLANT PROTECTION PRODUCTS</v>
      </c>
      <c r="P17" t="str">
        <f>INDEX(allsections[[S]:[Order]],MATCH(PIs[[#This Row],[SGUID]],allsections[SGUID],0),2)</f>
        <v>-</v>
      </c>
      <c r="Q17">
        <f>INDEX(allsections[[S]:[Order]],MATCH(PIs[[#This Row],[SGUID]],allsections[SGUID],0),3)</f>
        <v>32</v>
      </c>
      <c r="R17" t="s">
        <v>158</v>
      </c>
      <c r="S17" t="str">
        <f>INDEX(allsections[[S]:[Order]],MATCH(PIs[[#This Row],[SSGUID]],allsections[SGUID],0),1)</f>
        <v>FV 32.02 Application records</v>
      </c>
      <c r="T17" t="str">
        <f>INDEX(allsections[[S]:[Order]],MATCH(PIs[[#This Row],[SSGUID]],allsections[SGUID],0),2)</f>
        <v>-</v>
      </c>
      <c r="U17" t="str">
        <f>INDEX(#REF!,MATCH(PIs[[#This Row],[GUID]],#REF!,0),2)</f>
        <v>6wEtZi10jsNcRNXt4zdGZM</v>
      </c>
      <c r="V17" t="b">
        <v>0</v>
      </c>
      <c r="W17" t="b">
        <v>1</v>
      </c>
    </row>
    <row r="18" spans="1:23" ht="409.5" hidden="1" x14ac:dyDescent="0.25">
      <c r="A18" t="s">
        <v>159</v>
      </c>
      <c r="C18" t="s">
        <v>160</v>
      </c>
      <c r="D18" t="s">
        <v>161</v>
      </c>
      <c r="E18" t="s">
        <v>162</v>
      </c>
      <c r="F18" t="s">
        <v>163</v>
      </c>
      <c r="G18" s="47" t="s">
        <v>164</v>
      </c>
      <c r="H18" t="s">
        <v>48</v>
      </c>
      <c r="I18" t="str">
        <f>INDEX(Level[Level],MATCH(PIs[[#This Row],[L]],Level[GUID],0),1)</f>
        <v>Major Must</v>
      </c>
      <c r="N18" t="s">
        <v>115</v>
      </c>
      <c r="O18" t="str">
        <f>INDEX(allsections[[S]:[Order]],MATCH(PIs[[#This Row],[SGUID]],allsections[SGUID],0),1)</f>
        <v>FV 32 PLANT PROTECTION PRODUCTS</v>
      </c>
      <c r="P18" t="str">
        <f>INDEX(allsections[[S]:[Order]],MATCH(PIs[[#This Row],[SGUID]],allsections[SGUID],0),2)</f>
        <v>-</v>
      </c>
      <c r="Q18">
        <f>INDEX(allsections[[S]:[Order]],MATCH(PIs[[#This Row],[SGUID]],allsections[SGUID],0),3)</f>
        <v>32</v>
      </c>
      <c r="R18" t="s">
        <v>151</v>
      </c>
      <c r="S18" t="str">
        <f>INDEX(allsections[[S]:[Order]],MATCH(PIs[[#This Row],[SSGUID]],allsections[SGUID],0),1)</f>
        <v>FV 32.01 Plant protection product management</v>
      </c>
      <c r="T18" t="str">
        <f>INDEX(allsections[[S]:[Order]],MATCH(PIs[[#This Row],[SSGUID]],allsections[SGUID],0),2)</f>
        <v>-</v>
      </c>
      <c r="U18" t="str">
        <f>INDEX(#REF!,MATCH(PIs[[#This Row],[GUID]],#REF!,0),2)</f>
        <v>6wEtZi10jsNcRNXt4zdGZM</v>
      </c>
      <c r="V18" t="b">
        <v>0</v>
      </c>
      <c r="W18" t="b">
        <v>1</v>
      </c>
    </row>
    <row r="19" spans="1:23" hidden="1" x14ac:dyDescent="0.25">
      <c r="A19" t="s">
        <v>165</v>
      </c>
      <c r="C19" t="s">
        <v>166</v>
      </c>
      <c r="D19" t="s">
        <v>167</v>
      </c>
      <c r="E19" t="s">
        <v>168</v>
      </c>
      <c r="F19" t="s">
        <v>169</v>
      </c>
      <c r="G19" t="s">
        <v>170</v>
      </c>
      <c r="H19" t="s">
        <v>57</v>
      </c>
      <c r="I19" t="str">
        <f>INDEX(Level[Level],MATCH(PIs[[#This Row],[L]],Level[GUID],0),1)</f>
        <v>Minor Must</v>
      </c>
      <c r="N19" t="s">
        <v>115</v>
      </c>
      <c r="O19" t="str">
        <f>INDEX(allsections[[S]:[Order]],MATCH(PIs[[#This Row],[SGUID]],allsections[SGUID],0),1)</f>
        <v>FV 32 PLANT PROTECTION PRODUCTS</v>
      </c>
      <c r="P19" t="str">
        <f>INDEX(allsections[[S]:[Order]],MATCH(PIs[[#This Row],[SGUID]],allsections[SGUID],0),2)</f>
        <v>-</v>
      </c>
      <c r="Q19">
        <f>INDEX(allsections[[S]:[Order]],MATCH(PIs[[#This Row],[SGUID]],allsections[SGUID],0),3)</f>
        <v>32</v>
      </c>
      <c r="R19" t="s">
        <v>116</v>
      </c>
      <c r="S19" t="str">
        <f>INDEX(allsections[[S]:[Order]],MATCH(PIs[[#This Row],[SSGUID]],allsections[SGUID],0),1)</f>
        <v>FV 32.04 Empty containers</v>
      </c>
      <c r="T19" t="str">
        <f>INDEX(allsections[[S]:[Order]],MATCH(PIs[[#This Row],[SSGUID]],allsections[SGUID],0),2)</f>
        <v>-</v>
      </c>
      <c r="U19" t="str">
        <f>INDEX(#REF!,MATCH(PIs[[#This Row],[GUID]],#REF!,0),2)</f>
        <v>6wEtZi10jsNcRNXt4zdGZM</v>
      </c>
      <c r="V19" t="b">
        <v>0</v>
      </c>
    </row>
    <row r="20" spans="1:23" hidden="1" x14ac:dyDescent="0.25">
      <c r="A20" t="s">
        <v>171</v>
      </c>
      <c r="C20" t="s">
        <v>172</v>
      </c>
      <c r="D20" t="s">
        <v>173</v>
      </c>
      <c r="E20" t="s">
        <v>174</v>
      </c>
      <c r="F20" t="s">
        <v>175</v>
      </c>
      <c r="G20" t="s">
        <v>176</v>
      </c>
      <c r="H20" t="s">
        <v>57</v>
      </c>
      <c r="I20" t="str">
        <f>INDEX(Level[Level],MATCH(PIs[[#This Row],[L]],Level[GUID],0),1)</f>
        <v>Minor Must</v>
      </c>
      <c r="N20" t="s">
        <v>115</v>
      </c>
      <c r="O20" t="str">
        <f>INDEX(allsections[[S]:[Order]],MATCH(PIs[[#This Row],[SGUID]],allsections[SGUID],0),1)</f>
        <v>FV 32 PLANT PROTECTION PRODUCTS</v>
      </c>
      <c r="P20" t="str">
        <f>INDEX(allsections[[S]:[Order]],MATCH(PIs[[#This Row],[SGUID]],allsections[SGUID],0),2)</f>
        <v>-</v>
      </c>
      <c r="Q20">
        <f>INDEX(allsections[[S]:[Order]],MATCH(PIs[[#This Row],[SGUID]],allsections[SGUID],0),3)</f>
        <v>32</v>
      </c>
      <c r="R20" t="s">
        <v>116</v>
      </c>
      <c r="S20" t="str">
        <f>INDEX(allsections[[S]:[Order]],MATCH(PIs[[#This Row],[SSGUID]],allsections[SGUID],0),1)</f>
        <v>FV 32.04 Empty containers</v>
      </c>
      <c r="T20" t="str">
        <f>INDEX(allsections[[S]:[Order]],MATCH(PIs[[#This Row],[SSGUID]],allsections[SGUID],0),2)</f>
        <v>-</v>
      </c>
      <c r="U20" t="str">
        <f>INDEX(#REF!,MATCH(PIs[[#This Row],[GUID]],#REF!,0),2)</f>
        <v>6wEtZi10jsNcRNXt4zdGZM</v>
      </c>
      <c r="V20" t="b">
        <v>0</v>
      </c>
    </row>
    <row r="21" spans="1:23" ht="300" hidden="1" x14ac:dyDescent="0.25">
      <c r="A21" t="s">
        <v>177</v>
      </c>
      <c r="C21" t="s">
        <v>178</v>
      </c>
      <c r="D21" t="s">
        <v>179</v>
      </c>
      <c r="E21" t="s">
        <v>180</v>
      </c>
      <c r="F21" t="s">
        <v>181</v>
      </c>
      <c r="G21" s="47" t="s">
        <v>182</v>
      </c>
      <c r="H21" t="s">
        <v>48</v>
      </c>
      <c r="I21" t="str">
        <f>INDEX(Level[Level],MATCH(PIs[[#This Row],[L]],Level[GUID],0),1)</f>
        <v>Major Must</v>
      </c>
      <c r="N21" t="s">
        <v>115</v>
      </c>
      <c r="O21" t="str">
        <f>INDEX(allsections[[S]:[Order]],MATCH(PIs[[#This Row],[SGUID]],allsections[SGUID],0),1)</f>
        <v>FV 32 PLANT PROTECTION PRODUCTS</v>
      </c>
      <c r="P21" t="str">
        <f>INDEX(allsections[[S]:[Order]],MATCH(PIs[[#This Row],[SGUID]],allsections[SGUID],0),2)</f>
        <v>-</v>
      </c>
      <c r="Q21">
        <f>INDEX(allsections[[S]:[Order]],MATCH(PIs[[#This Row],[SGUID]],allsections[SGUID],0),3)</f>
        <v>32</v>
      </c>
      <c r="R21" t="s">
        <v>116</v>
      </c>
      <c r="S21" t="str">
        <f>INDEX(allsections[[S]:[Order]],MATCH(PIs[[#This Row],[SSGUID]],allsections[SGUID],0),1)</f>
        <v>FV 32.04 Empty containers</v>
      </c>
      <c r="T21" t="str">
        <f>INDEX(allsections[[S]:[Order]],MATCH(PIs[[#This Row],[SSGUID]],allsections[SGUID],0),2)</f>
        <v>-</v>
      </c>
      <c r="U21" t="str">
        <f>INDEX(#REF!,MATCH(PIs[[#This Row],[GUID]],#REF!,0),2)</f>
        <v>6wEtZi10jsNcRNXt4zdGZM</v>
      </c>
      <c r="V21" t="b">
        <v>0</v>
      </c>
    </row>
    <row r="22" spans="1:23" ht="270" hidden="1" x14ac:dyDescent="0.25">
      <c r="A22" t="s">
        <v>183</v>
      </c>
      <c r="C22" t="s">
        <v>184</v>
      </c>
      <c r="D22" t="s">
        <v>185</v>
      </c>
      <c r="E22" t="s">
        <v>186</v>
      </c>
      <c r="F22" t="s">
        <v>187</v>
      </c>
      <c r="G22" s="47" t="s">
        <v>188</v>
      </c>
      <c r="H22" t="s">
        <v>57</v>
      </c>
      <c r="I22" t="str">
        <f>INDEX(Level[Level],MATCH(PIs[[#This Row],[L]],Level[GUID],0),1)</f>
        <v>Minor Must</v>
      </c>
      <c r="N22" t="s">
        <v>115</v>
      </c>
      <c r="O22" t="str">
        <f>INDEX(allsections[[S]:[Order]],MATCH(PIs[[#This Row],[SGUID]],allsections[SGUID],0),1)</f>
        <v>FV 32 PLANT PROTECTION PRODUCTS</v>
      </c>
      <c r="P22" t="str">
        <f>INDEX(allsections[[S]:[Order]],MATCH(PIs[[#This Row],[SGUID]],allsections[SGUID],0),2)</f>
        <v>-</v>
      </c>
      <c r="Q22">
        <f>INDEX(allsections[[S]:[Order]],MATCH(PIs[[#This Row],[SGUID]],allsections[SGUID],0),3)</f>
        <v>32</v>
      </c>
      <c r="R22" t="s">
        <v>189</v>
      </c>
      <c r="S22" t="str">
        <f>INDEX(allsections[[S]:[Order]],MATCH(PIs[[#This Row],[SSGUID]],allsections[SGUID],0),1)</f>
        <v>FV 32.09 Plant protection product and postharvest treatment product storage</v>
      </c>
      <c r="T22" t="str">
        <f>INDEX(allsections[[S]:[Order]],MATCH(PIs[[#This Row],[SSGUID]],allsections[SGUID],0),2)</f>
        <v>-</v>
      </c>
      <c r="U22" t="str">
        <f>INDEX(#REF!,MATCH(PIs[[#This Row],[GUID]],#REF!,0),2)</f>
        <v>6wEtZi10jsNcRNXt4zdGZM</v>
      </c>
      <c r="V22" t="b">
        <v>0</v>
      </c>
    </row>
    <row r="23" spans="1:23" hidden="1" x14ac:dyDescent="0.25">
      <c r="A23" t="s">
        <v>190</v>
      </c>
      <c r="C23" t="s">
        <v>191</v>
      </c>
      <c r="D23" t="s">
        <v>192</v>
      </c>
      <c r="E23" t="s">
        <v>193</v>
      </c>
      <c r="F23" t="s">
        <v>194</v>
      </c>
      <c r="G23" t="s">
        <v>195</v>
      </c>
      <c r="H23" t="s">
        <v>57</v>
      </c>
      <c r="I23" t="str">
        <f>INDEX(Level[Level],MATCH(PIs[[#This Row],[L]],Level[GUID],0),1)</f>
        <v>Minor Must</v>
      </c>
      <c r="N23" t="s">
        <v>115</v>
      </c>
      <c r="O23" t="str">
        <f>INDEX(allsections[[S]:[Order]],MATCH(PIs[[#This Row],[SGUID]],allsections[SGUID],0),1)</f>
        <v>FV 32 PLANT PROTECTION PRODUCTS</v>
      </c>
      <c r="P23" t="str">
        <f>INDEX(allsections[[S]:[Order]],MATCH(PIs[[#This Row],[SGUID]],allsections[SGUID],0),2)</f>
        <v>-</v>
      </c>
      <c r="Q23">
        <f>INDEX(allsections[[S]:[Order]],MATCH(PIs[[#This Row],[SGUID]],allsections[SGUID],0),3)</f>
        <v>32</v>
      </c>
      <c r="R23" t="s">
        <v>189</v>
      </c>
      <c r="S23" t="str">
        <f>INDEX(allsections[[S]:[Order]],MATCH(PIs[[#This Row],[SSGUID]],allsections[SGUID],0),1)</f>
        <v>FV 32.09 Plant protection product and postharvest treatment product storage</v>
      </c>
      <c r="T23" t="str">
        <f>INDEX(allsections[[S]:[Order]],MATCH(PIs[[#This Row],[SSGUID]],allsections[SGUID],0),2)</f>
        <v>-</v>
      </c>
      <c r="U23" t="str">
        <f>INDEX(#REF!,MATCH(PIs[[#This Row],[GUID]],#REF!,0),2)</f>
        <v>6wEtZi10jsNcRNXt4zdGZM</v>
      </c>
      <c r="V23" t="b">
        <v>0</v>
      </c>
    </row>
    <row r="24" spans="1:23" hidden="1" x14ac:dyDescent="0.25">
      <c r="A24" t="s">
        <v>196</v>
      </c>
      <c r="C24" t="s">
        <v>197</v>
      </c>
      <c r="D24" t="s">
        <v>198</v>
      </c>
      <c r="E24" t="s">
        <v>199</v>
      </c>
      <c r="F24" t="s">
        <v>200</v>
      </c>
      <c r="G24" t="s">
        <v>201</v>
      </c>
      <c r="H24" t="s">
        <v>48</v>
      </c>
      <c r="I24" t="str">
        <f>INDEX(Level[Level],MATCH(PIs[[#This Row],[L]],Level[GUID],0),1)</f>
        <v>Major Must</v>
      </c>
      <c r="N24" t="s">
        <v>115</v>
      </c>
      <c r="O24" t="str">
        <f>INDEX(allsections[[S]:[Order]],MATCH(PIs[[#This Row],[SGUID]],allsections[SGUID],0),1)</f>
        <v>FV 32 PLANT PROTECTION PRODUCTS</v>
      </c>
      <c r="P24" t="str">
        <f>INDEX(allsections[[S]:[Order]],MATCH(PIs[[#This Row],[SGUID]],allsections[SGUID],0),2)</f>
        <v>-</v>
      </c>
      <c r="Q24">
        <f>INDEX(allsections[[S]:[Order]],MATCH(PIs[[#This Row],[SGUID]],allsections[SGUID],0),3)</f>
        <v>32</v>
      </c>
      <c r="R24" t="s">
        <v>116</v>
      </c>
      <c r="S24" t="str">
        <f>INDEX(allsections[[S]:[Order]],MATCH(PIs[[#This Row],[SSGUID]],allsections[SGUID],0),1)</f>
        <v>FV 32.04 Empty containers</v>
      </c>
      <c r="T24" t="str">
        <f>INDEX(allsections[[S]:[Order]],MATCH(PIs[[#This Row],[SSGUID]],allsections[SGUID],0),2)</f>
        <v>-</v>
      </c>
      <c r="U24" t="str">
        <f>INDEX(#REF!,MATCH(PIs[[#This Row],[GUID]],#REF!,0),2)</f>
        <v>6wEtZi10jsNcRNXt4zdGZM</v>
      </c>
      <c r="V24" t="b">
        <v>0</v>
      </c>
    </row>
    <row r="25" spans="1:23" hidden="1" x14ac:dyDescent="0.25">
      <c r="A25" t="s">
        <v>202</v>
      </c>
      <c r="C25" t="s">
        <v>203</v>
      </c>
      <c r="D25" t="s">
        <v>204</v>
      </c>
      <c r="E25" t="s">
        <v>205</v>
      </c>
      <c r="F25" t="s">
        <v>206</v>
      </c>
      <c r="G25" t="s">
        <v>207</v>
      </c>
      <c r="H25" t="s">
        <v>57</v>
      </c>
      <c r="I25" t="str">
        <f>INDEX(Level[Level],MATCH(PIs[[#This Row],[L]],Level[GUID],0),1)</f>
        <v>Minor Must</v>
      </c>
      <c r="N25" t="s">
        <v>115</v>
      </c>
      <c r="O25" t="str">
        <f>INDEX(allsections[[S]:[Order]],MATCH(PIs[[#This Row],[SGUID]],allsections[SGUID],0),1)</f>
        <v>FV 32 PLANT PROTECTION PRODUCTS</v>
      </c>
      <c r="P25" t="str">
        <f>INDEX(allsections[[S]:[Order]],MATCH(PIs[[#This Row],[SGUID]],allsections[SGUID],0),2)</f>
        <v>-</v>
      </c>
      <c r="Q25">
        <f>INDEX(allsections[[S]:[Order]],MATCH(PIs[[#This Row],[SGUID]],allsections[SGUID],0),3)</f>
        <v>32</v>
      </c>
      <c r="R25" t="s">
        <v>189</v>
      </c>
      <c r="S25" t="str">
        <f>INDEX(allsections[[S]:[Order]],MATCH(PIs[[#This Row],[SSGUID]],allsections[SGUID],0),1)</f>
        <v>FV 32.09 Plant protection product and postharvest treatment product storage</v>
      </c>
      <c r="T25" t="str">
        <f>INDEX(allsections[[S]:[Order]],MATCH(PIs[[#This Row],[SSGUID]],allsections[SGUID],0),2)</f>
        <v>-</v>
      </c>
      <c r="U25" t="str">
        <f>INDEX(#REF!,MATCH(PIs[[#This Row],[GUID]],#REF!,0),2)</f>
        <v>6wEtZi10jsNcRNXt4zdGZM</v>
      </c>
      <c r="V25" t="b">
        <v>0</v>
      </c>
    </row>
    <row r="26" spans="1:23" ht="135" hidden="1" x14ac:dyDescent="0.25">
      <c r="A26" t="s">
        <v>208</v>
      </c>
      <c r="C26" t="s">
        <v>209</v>
      </c>
      <c r="D26" t="s">
        <v>210</v>
      </c>
      <c r="E26" t="s">
        <v>211</v>
      </c>
      <c r="F26" t="s">
        <v>212</v>
      </c>
      <c r="G26" s="47" t="s">
        <v>213</v>
      </c>
      <c r="H26" t="s">
        <v>57</v>
      </c>
      <c r="I26" t="str">
        <f>INDEX(Level[Level],MATCH(PIs[[#This Row],[L]],Level[GUID],0),1)</f>
        <v>Minor Must</v>
      </c>
      <c r="N26" t="s">
        <v>115</v>
      </c>
      <c r="O26" t="str">
        <f>INDEX(allsections[[S]:[Order]],MATCH(PIs[[#This Row],[SGUID]],allsections[SGUID],0),1)</f>
        <v>FV 32 PLANT PROTECTION PRODUCTS</v>
      </c>
      <c r="P26" t="str">
        <f>INDEX(allsections[[S]:[Order]],MATCH(PIs[[#This Row],[SGUID]],allsections[SGUID],0),2)</f>
        <v>-</v>
      </c>
      <c r="Q26">
        <f>INDEX(allsections[[S]:[Order]],MATCH(PIs[[#This Row],[SGUID]],allsections[SGUID],0),3)</f>
        <v>32</v>
      </c>
      <c r="R26" t="s">
        <v>189</v>
      </c>
      <c r="S26" t="str">
        <f>INDEX(allsections[[S]:[Order]],MATCH(PIs[[#This Row],[SSGUID]],allsections[SGUID],0),1)</f>
        <v>FV 32.09 Plant protection product and postharvest treatment product storage</v>
      </c>
      <c r="T26" t="str">
        <f>INDEX(allsections[[S]:[Order]],MATCH(PIs[[#This Row],[SSGUID]],allsections[SGUID],0),2)</f>
        <v>-</v>
      </c>
      <c r="U26" t="str">
        <f>INDEX(#REF!,MATCH(PIs[[#This Row],[GUID]],#REF!,0),2)</f>
        <v>6wEtZi10jsNcRNXt4zdGZM</v>
      </c>
      <c r="V26" t="b">
        <v>0</v>
      </c>
      <c r="W26" t="b">
        <v>1</v>
      </c>
    </row>
    <row r="27" spans="1:23" hidden="1" x14ac:dyDescent="0.25">
      <c r="A27" t="s">
        <v>214</v>
      </c>
      <c r="C27" t="s">
        <v>215</v>
      </c>
      <c r="D27" t="s">
        <v>216</v>
      </c>
      <c r="E27" t="s">
        <v>217</v>
      </c>
      <c r="F27" t="s">
        <v>218</v>
      </c>
      <c r="G27" t="s">
        <v>219</v>
      </c>
      <c r="H27" t="s">
        <v>57</v>
      </c>
      <c r="I27" t="str">
        <f>INDEX(Level[Level],MATCH(PIs[[#This Row],[L]],Level[GUID],0),1)</f>
        <v>Minor Must</v>
      </c>
      <c r="N27" t="s">
        <v>115</v>
      </c>
      <c r="O27" t="str">
        <f>INDEX(allsections[[S]:[Order]],MATCH(PIs[[#This Row],[SGUID]],allsections[SGUID],0),1)</f>
        <v>FV 32 PLANT PROTECTION PRODUCTS</v>
      </c>
      <c r="P27" t="str">
        <f>INDEX(allsections[[S]:[Order]],MATCH(PIs[[#This Row],[SGUID]],allsections[SGUID],0),2)</f>
        <v>-</v>
      </c>
      <c r="Q27">
        <f>INDEX(allsections[[S]:[Order]],MATCH(PIs[[#This Row],[SGUID]],allsections[SGUID],0),3)</f>
        <v>32</v>
      </c>
      <c r="R27" t="s">
        <v>189</v>
      </c>
      <c r="S27" t="str">
        <f>INDEX(allsections[[S]:[Order]],MATCH(PIs[[#This Row],[SSGUID]],allsections[SGUID],0),1)</f>
        <v>FV 32.09 Plant protection product and postharvest treatment product storage</v>
      </c>
      <c r="T27" t="str">
        <f>INDEX(allsections[[S]:[Order]],MATCH(PIs[[#This Row],[SSGUID]],allsections[SGUID],0),2)</f>
        <v>-</v>
      </c>
      <c r="U27" t="str">
        <f>INDEX(#REF!,MATCH(PIs[[#This Row],[GUID]],#REF!,0),2)</f>
        <v>6wEtZi10jsNcRNXt4zdGZM</v>
      </c>
      <c r="V27" t="b">
        <v>0</v>
      </c>
    </row>
    <row r="28" spans="1:23" ht="409.5" hidden="1" x14ac:dyDescent="0.25">
      <c r="A28" t="s">
        <v>220</v>
      </c>
      <c r="C28" t="s">
        <v>221</v>
      </c>
      <c r="D28" t="s">
        <v>222</v>
      </c>
      <c r="E28" t="s">
        <v>223</v>
      </c>
      <c r="F28" t="s">
        <v>224</v>
      </c>
      <c r="G28" s="47" t="s">
        <v>225</v>
      </c>
      <c r="H28" t="s">
        <v>48</v>
      </c>
      <c r="I28" t="str">
        <f>INDEX(Level[Level],MATCH(PIs[[#This Row],[L]],Level[GUID],0),1)</f>
        <v>Major Must</v>
      </c>
      <c r="N28" t="s">
        <v>115</v>
      </c>
      <c r="O28" t="str">
        <f>INDEX(allsections[[S]:[Order]],MATCH(PIs[[#This Row],[SGUID]],allsections[SGUID],0),1)</f>
        <v>FV 32 PLANT PROTECTION PRODUCTS</v>
      </c>
      <c r="P28" t="str">
        <f>INDEX(allsections[[S]:[Order]],MATCH(PIs[[#This Row],[SGUID]],allsections[SGUID],0),2)</f>
        <v>-</v>
      </c>
      <c r="Q28">
        <f>INDEX(allsections[[S]:[Order]],MATCH(PIs[[#This Row],[SGUID]],allsections[SGUID],0),3)</f>
        <v>32</v>
      </c>
      <c r="R28" t="s">
        <v>189</v>
      </c>
      <c r="S28" t="str">
        <f>INDEX(allsections[[S]:[Order]],MATCH(PIs[[#This Row],[SSGUID]],allsections[SGUID],0),1)</f>
        <v>FV 32.09 Plant protection product and postharvest treatment product storage</v>
      </c>
      <c r="T28" t="str">
        <f>INDEX(allsections[[S]:[Order]],MATCH(PIs[[#This Row],[SSGUID]],allsections[SGUID],0),2)</f>
        <v>-</v>
      </c>
      <c r="U28" t="str">
        <f>INDEX(#REF!,MATCH(PIs[[#This Row],[GUID]],#REF!,0),2)</f>
        <v>6wEtZi10jsNcRNXt4zdGZM</v>
      </c>
      <c r="V28" t="b">
        <v>0</v>
      </c>
      <c r="W28" t="b">
        <v>1</v>
      </c>
    </row>
    <row r="29" spans="1:23" ht="409.5" hidden="1" x14ac:dyDescent="0.25">
      <c r="A29" t="s">
        <v>226</v>
      </c>
      <c r="C29" t="s">
        <v>227</v>
      </c>
      <c r="D29" t="s">
        <v>228</v>
      </c>
      <c r="E29" t="s">
        <v>229</v>
      </c>
      <c r="F29" t="s">
        <v>230</v>
      </c>
      <c r="G29" s="47" t="s">
        <v>231</v>
      </c>
      <c r="H29" t="s">
        <v>57</v>
      </c>
      <c r="I29" t="str">
        <f>INDEX(Level[Level],MATCH(PIs[[#This Row],[L]],Level[GUID],0),1)</f>
        <v>Minor Must</v>
      </c>
      <c r="N29" t="s">
        <v>115</v>
      </c>
      <c r="O29" t="str">
        <f>INDEX(allsections[[S]:[Order]],MATCH(PIs[[#This Row],[SGUID]],allsections[SGUID],0),1)</f>
        <v>FV 32 PLANT PROTECTION PRODUCTS</v>
      </c>
      <c r="P29" t="str">
        <f>INDEX(allsections[[S]:[Order]],MATCH(PIs[[#This Row],[SGUID]],allsections[SGUID],0),2)</f>
        <v>-</v>
      </c>
      <c r="Q29">
        <f>INDEX(allsections[[S]:[Order]],MATCH(PIs[[#This Row],[SGUID]],allsections[SGUID],0),3)</f>
        <v>32</v>
      </c>
      <c r="R29" t="s">
        <v>232</v>
      </c>
      <c r="S29" t="str">
        <f>INDEX(allsections[[S]:[Order]],MATCH(PIs[[#This Row],[SSGUID]],allsections[SGUID],0),1)</f>
        <v>FV 32.08 Application of other substances</v>
      </c>
      <c r="T29" t="str">
        <f>INDEX(allsections[[S]:[Order]],MATCH(PIs[[#This Row],[SSGUID]],allsections[SGUID],0),2)</f>
        <v>-</v>
      </c>
      <c r="U29">
        <f>INDEX(#REF!,MATCH(PIs[[#This Row],[GUID]],#REF!,0),2)</f>
        <v>0</v>
      </c>
      <c r="V29" t="b">
        <v>0</v>
      </c>
    </row>
    <row r="30" spans="1:23" hidden="1" x14ac:dyDescent="0.25">
      <c r="A30" t="s">
        <v>233</v>
      </c>
      <c r="C30" t="s">
        <v>234</v>
      </c>
      <c r="D30" t="s">
        <v>235</v>
      </c>
      <c r="E30" t="s">
        <v>236</v>
      </c>
      <c r="F30" t="s">
        <v>237</v>
      </c>
      <c r="G30" t="s">
        <v>238</v>
      </c>
      <c r="H30" t="s">
        <v>57</v>
      </c>
      <c r="I30" t="str">
        <f>INDEX(Level[Level],MATCH(PIs[[#This Row],[L]],Level[GUID],0),1)</f>
        <v>Minor Must</v>
      </c>
      <c r="N30" t="s">
        <v>138</v>
      </c>
      <c r="O30" t="str">
        <f>INDEX(allsections[[S]:[Order]],MATCH(PIs[[#This Row],[SGUID]],allsections[SGUID],0),1)</f>
        <v>FV 25 WASTE MANAGEMENT</v>
      </c>
      <c r="P30" t="str">
        <f>INDEX(allsections[[S]:[Order]],MATCH(PIs[[#This Row],[SGUID]],allsections[SGUID],0),2)</f>
        <v>-</v>
      </c>
      <c r="Q30">
        <f>INDEX(allsections[[S]:[Order]],MATCH(PIs[[#This Row],[SGUID]],allsections[SGUID],0),3)</f>
        <v>25</v>
      </c>
      <c r="R30" t="s">
        <v>50</v>
      </c>
      <c r="S30" t="str">
        <f>INDEX(allsections[[S]:[Order]],MATCH(PIs[[#This Row],[SSGUID]],allsections[SGUID],0),1)</f>
        <v>-</v>
      </c>
      <c r="T30" t="str">
        <f>INDEX(allsections[[S]:[Order]],MATCH(PIs[[#This Row],[SSGUID]],allsections[SGUID],0),2)</f>
        <v>-</v>
      </c>
      <c r="U30">
        <f>INDEX(#REF!,MATCH(PIs[[#This Row],[GUID]],#REF!,0),2)</f>
        <v>0</v>
      </c>
      <c r="V30" t="b">
        <v>0</v>
      </c>
    </row>
    <row r="31" spans="1:23" hidden="1" x14ac:dyDescent="0.25">
      <c r="A31" t="s">
        <v>239</v>
      </c>
      <c r="C31" t="s">
        <v>240</v>
      </c>
      <c r="D31" t="s">
        <v>241</v>
      </c>
      <c r="E31" t="s">
        <v>242</v>
      </c>
      <c r="F31" t="s">
        <v>243</v>
      </c>
      <c r="G31" t="s">
        <v>244</v>
      </c>
      <c r="H31" t="s">
        <v>137</v>
      </c>
      <c r="I31" t="str">
        <f>INDEX(Level[Level],MATCH(PIs[[#This Row],[L]],Level[GUID],0),1)</f>
        <v>Recom.</v>
      </c>
      <c r="N31" t="s">
        <v>115</v>
      </c>
      <c r="O31" t="str">
        <f>INDEX(allsections[[S]:[Order]],MATCH(PIs[[#This Row],[SGUID]],allsections[SGUID],0),1)</f>
        <v>FV 32 PLANT PROTECTION PRODUCTS</v>
      </c>
      <c r="P31" t="str">
        <f>INDEX(allsections[[S]:[Order]],MATCH(PIs[[#This Row],[SGUID]],allsections[SGUID],0),2)</f>
        <v>-</v>
      </c>
      <c r="Q31">
        <f>INDEX(allsections[[S]:[Order]],MATCH(PIs[[#This Row],[SGUID]],allsections[SGUID],0),3)</f>
        <v>32</v>
      </c>
      <c r="R31" t="s">
        <v>151</v>
      </c>
      <c r="S31" t="str">
        <f>INDEX(allsections[[S]:[Order]],MATCH(PIs[[#This Row],[SSGUID]],allsections[SGUID],0),1)</f>
        <v>FV 32.01 Plant protection product management</v>
      </c>
      <c r="T31" t="str">
        <f>INDEX(allsections[[S]:[Order]],MATCH(PIs[[#This Row],[SSGUID]],allsections[SGUID],0),2)</f>
        <v>-</v>
      </c>
      <c r="U31" t="str">
        <f>INDEX(#REF!,MATCH(PIs[[#This Row],[GUID]],#REF!,0),2)</f>
        <v>6wEtZi10jsNcRNXt4zdGZM</v>
      </c>
      <c r="V31" t="b">
        <v>0</v>
      </c>
    </row>
    <row r="32" spans="1:23" hidden="1" x14ac:dyDescent="0.25">
      <c r="A32" t="s">
        <v>245</v>
      </c>
      <c r="C32" t="s">
        <v>246</v>
      </c>
      <c r="D32" t="s">
        <v>247</v>
      </c>
      <c r="E32" t="s">
        <v>248</v>
      </c>
      <c r="F32" t="s">
        <v>249</v>
      </c>
      <c r="G32" t="s">
        <v>250</v>
      </c>
      <c r="H32" t="s">
        <v>48</v>
      </c>
      <c r="I32" t="str">
        <f>INDEX(Level[Level],MATCH(PIs[[#This Row],[L]],Level[GUID],0),1)</f>
        <v>Major Must</v>
      </c>
      <c r="N32" t="s">
        <v>115</v>
      </c>
      <c r="O32" t="str">
        <f>INDEX(allsections[[S]:[Order]],MATCH(PIs[[#This Row],[SGUID]],allsections[SGUID],0),1)</f>
        <v>FV 32 PLANT PROTECTION PRODUCTS</v>
      </c>
      <c r="P32" t="str">
        <f>INDEX(allsections[[S]:[Order]],MATCH(PIs[[#This Row],[SGUID]],allsections[SGUID],0),2)</f>
        <v>-</v>
      </c>
      <c r="Q32">
        <f>INDEX(allsections[[S]:[Order]],MATCH(PIs[[#This Row],[SGUID]],allsections[SGUID],0),3)</f>
        <v>32</v>
      </c>
      <c r="R32" t="s">
        <v>151</v>
      </c>
      <c r="S32" t="str">
        <f>INDEX(allsections[[S]:[Order]],MATCH(PIs[[#This Row],[SSGUID]],allsections[SGUID],0),1)</f>
        <v>FV 32.01 Plant protection product management</v>
      </c>
      <c r="T32" t="str">
        <f>INDEX(allsections[[S]:[Order]],MATCH(PIs[[#This Row],[SSGUID]],allsections[SGUID],0),2)</f>
        <v>-</v>
      </c>
      <c r="U32" t="str">
        <f>INDEX(#REF!,MATCH(PIs[[#This Row],[GUID]],#REF!,0),2)</f>
        <v>6wEtZi10jsNcRNXt4zdGZM</v>
      </c>
      <c r="V32" t="b">
        <v>0</v>
      </c>
    </row>
    <row r="33" spans="1:22" ht="315" hidden="1" x14ac:dyDescent="0.25">
      <c r="A33" t="s">
        <v>251</v>
      </c>
      <c r="C33" t="s">
        <v>252</v>
      </c>
      <c r="D33" t="s">
        <v>253</v>
      </c>
      <c r="E33" t="s">
        <v>254</v>
      </c>
      <c r="F33" t="s">
        <v>255</v>
      </c>
      <c r="G33" s="47" t="s">
        <v>256</v>
      </c>
      <c r="H33" t="s">
        <v>137</v>
      </c>
      <c r="I33" t="str">
        <f>INDEX(Level[Level],MATCH(PIs[[#This Row],[L]],Level[GUID],0),1)</f>
        <v>Recom.</v>
      </c>
      <c r="N33" t="s">
        <v>115</v>
      </c>
      <c r="O33" t="str">
        <f>INDEX(allsections[[S]:[Order]],MATCH(PIs[[#This Row],[SGUID]],allsections[SGUID],0),1)</f>
        <v>FV 32 PLANT PROTECTION PRODUCTS</v>
      </c>
      <c r="P33" t="str">
        <f>INDEX(allsections[[S]:[Order]],MATCH(PIs[[#This Row],[SGUID]],allsections[SGUID],0),2)</f>
        <v>-</v>
      </c>
      <c r="Q33">
        <f>INDEX(allsections[[S]:[Order]],MATCH(PIs[[#This Row],[SGUID]],allsections[SGUID],0),3)</f>
        <v>32</v>
      </c>
      <c r="R33" t="s">
        <v>158</v>
      </c>
      <c r="S33" t="str">
        <f>INDEX(allsections[[S]:[Order]],MATCH(PIs[[#This Row],[SSGUID]],allsections[SGUID],0),1)</f>
        <v>FV 32.02 Application records</v>
      </c>
      <c r="T33" t="str">
        <f>INDEX(allsections[[S]:[Order]],MATCH(PIs[[#This Row],[SSGUID]],allsections[SGUID],0),2)</f>
        <v>-</v>
      </c>
      <c r="U33" t="str">
        <f>INDEX(#REF!,MATCH(PIs[[#This Row],[GUID]],#REF!,0),2)</f>
        <v>6wEtZi10jsNcRNXt4zdGZM</v>
      </c>
      <c r="V33" t="b">
        <v>0</v>
      </c>
    </row>
    <row r="34" spans="1:22" hidden="1" x14ac:dyDescent="0.25">
      <c r="A34" t="s">
        <v>257</v>
      </c>
      <c r="C34" t="s">
        <v>258</v>
      </c>
      <c r="D34" t="s">
        <v>259</v>
      </c>
      <c r="E34" t="s">
        <v>260</v>
      </c>
      <c r="F34" t="s">
        <v>261</v>
      </c>
      <c r="G34" t="s">
        <v>262</v>
      </c>
      <c r="H34" t="s">
        <v>48</v>
      </c>
      <c r="I34" t="str">
        <f>INDEX(Level[Level],MATCH(PIs[[#This Row],[L]],Level[GUID],0),1)</f>
        <v>Major Must</v>
      </c>
      <c r="N34" t="s">
        <v>115</v>
      </c>
      <c r="O34" t="str">
        <f>INDEX(allsections[[S]:[Order]],MATCH(PIs[[#This Row],[SGUID]],allsections[SGUID],0),1)</f>
        <v>FV 32 PLANT PROTECTION PRODUCTS</v>
      </c>
      <c r="P34" t="str">
        <f>INDEX(allsections[[S]:[Order]],MATCH(PIs[[#This Row],[SGUID]],allsections[SGUID],0),2)</f>
        <v>-</v>
      </c>
      <c r="Q34">
        <f>INDEX(allsections[[S]:[Order]],MATCH(PIs[[#This Row],[SGUID]],allsections[SGUID],0),3)</f>
        <v>32</v>
      </c>
      <c r="R34" t="s">
        <v>263</v>
      </c>
      <c r="S34" t="str">
        <f>INDEX(allsections[[S]:[Order]],MATCH(PIs[[#This Row],[SSGUID]],allsections[SGUID],0),1)</f>
        <v>FV 32.03 Plant protection product preharvest intervals</v>
      </c>
      <c r="T34" t="str">
        <f>INDEX(allsections[[S]:[Order]],MATCH(PIs[[#This Row],[SSGUID]],allsections[SGUID],0),2)</f>
        <v>-</v>
      </c>
      <c r="U34" t="str">
        <f>INDEX(#REF!,MATCH(PIs[[#This Row],[GUID]],#REF!,0),2)</f>
        <v>6wEtZi10jsNcRNXt4zdGZM</v>
      </c>
      <c r="V34" t="b">
        <v>0</v>
      </c>
    </row>
    <row r="35" spans="1:22" ht="180" hidden="1" x14ac:dyDescent="0.25">
      <c r="A35" t="s">
        <v>264</v>
      </c>
      <c r="C35" t="s">
        <v>265</v>
      </c>
      <c r="D35" t="s">
        <v>266</v>
      </c>
      <c r="E35" t="s">
        <v>267</v>
      </c>
      <c r="F35" t="s">
        <v>268</v>
      </c>
      <c r="G35" s="47" t="s">
        <v>269</v>
      </c>
      <c r="H35" t="s">
        <v>48</v>
      </c>
      <c r="I35" t="str">
        <f>INDEX(Level[Level],MATCH(PIs[[#This Row],[L]],Level[GUID],0),1)</f>
        <v>Major Must</v>
      </c>
      <c r="N35" t="s">
        <v>115</v>
      </c>
      <c r="O35" t="str">
        <f>INDEX(allsections[[S]:[Order]],MATCH(PIs[[#This Row],[SGUID]],allsections[SGUID],0),1)</f>
        <v>FV 32 PLANT PROTECTION PRODUCTS</v>
      </c>
      <c r="P35" t="str">
        <f>INDEX(allsections[[S]:[Order]],MATCH(PIs[[#This Row],[SGUID]],allsections[SGUID],0),2)</f>
        <v>-</v>
      </c>
      <c r="Q35">
        <f>INDEX(allsections[[S]:[Order]],MATCH(PIs[[#This Row],[SGUID]],allsections[SGUID],0),3)</f>
        <v>32</v>
      </c>
      <c r="R35" t="s">
        <v>158</v>
      </c>
      <c r="S35" t="str">
        <f>INDEX(allsections[[S]:[Order]],MATCH(PIs[[#This Row],[SSGUID]],allsections[SGUID],0),1)</f>
        <v>FV 32.02 Application records</v>
      </c>
      <c r="T35" t="str">
        <f>INDEX(allsections[[S]:[Order]],MATCH(PIs[[#This Row],[SSGUID]],allsections[SGUID],0),2)</f>
        <v>-</v>
      </c>
      <c r="U35" t="str">
        <f>INDEX(#REF!,MATCH(PIs[[#This Row],[GUID]],#REF!,0),2)</f>
        <v>6wEtZi10jsNcRNXt4zdGZM</v>
      </c>
      <c r="V35" t="b">
        <v>0</v>
      </c>
    </row>
    <row r="36" spans="1:22" ht="150" hidden="1" x14ac:dyDescent="0.25">
      <c r="A36" t="s">
        <v>270</v>
      </c>
      <c r="C36" t="s">
        <v>271</v>
      </c>
      <c r="D36" t="s">
        <v>272</v>
      </c>
      <c r="E36" t="s">
        <v>273</v>
      </c>
      <c r="F36" t="s">
        <v>274</v>
      </c>
      <c r="G36" s="47" t="s">
        <v>275</v>
      </c>
      <c r="H36" t="s">
        <v>57</v>
      </c>
      <c r="I36" t="str">
        <f>INDEX(Level[Level],MATCH(PIs[[#This Row],[L]],Level[GUID],0),1)</f>
        <v>Minor Must</v>
      </c>
      <c r="N36" t="s">
        <v>138</v>
      </c>
      <c r="O36" t="str">
        <f>INDEX(allsections[[S]:[Order]],MATCH(PIs[[#This Row],[SGUID]],allsections[SGUID],0),1)</f>
        <v>FV 25 WASTE MANAGEMENT</v>
      </c>
      <c r="P36" t="str">
        <f>INDEX(allsections[[S]:[Order]],MATCH(PIs[[#This Row],[SGUID]],allsections[SGUID],0),2)</f>
        <v>-</v>
      </c>
      <c r="Q36">
        <f>INDEX(allsections[[S]:[Order]],MATCH(PIs[[#This Row],[SGUID]],allsections[SGUID],0),3)</f>
        <v>25</v>
      </c>
      <c r="R36" t="s">
        <v>50</v>
      </c>
      <c r="S36" t="str">
        <f>INDEX(allsections[[S]:[Order]],MATCH(PIs[[#This Row],[SSGUID]],allsections[SGUID],0),1)</f>
        <v>-</v>
      </c>
      <c r="T36" t="str">
        <f>INDEX(allsections[[S]:[Order]],MATCH(PIs[[#This Row],[SSGUID]],allsections[SGUID],0),2)</f>
        <v>-</v>
      </c>
      <c r="U36">
        <f>INDEX(#REF!,MATCH(PIs[[#This Row],[GUID]],#REF!,0),2)</f>
        <v>0</v>
      </c>
      <c r="V36" t="b">
        <v>0</v>
      </c>
    </row>
    <row r="37" spans="1:22" ht="345" hidden="1" x14ac:dyDescent="0.25">
      <c r="A37" t="s">
        <v>276</v>
      </c>
      <c r="C37" t="s">
        <v>277</v>
      </c>
      <c r="D37" t="s">
        <v>278</v>
      </c>
      <c r="E37" t="s">
        <v>279</v>
      </c>
      <c r="F37" t="s">
        <v>280</v>
      </c>
      <c r="G37" s="47" t="s">
        <v>281</v>
      </c>
      <c r="H37" t="s">
        <v>48</v>
      </c>
      <c r="I37" t="str">
        <f>INDEX(Level[Level],MATCH(PIs[[#This Row],[L]],Level[GUID],0),1)</f>
        <v>Major Must</v>
      </c>
      <c r="N37" t="s">
        <v>282</v>
      </c>
      <c r="O37" t="str">
        <f>INDEX(allsections[[S]:[Order]],MATCH(PIs[[#This Row],[SGUID]],allsections[SGUID],0),1)</f>
        <v>FV 21 SITE MANAGEMENT</v>
      </c>
      <c r="P37" t="str">
        <f>INDEX(allsections[[S]:[Order]],MATCH(PIs[[#This Row],[SGUID]],allsections[SGUID],0),2)</f>
        <v>-</v>
      </c>
      <c r="Q37">
        <f>INDEX(allsections[[S]:[Order]],MATCH(PIs[[#This Row],[SGUID]],allsections[SGUID],0),3)</f>
        <v>21</v>
      </c>
      <c r="R37" t="s">
        <v>50</v>
      </c>
      <c r="S37" t="str">
        <f>INDEX(allsections[[S]:[Order]],MATCH(PIs[[#This Row],[SSGUID]],allsections[SGUID],0),1)</f>
        <v>-</v>
      </c>
      <c r="T37" t="str">
        <f>INDEX(allsections[[S]:[Order]],MATCH(PIs[[#This Row],[SSGUID]],allsections[SGUID],0),2)</f>
        <v>-</v>
      </c>
      <c r="U37">
        <f>INDEX(#REF!,MATCH(PIs[[#This Row],[GUID]],#REF!,0),2)</f>
        <v>0</v>
      </c>
      <c r="V37" t="b">
        <v>0</v>
      </c>
    </row>
    <row r="38" spans="1:22" ht="300" hidden="1" x14ac:dyDescent="0.25">
      <c r="A38" t="s">
        <v>283</v>
      </c>
      <c r="C38" t="s">
        <v>284</v>
      </c>
      <c r="D38" t="s">
        <v>285</v>
      </c>
      <c r="E38" t="s">
        <v>286</v>
      </c>
      <c r="F38" t="s">
        <v>287</v>
      </c>
      <c r="G38" s="47" t="s">
        <v>288</v>
      </c>
      <c r="H38" t="s">
        <v>48</v>
      </c>
      <c r="I38" t="str">
        <f>INDEX(Level[Level],MATCH(PIs[[#This Row],[L]],Level[GUID],0),1)</f>
        <v>Major Must</v>
      </c>
      <c r="N38" t="s">
        <v>282</v>
      </c>
      <c r="O38" t="str">
        <f>INDEX(allsections[[S]:[Order]],MATCH(PIs[[#This Row],[SGUID]],allsections[SGUID],0),1)</f>
        <v>FV 21 SITE MANAGEMENT</v>
      </c>
      <c r="P38" t="str">
        <f>INDEX(allsections[[S]:[Order]],MATCH(PIs[[#This Row],[SGUID]],allsections[SGUID],0),2)</f>
        <v>-</v>
      </c>
      <c r="Q38">
        <f>INDEX(allsections[[S]:[Order]],MATCH(PIs[[#This Row],[SGUID]],allsections[SGUID],0),3)</f>
        <v>21</v>
      </c>
      <c r="R38" t="s">
        <v>50</v>
      </c>
      <c r="S38" t="str">
        <f>INDEX(allsections[[S]:[Order]],MATCH(PIs[[#This Row],[SSGUID]],allsections[SGUID],0),1)</f>
        <v>-</v>
      </c>
      <c r="T38" t="str">
        <f>INDEX(allsections[[S]:[Order]],MATCH(PIs[[#This Row],[SSGUID]],allsections[SGUID],0),2)</f>
        <v>-</v>
      </c>
      <c r="U38">
        <f>INDEX(#REF!,MATCH(PIs[[#This Row],[GUID]],#REF!,0),2)</f>
        <v>0</v>
      </c>
      <c r="V38" t="b">
        <v>0</v>
      </c>
    </row>
    <row r="39" spans="1:22" ht="225" hidden="1" x14ac:dyDescent="0.25">
      <c r="A39" t="s">
        <v>289</v>
      </c>
      <c r="C39" t="s">
        <v>290</v>
      </c>
      <c r="D39" t="s">
        <v>291</v>
      </c>
      <c r="E39" t="s">
        <v>292</v>
      </c>
      <c r="F39" t="s">
        <v>293</v>
      </c>
      <c r="G39" s="47" t="s">
        <v>294</v>
      </c>
      <c r="H39" t="s">
        <v>48</v>
      </c>
      <c r="I39" t="str">
        <f>INDEX(Level[Level],MATCH(PIs[[#This Row],[L]],Level[GUID],0),1)</f>
        <v>Major Must</v>
      </c>
      <c r="N39" t="s">
        <v>282</v>
      </c>
      <c r="O39" t="str">
        <f>INDEX(allsections[[S]:[Order]],MATCH(PIs[[#This Row],[SGUID]],allsections[SGUID],0),1)</f>
        <v>FV 21 SITE MANAGEMENT</v>
      </c>
      <c r="P39" t="str">
        <f>INDEX(allsections[[S]:[Order]],MATCH(PIs[[#This Row],[SGUID]],allsections[SGUID],0),2)</f>
        <v>-</v>
      </c>
      <c r="Q39">
        <f>INDEX(allsections[[S]:[Order]],MATCH(PIs[[#This Row],[SGUID]],allsections[SGUID],0),3)</f>
        <v>21</v>
      </c>
      <c r="R39" t="s">
        <v>50</v>
      </c>
      <c r="S39" t="str">
        <f>INDEX(allsections[[S]:[Order]],MATCH(PIs[[#This Row],[SSGUID]],allsections[SGUID],0),1)</f>
        <v>-</v>
      </c>
      <c r="T39" t="str">
        <f>INDEX(allsections[[S]:[Order]],MATCH(PIs[[#This Row],[SSGUID]],allsections[SGUID],0),2)</f>
        <v>-</v>
      </c>
      <c r="U39">
        <f>INDEX(#REF!,MATCH(PIs[[#This Row],[GUID]],#REF!,0),2)</f>
        <v>0</v>
      </c>
      <c r="V39" t="b">
        <v>0</v>
      </c>
    </row>
    <row r="40" spans="1:22" hidden="1" x14ac:dyDescent="0.25">
      <c r="A40" t="s">
        <v>295</v>
      </c>
      <c r="C40" t="s">
        <v>296</v>
      </c>
      <c r="D40" t="s">
        <v>297</v>
      </c>
      <c r="E40" t="s">
        <v>298</v>
      </c>
      <c r="F40" t="s">
        <v>299</v>
      </c>
      <c r="G40" t="s">
        <v>300</v>
      </c>
      <c r="H40" t="s">
        <v>48</v>
      </c>
      <c r="I40" t="str">
        <f>INDEX(Level[Level],MATCH(PIs[[#This Row],[L]],Level[GUID],0),1)</f>
        <v>Major Must</v>
      </c>
      <c r="N40" t="s">
        <v>123</v>
      </c>
      <c r="O40" t="str">
        <f>INDEX(allsections[[S]:[Order]],MATCH(PIs[[#This Row],[SGUID]],allsections[SGUID],0),1)</f>
        <v>FV 29 FERTILIZERS AND BIOSTIMULANTS</v>
      </c>
      <c r="P40" t="str">
        <f>INDEX(allsections[[S]:[Order]],MATCH(PIs[[#This Row],[SGUID]],allsections[SGUID],0),2)</f>
        <v>-</v>
      </c>
      <c r="Q40">
        <f>INDEX(allsections[[S]:[Order]],MATCH(PIs[[#This Row],[SGUID]],allsections[SGUID],0),3)</f>
        <v>29</v>
      </c>
      <c r="R40" t="s">
        <v>301</v>
      </c>
      <c r="S40" t="str">
        <f>INDEX(allsections[[S]:[Order]],MATCH(PIs[[#This Row],[SSGUID]],allsections[SGUID],0),1)</f>
        <v>FV 29.01 Application records</v>
      </c>
      <c r="T40" t="str">
        <f>INDEX(allsections[[S]:[Order]],MATCH(PIs[[#This Row],[SSGUID]],allsections[SGUID],0),2)</f>
        <v>-</v>
      </c>
      <c r="U40" t="str">
        <f>INDEX(#REF!,MATCH(PIs[[#This Row],[GUID]],#REF!,0),2)</f>
        <v>3OtEoWQgYX165j9GzTkv5b</v>
      </c>
      <c r="V40" t="b">
        <v>0</v>
      </c>
    </row>
    <row r="41" spans="1:22" hidden="1" x14ac:dyDescent="0.25">
      <c r="A41" t="s">
        <v>302</v>
      </c>
      <c r="C41" t="s">
        <v>303</v>
      </c>
      <c r="D41" t="s">
        <v>304</v>
      </c>
      <c r="E41" t="s">
        <v>305</v>
      </c>
      <c r="F41" t="s">
        <v>306</v>
      </c>
      <c r="G41" t="s">
        <v>307</v>
      </c>
      <c r="H41" t="s">
        <v>48</v>
      </c>
      <c r="I41" t="str">
        <f>INDEX(Level[Level],MATCH(PIs[[#This Row],[L]],Level[GUID],0),1)</f>
        <v>Major Must</v>
      </c>
      <c r="N41" t="s">
        <v>282</v>
      </c>
      <c r="O41" t="str">
        <f>INDEX(allsections[[S]:[Order]],MATCH(PIs[[#This Row],[SGUID]],allsections[SGUID],0),1)</f>
        <v>FV 21 SITE MANAGEMENT</v>
      </c>
      <c r="P41" t="str">
        <f>INDEX(allsections[[S]:[Order]],MATCH(PIs[[#This Row],[SGUID]],allsections[SGUID],0),2)</f>
        <v>-</v>
      </c>
      <c r="Q41">
        <f>INDEX(allsections[[S]:[Order]],MATCH(PIs[[#This Row],[SGUID]],allsections[SGUID],0),3)</f>
        <v>21</v>
      </c>
      <c r="R41" t="s">
        <v>50</v>
      </c>
      <c r="S41" t="str">
        <f>INDEX(allsections[[S]:[Order]],MATCH(PIs[[#This Row],[SSGUID]],allsections[SGUID],0),1)</f>
        <v>-</v>
      </c>
      <c r="T41" t="str">
        <f>INDEX(allsections[[S]:[Order]],MATCH(PIs[[#This Row],[SSGUID]],allsections[SGUID],0),2)</f>
        <v>-</v>
      </c>
      <c r="U41">
        <f>INDEX(#REF!,MATCH(PIs[[#This Row],[GUID]],#REF!,0),2)</f>
        <v>0</v>
      </c>
      <c r="V41" t="b">
        <v>0</v>
      </c>
    </row>
    <row r="42" spans="1:22" hidden="1" x14ac:dyDescent="0.25">
      <c r="A42" t="s">
        <v>308</v>
      </c>
      <c r="C42" t="s">
        <v>309</v>
      </c>
      <c r="D42" t="s">
        <v>310</v>
      </c>
      <c r="E42" t="s">
        <v>311</v>
      </c>
      <c r="F42" t="s">
        <v>312</v>
      </c>
      <c r="G42" t="s">
        <v>313</v>
      </c>
      <c r="H42" t="s">
        <v>57</v>
      </c>
      <c r="I42" t="str">
        <f>INDEX(Level[Level],MATCH(PIs[[#This Row],[L]],Level[GUID],0),1)</f>
        <v>Minor Must</v>
      </c>
      <c r="N42" t="s">
        <v>138</v>
      </c>
      <c r="O42" t="str">
        <f>INDEX(allsections[[S]:[Order]],MATCH(PIs[[#This Row],[SGUID]],allsections[SGUID],0),1)</f>
        <v>FV 25 WASTE MANAGEMENT</v>
      </c>
      <c r="P42" t="str">
        <f>INDEX(allsections[[S]:[Order]],MATCH(PIs[[#This Row],[SGUID]],allsections[SGUID],0),2)</f>
        <v>-</v>
      </c>
      <c r="Q42">
        <f>INDEX(allsections[[S]:[Order]],MATCH(PIs[[#This Row],[SGUID]],allsections[SGUID],0),3)</f>
        <v>25</v>
      </c>
      <c r="R42" t="s">
        <v>50</v>
      </c>
      <c r="S42" t="str">
        <f>INDEX(allsections[[S]:[Order]],MATCH(PIs[[#This Row],[SSGUID]],allsections[SGUID],0),1)</f>
        <v>-</v>
      </c>
      <c r="T42" t="str">
        <f>INDEX(allsections[[S]:[Order]],MATCH(PIs[[#This Row],[SSGUID]],allsections[SGUID],0),2)</f>
        <v>-</v>
      </c>
      <c r="U42">
        <f>INDEX(#REF!,MATCH(PIs[[#This Row],[GUID]],#REF!,0),2)</f>
        <v>0</v>
      </c>
      <c r="V42" t="b">
        <v>0</v>
      </c>
    </row>
    <row r="43" spans="1:22" ht="409.5" hidden="1" x14ac:dyDescent="0.25">
      <c r="A43" t="s">
        <v>314</v>
      </c>
      <c r="C43" t="s">
        <v>315</v>
      </c>
      <c r="D43" t="s">
        <v>316</v>
      </c>
      <c r="E43" t="s">
        <v>317</v>
      </c>
      <c r="F43" t="s">
        <v>318</v>
      </c>
      <c r="G43" s="47" t="s">
        <v>319</v>
      </c>
      <c r="H43" t="s">
        <v>57</v>
      </c>
      <c r="I43" t="str">
        <f>INDEX(Level[Level],MATCH(PIs[[#This Row],[L]],Level[GUID],0),1)</f>
        <v>Minor Must</v>
      </c>
      <c r="N43" t="s">
        <v>138</v>
      </c>
      <c r="O43" t="str">
        <f>INDEX(allsections[[S]:[Order]],MATCH(PIs[[#This Row],[SGUID]],allsections[SGUID],0),1)</f>
        <v>FV 25 WASTE MANAGEMENT</v>
      </c>
      <c r="P43" t="str">
        <f>INDEX(allsections[[S]:[Order]],MATCH(PIs[[#This Row],[SGUID]],allsections[SGUID],0),2)</f>
        <v>-</v>
      </c>
      <c r="Q43">
        <f>INDEX(allsections[[S]:[Order]],MATCH(PIs[[#This Row],[SGUID]],allsections[SGUID],0),3)</f>
        <v>25</v>
      </c>
      <c r="R43" t="s">
        <v>50</v>
      </c>
      <c r="S43" t="str">
        <f>INDEX(allsections[[S]:[Order]],MATCH(PIs[[#This Row],[SSGUID]],allsections[SGUID],0),1)</f>
        <v>-</v>
      </c>
      <c r="T43" t="str">
        <f>INDEX(allsections[[S]:[Order]],MATCH(PIs[[#This Row],[SSGUID]],allsections[SGUID],0),2)</f>
        <v>-</v>
      </c>
      <c r="U43">
        <f>INDEX(#REF!,MATCH(PIs[[#This Row],[GUID]],#REF!,0),2)</f>
        <v>0</v>
      </c>
      <c r="V43" t="b">
        <v>0</v>
      </c>
    </row>
    <row r="44" spans="1:22" hidden="1" x14ac:dyDescent="0.25">
      <c r="A44" t="s">
        <v>320</v>
      </c>
      <c r="C44" t="s">
        <v>321</v>
      </c>
      <c r="D44" t="s">
        <v>322</v>
      </c>
      <c r="E44" t="s">
        <v>323</v>
      </c>
      <c r="F44" t="s">
        <v>324</v>
      </c>
      <c r="G44" t="s">
        <v>325</v>
      </c>
      <c r="H44" t="s">
        <v>57</v>
      </c>
      <c r="I44" t="str">
        <f>INDEX(Level[Level],MATCH(PIs[[#This Row],[L]],Level[GUID],0),1)</f>
        <v>Minor Must</v>
      </c>
      <c r="N44" t="s">
        <v>123</v>
      </c>
      <c r="O44" t="str">
        <f>INDEX(allsections[[S]:[Order]],MATCH(PIs[[#This Row],[SGUID]],allsections[SGUID],0),1)</f>
        <v>FV 29 FERTILIZERS AND BIOSTIMULANTS</v>
      </c>
      <c r="P44" t="str">
        <f>INDEX(allsections[[S]:[Order]],MATCH(PIs[[#This Row],[SGUID]],allsections[SGUID],0),2)</f>
        <v>-</v>
      </c>
      <c r="Q44">
        <f>INDEX(allsections[[S]:[Order]],MATCH(PIs[[#This Row],[SGUID]],allsections[SGUID],0),3)</f>
        <v>29</v>
      </c>
      <c r="R44" t="s">
        <v>301</v>
      </c>
      <c r="S44" t="str">
        <f>INDEX(allsections[[S]:[Order]],MATCH(PIs[[#This Row],[SSGUID]],allsections[SGUID],0),1)</f>
        <v>FV 29.01 Application records</v>
      </c>
      <c r="T44" t="str">
        <f>INDEX(allsections[[S]:[Order]],MATCH(PIs[[#This Row],[SSGUID]],allsections[SGUID],0),2)</f>
        <v>-</v>
      </c>
      <c r="U44" t="str">
        <f>INDEX(#REF!,MATCH(PIs[[#This Row],[GUID]],#REF!,0),2)</f>
        <v>3OtEoWQgYX165j9GzTkv5b</v>
      </c>
      <c r="V44" t="b">
        <v>0</v>
      </c>
    </row>
    <row r="45" spans="1:22" ht="240" hidden="1" x14ac:dyDescent="0.25">
      <c r="A45" t="s">
        <v>326</v>
      </c>
      <c r="C45" t="s">
        <v>327</v>
      </c>
      <c r="D45" t="s">
        <v>328</v>
      </c>
      <c r="E45" t="s">
        <v>329</v>
      </c>
      <c r="F45" t="s">
        <v>330</v>
      </c>
      <c r="G45" s="47" t="s">
        <v>331</v>
      </c>
      <c r="H45" t="s">
        <v>48</v>
      </c>
      <c r="I45" t="str">
        <f>INDEX(Level[Level],MATCH(PIs[[#This Row],[L]],Level[GUID],0),1)</f>
        <v>Major Must</v>
      </c>
      <c r="N45" t="s">
        <v>138</v>
      </c>
      <c r="O45" t="str">
        <f>INDEX(allsections[[S]:[Order]],MATCH(PIs[[#This Row],[SGUID]],allsections[SGUID],0),1)</f>
        <v>FV 25 WASTE MANAGEMENT</v>
      </c>
      <c r="P45" t="str">
        <f>INDEX(allsections[[S]:[Order]],MATCH(PIs[[#This Row],[SGUID]],allsections[SGUID],0),2)</f>
        <v>-</v>
      </c>
      <c r="Q45">
        <f>INDEX(allsections[[S]:[Order]],MATCH(PIs[[#This Row],[SGUID]],allsections[SGUID],0),3)</f>
        <v>25</v>
      </c>
      <c r="R45" t="s">
        <v>50</v>
      </c>
      <c r="S45" t="str">
        <f>INDEX(allsections[[S]:[Order]],MATCH(PIs[[#This Row],[SSGUID]],allsections[SGUID],0),1)</f>
        <v>-</v>
      </c>
      <c r="T45" t="str">
        <f>INDEX(allsections[[S]:[Order]],MATCH(PIs[[#This Row],[SSGUID]],allsections[SGUID],0),2)</f>
        <v>-</v>
      </c>
      <c r="U45">
        <f>INDEX(#REF!,MATCH(PIs[[#This Row],[GUID]],#REF!,0),2)</f>
        <v>0</v>
      </c>
      <c r="V45" t="b">
        <v>0</v>
      </c>
    </row>
    <row r="46" spans="1:22" ht="285" hidden="1" x14ac:dyDescent="0.25">
      <c r="A46" t="s">
        <v>332</v>
      </c>
      <c r="C46" t="s">
        <v>333</v>
      </c>
      <c r="D46" t="s">
        <v>334</v>
      </c>
      <c r="E46" t="s">
        <v>335</v>
      </c>
      <c r="F46" t="s">
        <v>336</v>
      </c>
      <c r="G46" s="47" t="s">
        <v>337</v>
      </c>
      <c r="H46" t="s">
        <v>137</v>
      </c>
      <c r="I46" t="str">
        <f>INDEX(Level[Level],MATCH(PIs[[#This Row],[L]],Level[GUID],0),1)</f>
        <v>Recom.</v>
      </c>
      <c r="N46" t="s">
        <v>123</v>
      </c>
      <c r="O46" t="str">
        <f>INDEX(allsections[[S]:[Order]],MATCH(PIs[[#This Row],[SGUID]],allsections[SGUID],0),1)</f>
        <v>FV 29 FERTILIZERS AND BIOSTIMULANTS</v>
      </c>
      <c r="P46" t="str">
        <f>INDEX(allsections[[S]:[Order]],MATCH(PIs[[#This Row],[SGUID]],allsections[SGUID],0),2)</f>
        <v>-</v>
      </c>
      <c r="Q46">
        <f>INDEX(allsections[[S]:[Order]],MATCH(PIs[[#This Row],[SGUID]],allsections[SGUID],0),3)</f>
        <v>29</v>
      </c>
      <c r="R46" t="s">
        <v>301</v>
      </c>
      <c r="S46" t="str">
        <f>INDEX(allsections[[S]:[Order]],MATCH(PIs[[#This Row],[SSGUID]],allsections[SGUID],0),1)</f>
        <v>FV 29.01 Application records</v>
      </c>
      <c r="T46" t="str">
        <f>INDEX(allsections[[S]:[Order]],MATCH(PIs[[#This Row],[SSGUID]],allsections[SGUID],0),2)</f>
        <v>-</v>
      </c>
      <c r="U46" t="str">
        <f>INDEX(#REF!,MATCH(PIs[[#This Row],[GUID]],#REF!,0),2)</f>
        <v>3OtEoWQgYX165j9GzTkv5b</v>
      </c>
      <c r="V46" t="b">
        <v>0</v>
      </c>
    </row>
    <row r="47" spans="1:22" hidden="1" x14ac:dyDescent="0.25">
      <c r="A47" t="s">
        <v>338</v>
      </c>
      <c r="C47" t="s">
        <v>339</v>
      </c>
      <c r="D47" t="s">
        <v>322</v>
      </c>
      <c r="E47" t="s">
        <v>323</v>
      </c>
      <c r="F47" t="s">
        <v>340</v>
      </c>
      <c r="G47" t="s">
        <v>341</v>
      </c>
      <c r="H47" t="s">
        <v>57</v>
      </c>
      <c r="I47" t="str">
        <f>INDEX(Level[Level],MATCH(PIs[[#This Row],[L]],Level[GUID],0),1)</f>
        <v>Minor Must</v>
      </c>
      <c r="N47" t="s">
        <v>123</v>
      </c>
      <c r="O47" t="str">
        <f>INDEX(allsections[[S]:[Order]],MATCH(PIs[[#This Row],[SGUID]],allsections[SGUID],0),1)</f>
        <v>FV 29 FERTILIZERS AND BIOSTIMULANTS</v>
      </c>
      <c r="P47" t="str">
        <f>INDEX(allsections[[S]:[Order]],MATCH(PIs[[#This Row],[SGUID]],allsections[SGUID],0),2)</f>
        <v>-</v>
      </c>
      <c r="Q47">
        <f>INDEX(allsections[[S]:[Order]],MATCH(PIs[[#This Row],[SGUID]],allsections[SGUID],0),3)</f>
        <v>29</v>
      </c>
      <c r="R47" t="s">
        <v>301</v>
      </c>
      <c r="S47" t="str">
        <f>INDEX(allsections[[S]:[Order]],MATCH(PIs[[#This Row],[SSGUID]],allsections[SGUID],0),1)</f>
        <v>FV 29.01 Application records</v>
      </c>
      <c r="T47" t="str">
        <f>INDEX(allsections[[S]:[Order]],MATCH(PIs[[#This Row],[SSGUID]],allsections[SGUID],0),2)</f>
        <v>-</v>
      </c>
      <c r="U47" t="str">
        <f>INDEX(#REF!,MATCH(PIs[[#This Row],[GUID]],#REF!,0),2)</f>
        <v>3OtEoWQgYX165j9GzTkv5b</v>
      </c>
      <c r="V47" t="b">
        <v>0</v>
      </c>
    </row>
    <row r="48" spans="1:22" hidden="1" x14ac:dyDescent="0.25">
      <c r="A48" t="s">
        <v>342</v>
      </c>
      <c r="C48" t="s">
        <v>343</v>
      </c>
      <c r="D48" t="s">
        <v>322</v>
      </c>
      <c r="E48" t="s">
        <v>323</v>
      </c>
      <c r="F48" t="s">
        <v>344</v>
      </c>
      <c r="G48" t="s">
        <v>345</v>
      </c>
      <c r="H48" t="s">
        <v>57</v>
      </c>
      <c r="I48" t="str">
        <f>INDEX(Level[Level],MATCH(PIs[[#This Row],[L]],Level[GUID],0),1)</f>
        <v>Minor Must</v>
      </c>
      <c r="N48" t="s">
        <v>123</v>
      </c>
      <c r="O48" t="str">
        <f>INDEX(allsections[[S]:[Order]],MATCH(PIs[[#This Row],[SGUID]],allsections[SGUID],0),1)</f>
        <v>FV 29 FERTILIZERS AND BIOSTIMULANTS</v>
      </c>
      <c r="P48" t="str">
        <f>INDEX(allsections[[S]:[Order]],MATCH(PIs[[#This Row],[SGUID]],allsections[SGUID],0),2)</f>
        <v>-</v>
      </c>
      <c r="Q48">
        <f>INDEX(allsections[[S]:[Order]],MATCH(PIs[[#This Row],[SGUID]],allsections[SGUID],0),3)</f>
        <v>29</v>
      </c>
      <c r="R48" t="s">
        <v>301</v>
      </c>
      <c r="S48" t="str">
        <f>INDEX(allsections[[S]:[Order]],MATCH(PIs[[#This Row],[SSGUID]],allsections[SGUID],0),1)</f>
        <v>FV 29.01 Application records</v>
      </c>
      <c r="T48" t="str">
        <f>INDEX(allsections[[S]:[Order]],MATCH(PIs[[#This Row],[SSGUID]],allsections[SGUID],0),2)</f>
        <v>-</v>
      </c>
      <c r="U48" t="str">
        <f>INDEX(#REF!,MATCH(PIs[[#This Row],[GUID]],#REF!,0),2)</f>
        <v>3OtEoWQgYX165j9GzTkv5b</v>
      </c>
      <c r="V48" t="b">
        <v>0</v>
      </c>
    </row>
    <row r="49" spans="1:22" hidden="1" x14ac:dyDescent="0.25">
      <c r="A49" t="s">
        <v>346</v>
      </c>
      <c r="C49" t="s">
        <v>347</v>
      </c>
      <c r="D49" t="s">
        <v>322</v>
      </c>
      <c r="E49" t="s">
        <v>323</v>
      </c>
      <c r="F49" t="s">
        <v>348</v>
      </c>
      <c r="G49" t="s">
        <v>349</v>
      </c>
      <c r="H49" t="s">
        <v>57</v>
      </c>
      <c r="I49" t="str">
        <f>INDEX(Level[Level],MATCH(PIs[[#This Row],[L]],Level[GUID],0),1)</f>
        <v>Minor Must</v>
      </c>
      <c r="N49" t="s">
        <v>123</v>
      </c>
      <c r="O49" t="str">
        <f>INDEX(allsections[[S]:[Order]],MATCH(PIs[[#This Row],[SGUID]],allsections[SGUID],0),1)</f>
        <v>FV 29 FERTILIZERS AND BIOSTIMULANTS</v>
      </c>
      <c r="P49" t="str">
        <f>INDEX(allsections[[S]:[Order]],MATCH(PIs[[#This Row],[SGUID]],allsections[SGUID],0),2)</f>
        <v>-</v>
      </c>
      <c r="Q49">
        <f>INDEX(allsections[[S]:[Order]],MATCH(PIs[[#This Row],[SGUID]],allsections[SGUID],0),3)</f>
        <v>29</v>
      </c>
      <c r="R49" t="s">
        <v>301</v>
      </c>
      <c r="S49" t="str">
        <f>INDEX(allsections[[S]:[Order]],MATCH(PIs[[#This Row],[SSGUID]],allsections[SGUID],0),1)</f>
        <v>FV 29.01 Application records</v>
      </c>
      <c r="T49" t="str">
        <f>INDEX(allsections[[S]:[Order]],MATCH(PIs[[#This Row],[SSGUID]],allsections[SGUID],0),2)</f>
        <v>-</v>
      </c>
      <c r="U49" t="str">
        <f>INDEX(#REF!,MATCH(PIs[[#This Row],[GUID]],#REF!,0),2)</f>
        <v>3OtEoWQgYX165j9GzTkv5b</v>
      </c>
      <c r="V49" t="b">
        <v>0</v>
      </c>
    </row>
    <row r="50" spans="1:22" hidden="1" x14ac:dyDescent="0.25">
      <c r="A50" t="s">
        <v>350</v>
      </c>
      <c r="C50" t="s">
        <v>351</v>
      </c>
      <c r="D50" t="s">
        <v>322</v>
      </c>
      <c r="E50" t="s">
        <v>323</v>
      </c>
      <c r="F50" t="s">
        <v>352</v>
      </c>
      <c r="G50" t="s">
        <v>353</v>
      </c>
      <c r="H50" t="s">
        <v>57</v>
      </c>
      <c r="I50" t="str">
        <f>INDEX(Level[Level],MATCH(PIs[[#This Row],[L]],Level[GUID],0),1)</f>
        <v>Minor Must</v>
      </c>
      <c r="N50" t="s">
        <v>123</v>
      </c>
      <c r="O50" t="str">
        <f>INDEX(allsections[[S]:[Order]],MATCH(PIs[[#This Row],[SGUID]],allsections[SGUID],0),1)</f>
        <v>FV 29 FERTILIZERS AND BIOSTIMULANTS</v>
      </c>
      <c r="P50" t="str">
        <f>INDEX(allsections[[S]:[Order]],MATCH(PIs[[#This Row],[SGUID]],allsections[SGUID],0),2)</f>
        <v>-</v>
      </c>
      <c r="Q50">
        <f>INDEX(allsections[[S]:[Order]],MATCH(PIs[[#This Row],[SGUID]],allsections[SGUID],0),3)</f>
        <v>29</v>
      </c>
      <c r="R50" t="s">
        <v>301</v>
      </c>
      <c r="S50" t="str">
        <f>INDEX(allsections[[S]:[Order]],MATCH(PIs[[#This Row],[SSGUID]],allsections[SGUID],0),1)</f>
        <v>FV 29.01 Application records</v>
      </c>
      <c r="T50" t="str">
        <f>INDEX(allsections[[S]:[Order]],MATCH(PIs[[#This Row],[SSGUID]],allsections[SGUID],0),2)</f>
        <v>-</v>
      </c>
      <c r="U50" t="str">
        <f>INDEX(#REF!,MATCH(PIs[[#This Row],[GUID]],#REF!,0),2)</f>
        <v>3OtEoWQgYX165j9GzTkv5b</v>
      </c>
      <c r="V50" t="b">
        <v>0</v>
      </c>
    </row>
    <row r="51" spans="1:22" hidden="1" x14ac:dyDescent="0.25">
      <c r="A51" t="s">
        <v>354</v>
      </c>
      <c r="C51" t="s">
        <v>355</v>
      </c>
      <c r="D51" t="s">
        <v>356</v>
      </c>
      <c r="E51" t="s">
        <v>357</v>
      </c>
      <c r="F51" t="s">
        <v>358</v>
      </c>
      <c r="G51" t="s">
        <v>359</v>
      </c>
      <c r="H51" t="s">
        <v>48</v>
      </c>
      <c r="I51" t="str">
        <f>INDEX(Level[Level],MATCH(PIs[[#This Row],[L]],Level[GUID],0),1)</f>
        <v>Major Must</v>
      </c>
      <c r="N51" t="s">
        <v>123</v>
      </c>
      <c r="O51" t="str">
        <f>INDEX(allsections[[S]:[Order]],MATCH(PIs[[#This Row],[SGUID]],allsections[SGUID],0),1)</f>
        <v>FV 29 FERTILIZERS AND BIOSTIMULANTS</v>
      </c>
      <c r="P51" t="str">
        <f>INDEX(allsections[[S]:[Order]],MATCH(PIs[[#This Row],[SGUID]],allsections[SGUID],0),2)</f>
        <v>-</v>
      </c>
      <c r="Q51">
        <f>INDEX(allsections[[S]:[Order]],MATCH(PIs[[#This Row],[SGUID]],allsections[SGUID],0),3)</f>
        <v>29</v>
      </c>
      <c r="R51" t="s">
        <v>360</v>
      </c>
      <c r="S51" t="str">
        <f>INDEX(allsections[[S]:[Order]],MATCH(PIs[[#This Row],[SSGUID]],allsections[SGUID],0),1)</f>
        <v>FV 29.03 Organic fertilizers</v>
      </c>
      <c r="T51" t="str">
        <f>INDEX(allsections[[S]:[Order]],MATCH(PIs[[#This Row],[SSGUID]],allsections[SGUID],0),2)</f>
        <v>-</v>
      </c>
      <c r="U51">
        <f>INDEX(#REF!,MATCH(PIs[[#This Row],[GUID]],#REF!,0),2)</f>
        <v>0</v>
      </c>
      <c r="V51" t="b">
        <v>0</v>
      </c>
    </row>
    <row r="52" spans="1:22" ht="409.5" hidden="1" x14ac:dyDescent="0.25">
      <c r="A52" t="s">
        <v>361</v>
      </c>
      <c r="C52" t="s">
        <v>362</v>
      </c>
      <c r="D52" t="s">
        <v>363</v>
      </c>
      <c r="E52" t="s">
        <v>364</v>
      </c>
      <c r="F52" t="s">
        <v>365</v>
      </c>
      <c r="G52" s="47" t="s">
        <v>366</v>
      </c>
      <c r="H52" t="s">
        <v>48</v>
      </c>
      <c r="I52" t="str">
        <f>INDEX(Level[Level],MATCH(PIs[[#This Row],[L]],Level[GUID],0),1)</f>
        <v>Major Must</v>
      </c>
      <c r="N52" t="s">
        <v>123</v>
      </c>
      <c r="O52" t="str">
        <f>INDEX(allsections[[S]:[Order]],MATCH(PIs[[#This Row],[SGUID]],allsections[SGUID],0),1)</f>
        <v>FV 29 FERTILIZERS AND BIOSTIMULANTS</v>
      </c>
      <c r="P52" t="str">
        <f>INDEX(allsections[[S]:[Order]],MATCH(PIs[[#This Row],[SGUID]],allsections[SGUID],0),2)</f>
        <v>-</v>
      </c>
      <c r="Q52">
        <f>INDEX(allsections[[S]:[Order]],MATCH(PIs[[#This Row],[SGUID]],allsections[SGUID],0),3)</f>
        <v>29</v>
      </c>
      <c r="R52" t="s">
        <v>360</v>
      </c>
      <c r="S52" t="str">
        <f>INDEX(allsections[[S]:[Order]],MATCH(PIs[[#This Row],[SSGUID]],allsections[SGUID],0),1)</f>
        <v>FV 29.03 Organic fertilizers</v>
      </c>
      <c r="T52" t="str">
        <f>INDEX(allsections[[S]:[Order]],MATCH(PIs[[#This Row],[SSGUID]],allsections[SGUID],0),2)</f>
        <v>-</v>
      </c>
      <c r="U52" t="str">
        <f>INDEX(#REF!,MATCH(PIs[[#This Row],[GUID]],#REF!,0),2)</f>
        <v>36c6jSPs461vBL8euoxGPg</v>
      </c>
      <c r="V52" t="b">
        <v>0</v>
      </c>
    </row>
    <row r="53" spans="1:22" ht="375" hidden="1" x14ac:dyDescent="0.25">
      <c r="A53" t="s">
        <v>367</v>
      </c>
      <c r="C53" t="s">
        <v>368</v>
      </c>
      <c r="D53" t="s">
        <v>369</v>
      </c>
      <c r="E53" t="s">
        <v>370</v>
      </c>
      <c r="F53" t="s">
        <v>371</v>
      </c>
      <c r="G53" s="47" t="s">
        <v>372</v>
      </c>
      <c r="H53" t="s">
        <v>48</v>
      </c>
      <c r="I53" t="str">
        <f>INDEX(Level[Level],MATCH(PIs[[#This Row],[L]],Level[GUID],0),1)</f>
        <v>Major Must</v>
      </c>
      <c r="N53" t="s">
        <v>123</v>
      </c>
      <c r="O53" t="str">
        <f>INDEX(allsections[[S]:[Order]],MATCH(PIs[[#This Row],[SGUID]],allsections[SGUID],0),1)</f>
        <v>FV 29 FERTILIZERS AND BIOSTIMULANTS</v>
      </c>
      <c r="P53" t="str">
        <f>INDEX(allsections[[S]:[Order]],MATCH(PIs[[#This Row],[SGUID]],allsections[SGUID],0),2)</f>
        <v>-</v>
      </c>
      <c r="Q53">
        <f>INDEX(allsections[[S]:[Order]],MATCH(PIs[[#This Row],[SGUID]],allsections[SGUID],0),3)</f>
        <v>29</v>
      </c>
      <c r="R53" t="s">
        <v>360</v>
      </c>
      <c r="S53" t="str">
        <f>INDEX(allsections[[S]:[Order]],MATCH(PIs[[#This Row],[SSGUID]],allsections[SGUID],0),1)</f>
        <v>FV 29.03 Organic fertilizers</v>
      </c>
      <c r="T53" t="str">
        <f>INDEX(allsections[[S]:[Order]],MATCH(PIs[[#This Row],[SSGUID]],allsections[SGUID],0),2)</f>
        <v>-</v>
      </c>
      <c r="U53" t="str">
        <f>INDEX(#REF!,MATCH(PIs[[#This Row],[GUID]],#REF!,0),2)</f>
        <v>36c6jSPs461vBL8euoxGPg</v>
      </c>
      <c r="V53" t="b">
        <v>0</v>
      </c>
    </row>
    <row r="54" spans="1:22" ht="375" hidden="1" x14ac:dyDescent="0.25">
      <c r="A54" t="s">
        <v>373</v>
      </c>
      <c r="C54" t="s">
        <v>374</v>
      </c>
      <c r="D54" t="s">
        <v>375</v>
      </c>
      <c r="E54" t="s">
        <v>376</v>
      </c>
      <c r="F54" t="s">
        <v>377</v>
      </c>
      <c r="G54" s="47" t="s">
        <v>378</v>
      </c>
      <c r="H54" t="s">
        <v>48</v>
      </c>
      <c r="I54" t="str">
        <f>INDEX(Level[Level],MATCH(PIs[[#This Row],[L]],Level[GUID],0),1)</f>
        <v>Major Must</v>
      </c>
      <c r="N54" t="s">
        <v>379</v>
      </c>
      <c r="O54" t="str">
        <f>INDEX(allsections[[S]:[Order]],MATCH(PIs[[#This Row],[SGUID]],allsections[SGUID],0),1)</f>
        <v>FV 26 PLANT PROPAGATION MATERIAL</v>
      </c>
      <c r="P54" t="str">
        <f>INDEX(allsections[[S]:[Order]],MATCH(PIs[[#This Row],[SGUID]],allsections[SGUID],0),2)</f>
        <v>-</v>
      </c>
      <c r="Q54">
        <f>INDEX(allsections[[S]:[Order]],MATCH(PIs[[#This Row],[SGUID]],allsections[SGUID],0),3)</f>
        <v>26</v>
      </c>
      <c r="R54" t="s">
        <v>50</v>
      </c>
      <c r="S54" t="str">
        <f>INDEX(allsections[[S]:[Order]],MATCH(PIs[[#This Row],[SSGUID]],allsections[SGUID],0),1)</f>
        <v>-</v>
      </c>
      <c r="T54" t="str">
        <f>INDEX(allsections[[S]:[Order]],MATCH(PIs[[#This Row],[SSGUID]],allsections[SGUID],0),2)</f>
        <v>-</v>
      </c>
      <c r="U54" t="str">
        <f>INDEX(#REF!,MATCH(PIs[[#This Row],[GUID]],#REF!,0),2)</f>
        <v>23juUofObC0OdtepoHB3jM</v>
      </c>
      <c r="V54" t="b">
        <v>0</v>
      </c>
    </row>
    <row r="55" spans="1:22" ht="300" hidden="1" x14ac:dyDescent="0.25">
      <c r="A55" t="s">
        <v>380</v>
      </c>
      <c r="C55" t="s">
        <v>381</v>
      </c>
      <c r="D55" t="s">
        <v>382</v>
      </c>
      <c r="E55" t="s">
        <v>383</v>
      </c>
      <c r="F55" t="s">
        <v>384</v>
      </c>
      <c r="G55" s="47" t="s">
        <v>385</v>
      </c>
      <c r="H55" t="s">
        <v>48</v>
      </c>
      <c r="I55" t="str">
        <f>INDEX(Level[Level],MATCH(PIs[[#This Row],[L]],Level[GUID],0),1)</f>
        <v>Major Must</v>
      </c>
      <c r="N55" t="s">
        <v>379</v>
      </c>
      <c r="O55" t="str">
        <f>INDEX(allsections[[S]:[Order]],MATCH(PIs[[#This Row],[SGUID]],allsections[SGUID],0),1)</f>
        <v>FV 26 PLANT PROPAGATION MATERIAL</v>
      </c>
      <c r="P55" t="str">
        <f>INDEX(allsections[[S]:[Order]],MATCH(PIs[[#This Row],[SGUID]],allsections[SGUID],0),2)</f>
        <v>-</v>
      </c>
      <c r="Q55">
        <f>INDEX(allsections[[S]:[Order]],MATCH(PIs[[#This Row],[SGUID]],allsections[SGUID],0),3)</f>
        <v>26</v>
      </c>
      <c r="R55" t="s">
        <v>50</v>
      </c>
      <c r="S55" t="str">
        <f>INDEX(allsections[[S]:[Order]],MATCH(PIs[[#This Row],[SSGUID]],allsections[SGUID],0),1)</f>
        <v>-</v>
      </c>
      <c r="T55" t="str">
        <f>INDEX(allsections[[S]:[Order]],MATCH(PIs[[#This Row],[SSGUID]],allsections[SGUID],0),2)</f>
        <v>-</v>
      </c>
      <c r="U55">
        <f>INDEX(#REF!,MATCH(PIs[[#This Row],[GUID]],#REF!,0),2)</f>
        <v>0</v>
      </c>
      <c r="V55" t="b">
        <v>0</v>
      </c>
    </row>
    <row r="56" spans="1:22" ht="375" hidden="1" x14ac:dyDescent="0.25">
      <c r="A56" t="s">
        <v>386</v>
      </c>
      <c r="C56" t="s">
        <v>387</v>
      </c>
      <c r="D56" t="s">
        <v>388</v>
      </c>
      <c r="E56" t="s">
        <v>389</v>
      </c>
      <c r="F56" t="s">
        <v>390</v>
      </c>
      <c r="G56" s="47" t="s">
        <v>391</v>
      </c>
      <c r="H56" t="s">
        <v>57</v>
      </c>
      <c r="I56" t="str">
        <f>INDEX(Level[Level],MATCH(PIs[[#This Row],[L]],Level[GUID],0),1)</f>
        <v>Minor Must</v>
      </c>
      <c r="N56" t="s">
        <v>379</v>
      </c>
      <c r="O56" t="str">
        <f>INDEX(allsections[[S]:[Order]],MATCH(PIs[[#This Row],[SGUID]],allsections[SGUID],0),1)</f>
        <v>FV 26 PLANT PROPAGATION MATERIAL</v>
      </c>
      <c r="P56" t="str">
        <f>INDEX(allsections[[S]:[Order]],MATCH(PIs[[#This Row],[SGUID]],allsections[SGUID],0),2)</f>
        <v>-</v>
      </c>
      <c r="Q56">
        <f>INDEX(allsections[[S]:[Order]],MATCH(PIs[[#This Row],[SGUID]],allsections[SGUID],0),3)</f>
        <v>26</v>
      </c>
      <c r="R56" t="s">
        <v>50</v>
      </c>
      <c r="S56" t="str">
        <f>INDEX(allsections[[S]:[Order]],MATCH(PIs[[#This Row],[SSGUID]],allsections[SGUID],0),1)</f>
        <v>-</v>
      </c>
      <c r="T56" t="str">
        <f>INDEX(allsections[[S]:[Order]],MATCH(PIs[[#This Row],[SSGUID]],allsections[SGUID],0),2)</f>
        <v>-</v>
      </c>
      <c r="U56" t="str">
        <f>INDEX(#REF!,MATCH(PIs[[#This Row],[GUID]],#REF!,0),2)</f>
        <v>23juUofObC0OdtepoHB3jM</v>
      </c>
      <c r="V56" t="b">
        <v>0</v>
      </c>
    </row>
    <row r="57" spans="1:22" hidden="1" x14ac:dyDescent="0.25">
      <c r="A57" t="s">
        <v>392</v>
      </c>
      <c r="C57" t="s">
        <v>393</v>
      </c>
      <c r="D57" t="s">
        <v>394</v>
      </c>
      <c r="E57" t="s">
        <v>395</v>
      </c>
      <c r="F57" t="s">
        <v>396</v>
      </c>
      <c r="G57" t="s">
        <v>397</v>
      </c>
      <c r="H57" t="s">
        <v>137</v>
      </c>
      <c r="I57" t="str">
        <f>INDEX(Level[Level],MATCH(PIs[[#This Row],[L]],Level[GUID],0),1)</f>
        <v>Recom.</v>
      </c>
      <c r="N57" t="s">
        <v>138</v>
      </c>
      <c r="O57" t="str">
        <f>INDEX(allsections[[S]:[Order]],MATCH(PIs[[#This Row],[SGUID]],allsections[SGUID],0),1)</f>
        <v>FV 25 WASTE MANAGEMENT</v>
      </c>
      <c r="P57" t="str">
        <f>INDEX(allsections[[S]:[Order]],MATCH(PIs[[#This Row],[SGUID]],allsections[SGUID],0),2)</f>
        <v>-</v>
      </c>
      <c r="Q57">
        <f>INDEX(allsections[[S]:[Order]],MATCH(PIs[[#This Row],[SGUID]],allsections[SGUID],0),3)</f>
        <v>25</v>
      </c>
      <c r="R57" t="s">
        <v>50</v>
      </c>
      <c r="S57" t="str">
        <f>INDEX(allsections[[S]:[Order]],MATCH(PIs[[#This Row],[SSGUID]],allsections[SGUID],0),1)</f>
        <v>-</v>
      </c>
      <c r="T57" t="str">
        <f>INDEX(allsections[[S]:[Order]],MATCH(PIs[[#This Row],[SSGUID]],allsections[SGUID],0),2)</f>
        <v>-</v>
      </c>
      <c r="U57">
        <f>INDEX(#REF!,MATCH(PIs[[#This Row],[GUID]],#REF!,0),2)</f>
        <v>0</v>
      </c>
      <c r="V57" t="b">
        <v>0</v>
      </c>
    </row>
    <row r="58" spans="1:22" ht="409.5" hidden="1" x14ac:dyDescent="0.25">
      <c r="A58" t="s">
        <v>398</v>
      </c>
      <c r="C58" t="s">
        <v>399</v>
      </c>
      <c r="D58" t="s">
        <v>400</v>
      </c>
      <c r="E58" t="s">
        <v>401</v>
      </c>
      <c r="F58" t="s">
        <v>402</v>
      </c>
      <c r="G58" s="47" t="s">
        <v>403</v>
      </c>
      <c r="H58" t="s">
        <v>48</v>
      </c>
      <c r="I58" t="str">
        <f>INDEX(Level[Level],MATCH(PIs[[#This Row],[L]],Level[GUID],0),1)</f>
        <v>Major Must</v>
      </c>
      <c r="N58" t="s">
        <v>379</v>
      </c>
      <c r="O58" t="str">
        <f>INDEX(allsections[[S]:[Order]],MATCH(PIs[[#This Row],[SGUID]],allsections[SGUID],0),1)</f>
        <v>FV 26 PLANT PROPAGATION MATERIAL</v>
      </c>
      <c r="P58" t="str">
        <f>INDEX(allsections[[S]:[Order]],MATCH(PIs[[#This Row],[SGUID]],allsections[SGUID],0),2)</f>
        <v>-</v>
      </c>
      <c r="Q58">
        <f>INDEX(allsections[[S]:[Order]],MATCH(PIs[[#This Row],[SGUID]],allsections[SGUID],0),3)</f>
        <v>26</v>
      </c>
      <c r="R58" t="s">
        <v>50</v>
      </c>
      <c r="S58" t="str">
        <f>INDEX(allsections[[S]:[Order]],MATCH(PIs[[#This Row],[SSGUID]],allsections[SGUID],0),1)</f>
        <v>-</v>
      </c>
      <c r="T58" t="str">
        <f>INDEX(allsections[[S]:[Order]],MATCH(PIs[[#This Row],[SSGUID]],allsections[SGUID],0),2)</f>
        <v>-</v>
      </c>
      <c r="U58">
        <f>INDEX(#REF!,MATCH(PIs[[#This Row],[GUID]],#REF!,0),2)</f>
        <v>0</v>
      </c>
      <c r="V58" t="b">
        <v>0</v>
      </c>
    </row>
    <row r="59" spans="1:22" hidden="1" x14ac:dyDescent="0.25">
      <c r="A59" t="s">
        <v>404</v>
      </c>
      <c r="C59" t="s">
        <v>405</v>
      </c>
      <c r="D59" t="s">
        <v>406</v>
      </c>
      <c r="E59" t="s">
        <v>407</v>
      </c>
      <c r="F59" t="s">
        <v>408</v>
      </c>
      <c r="G59" t="s">
        <v>409</v>
      </c>
      <c r="H59" t="s">
        <v>48</v>
      </c>
      <c r="I59" t="str">
        <f>INDEX(Level[Level],MATCH(PIs[[#This Row],[L]],Level[GUID],0),1)</f>
        <v>Major Must</v>
      </c>
      <c r="N59" t="s">
        <v>379</v>
      </c>
      <c r="O59" t="str">
        <f>INDEX(allsections[[S]:[Order]],MATCH(PIs[[#This Row],[SGUID]],allsections[SGUID],0),1)</f>
        <v>FV 26 PLANT PROPAGATION MATERIAL</v>
      </c>
      <c r="P59" t="str">
        <f>INDEX(allsections[[S]:[Order]],MATCH(PIs[[#This Row],[SGUID]],allsections[SGUID],0),2)</f>
        <v>-</v>
      </c>
      <c r="Q59">
        <f>INDEX(allsections[[S]:[Order]],MATCH(PIs[[#This Row],[SGUID]],allsections[SGUID],0),3)</f>
        <v>26</v>
      </c>
      <c r="R59" t="s">
        <v>50</v>
      </c>
      <c r="S59" t="str">
        <f>INDEX(allsections[[S]:[Order]],MATCH(PIs[[#This Row],[SSGUID]],allsections[SGUID],0),1)</f>
        <v>-</v>
      </c>
      <c r="T59" t="str">
        <f>INDEX(allsections[[S]:[Order]],MATCH(PIs[[#This Row],[SSGUID]],allsections[SGUID],0),2)</f>
        <v>-</v>
      </c>
      <c r="U59">
        <f>INDEX(#REF!,MATCH(PIs[[#This Row],[GUID]],#REF!,0),2)</f>
        <v>0</v>
      </c>
      <c r="V59" t="b">
        <v>0</v>
      </c>
    </row>
    <row r="60" spans="1:22" hidden="1" x14ac:dyDescent="0.25">
      <c r="A60" t="s">
        <v>410</v>
      </c>
      <c r="C60" t="s">
        <v>411</v>
      </c>
      <c r="D60" t="s">
        <v>412</v>
      </c>
      <c r="E60" t="s">
        <v>413</v>
      </c>
      <c r="F60" t="s">
        <v>414</v>
      </c>
      <c r="G60" t="s">
        <v>415</v>
      </c>
      <c r="H60" t="s">
        <v>48</v>
      </c>
      <c r="I60" t="str">
        <f>INDEX(Level[Level],MATCH(PIs[[#This Row],[L]],Level[GUID],0),1)</f>
        <v>Major Must</v>
      </c>
      <c r="N60" t="s">
        <v>115</v>
      </c>
      <c r="O60" t="str">
        <f>INDEX(allsections[[S]:[Order]],MATCH(PIs[[#This Row],[SGUID]],allsections[SGUID],0),1)</f>
        <v>FV 32 PLANT PROTECTION PRODUCTS</v>
      </c>
      <c r="P60" t="str">
        <f>INDEX(allsections[[S]:[Order]],MATCH(PIs[[#This Row],[SGUID]],allsections[SGUID],0),2)</f>
        <v>-</v>
      </c>
      <c r="Q60">
        <f>INDEX(allsections[[S]:[Order]],MATCH(PIs[[#This Row],[SGUID]],allsections[SGUID],0),3)</f>
        <v>32</v>
      </c>
      <c r="R60" t="s">
        <v>116</v>
      </c>
      <c r="S60" t="str">
        <f>INDEX(allsections[[S]:[Order]],MATCH(PIs[[#This Row],[SSGUID]],allsections[SGUID],0),1)</f>
        <v>FV 32.04 Empty containers</v>
      </c>
      <c r="T60" t="str">
        <f>INDEX(allsections[[S]:[Order]],MATCH(PIs[[#This Row],[SSGUID]],allsections[SGUID],0),2)</f>
        <v>-</v>
      </c>
      <c r="U60" t="str">
        <f>INDEX(#REF!,MATCH(PIs[[#This Row],[GUID]],#REF!,0),2)</f>
        <v>6wEtZi10jsNcRNXt4zdGZM</v>
      </c>
      <c r="V60" t="b">
        <v>0</v>
      </c>
    </row>
    <row r="61" spans="1:22" hidden="1" x14ac:dyDescent="0.25">
      <c r="A61" t="s">
        <v>416</v>
      </c>
      <c r="C61" t="s">
        <v>417</v>
      </c>
      <c r="D61" t="s">
        <v>418</v>
      </c>
      <c r="E61" t="s">
        <v>419</v>
      </c>
      <c r="F61" t="s">
        <v>420</v>
      </c>
      <c r="G61" t="s">
        <v>421</v>
      </c>
      <c r="H61" t="s">
        <v>57</v>
      </c>
      <c r="I61" t="str">
        <f>INDEX(Level[Level],MATCH(PIs[[#This Row],[L]],Level[GUID],0),1)</f>
        <v>Minor Must</v>
      </c>
      <c r="N61" t="s">
        <v>115</v>
      </c>
      <c r="O61" t="str">
        <f>INDEX(allsections[[S]:[Order]],MATCH(PIs[[#This Row],[SGUID]],allsections[SGUID],0),1)</f>
        <v>FV 32 PLANT PROTECTION PRODUCTS</v>
      </c>
      <c r="P61" t="str">
        <f>INDEX(allsections[[S]:[Order]],MATCH(PIs[[#This Row],[SGUID]],allsections[SGUID],0),2)</f>
        <v>-</v>
      </c>
      <c r="Q61">
        <f>INDEX(allsections[[S]:[Order]],MATCH(PIs[[#This Row],[SGUID]],allsections[SGUID],0),3)</f>
        <v>32</v>
      </c>
      <c r="R61" t="s">
        <v>422</v>
      </c>
      <c r="S61" t="str">
        <f>INDEX(allsections[[S]:[Order]],MATCH(PIs[[#This Row],[SSGUID]],allsections[SGUID],0),1)</f>
        <v>FV 32.05 Obsolete plant protection products</v>
      </c>
      <c r="T61" t="str">
        <f>INDEX(allsections[[S]:[Order]],MATCH(PIs[[#This Row],[SSGUID]],allsections[SGUID],0),2)</f>
        <v>-</v>
      </c>
      <c r="U61" t="str">
        <f>INDEX(#REF!,MATCH(PIs[[#This Row],[GUID]],#REF!,0),2)</f>
        <v>6wEtZi10jsNcRNXt4zdGZM</v>
      </c>
      <c r="V61" t="b">
        <v>0</v>
      </c>
    </row>
    <row r="62" spans="1:22" ht="195" hidden="1" x14ac:dyDescent="0.25">
      <c r="A62" t="s">
        <v>423</v>
      </c>
      <c r="C62" t="s">
        <v>424</v>
      </c>
      <c r="D62" t="s">
        <v>425</v>
      </c>
      <c r="E62" t="s">
        <v>426</v>
      </c>
      <c r="F62" t="s">
        <v>427</v>
      </c>
      <c r="G62" s="47" t="s">
        <v>428</v>
      </c>
      <c r="H62" t="s">
        <v>57</v>
      </c>
      <c r="I62" t="str">
        <f>INDEX(Level[Level],MATCH(PIs[[#This Row],[L]],Level[GUID],0),1)</f>
        <v>Minor Must</v>
      </c>
      <c r="N62" t="s">
        <v>115</v>
      </c>
      <c r="O62" t="str">
        <f>INDEX(allsections[[S]:[Order]],MATCH(PIs[[#This Row],[SGUID]],allsections[SGUID],0),1)</f>
        <v>FV 32 PLANT PROTECTION PRODUCTS</v>
      </c>
      <c r="P62" t="str">
        <f>INDEX(allsections[[S]:[Order]],MATCH(PIs[[#This Row],[SGUID]],allsections[SGUID],0),2)</f>
        <v>-</v>
      </c>
      <c r="Q62">
        <f>INDEX(allsections[[S]:[Order]],MATCH(PIs[[#This Row],[SGUID]],allsections[SGUID],0),3)</f>
        <v>32</v>
      </c>
      <c r="R62" t="s">
        <v>429</v>
      </c>
      <c r="S62" t="str">
        <f>INDEX(allsections[[S]:[Order]],MATCH(PIs[[#This Row],[SSGUID]],allsections[SGUID],0),1)</f>
        <v>FV 32.06 Disposal of surplus application mix</v>
      </c>
      <c r="T62" t="str">
        <f>INDEX(allsections[[S]:[Order]],MATCH(PIs[[#This Row],[SSGUID]],allsections[SGUID],0),2)</f>
        <v>-</v>
      </c>
      <c r="U62" t="str">
        <f>INDEX(#REF!,MATCH(PIs[[#This Row],[GUID]],#REF!,0),2)</f>
        <v>6wEtZi10jsNcRNXt4zdGZM</v>
      </c>
      <c r="V62" t="b">
        <v>0</v>
      </c>
    </row>
    <row r="63" spans="1:22" ht="315" hidden="1" x14ac:dyDescent="0.25">
      <c r="A63" t="s">
        <v>430</v>
      </c>
      <c r="C63" t="s">
        <v>431</v>
      </c>
      <c r="D63" t="s">
        <v>432</v>
      </c>
      <c r="E63" t="s">
        <v>433</v>
      </c>
      <c r="F63" t="s">
        <v>434</v>
      </c>
      <c r="G63" s="47" t="s">
        <v>435</v>
      </c>
      <c r="H63" t="s">
        <v>48</v>
      </c>
      <c r="I63" t="str">
        <f>INDEX(Level[Level],MATCH(PIs[[#This Row],[L]],Level[GUID],0),1)</f>
        <v>Major Must</v>
      </c>
      <c r="N63" t="s">
        <v>94</v>
      </c>
      <c r="O63" t="str">
        <f>INDEX(allsections[[S]:[Order]],MATCH(PIs[[#This Row],[SGUID]],allsections[SGUID],0),1)</f>
        <v>FV 03 RESOURCE MANAGEMENT AND TRAINING</v>
      </c>
      <c r="P63" t="str">
        <f>INDEX(allsections[[S]:[Order]],MATCH(PIs[[#This Row],[SGUID]],allsections[SGUID],0),2)</f>
        <v>-</v>
      </c>
      <c r="Q63">
        <f>INDEX(allsections[[S]:[Order]],MATCH(PIs[[#This Row],[SGUID]],allsections[SGUID],0),3)</f>
        <v>3</v>
      </c>
      <c r="R63" t="s">
        <v>50</v>
      </c>
      <c r="S63" t="str">
        <f>INDEX(allsections[[S]:[Order]],MATCH(PIs[[#This Row],[SSGUID]],allsections[SGUID],0),1)</f>
        <v>-</v>
      </c>
      <c r="T63" t="str">
        <f>INDEX(allsections[[S]:[Order]],MATCH(PIs[[#This Row],[SSGUID]],allsections[SGUID],0),2)</f>
        <v>-</v>
      </c>
      <c r="U63">
        <f>INDEX(#REF!,MATCH(PIs[[#This Row],[GUID]],#REF!,0),2)</f>
        <v>0</v>
      </c>
      <c r="V63" t="b">
        <v>0</v>
      </c>
    </row>
    <row r="64" spans="1:22" ht="90" hidden="1" x14ac:dyDescent="0.25">
      <c r="A64" t="s">
        <v>436</v>
      </c>
      <c r="C64" t="s">
        <v>437</v>
      </c>
      <c r="D64" t="s">
        <v>438</v>
      </c>
      <c r="E64" t="s">
        <v>439</v>
      </c>
      <c r="F64" t="s">
        <v>440</v>
      </c>
      <c r="G64" s="47" t="s">
        <v>441</v>
      </c>
      <c r="H64" t="s">
        <v>48</v>
      </c>
      <c r="I64" t="str">
        <f>INDEX(Level[Level],MATCH(PIs[[#This Row],[L]],Level[GUID],0),1)</f>
        <v>Major Must</v>
      </c>
      <c r="N64" t="s">
        <v>115</v>
      </c>
      <c r="O64" t="str">
        <f>INDEX(allsections[[S]:[Order]],MATCH(PIs[[#This Row],[SGUID]],allsections[SGUID],0),1)</f>
        <v>FV 32 PLANT PROTECTION PRODUCTS</v>
      </c>
      <c r="P64" t="str">
        <f>INDEX(allsections[[S]:[Order]],MATCH(PIs[[#This Row],[SGUID]],allsections[SGUID],0),2)</f>
        <v>-</v>
      </c>
      <c r="Q64">
        <f>INDEX(allsections[[S]:[Order]],MATCH(PIs[[#This Row],[SGUID]],allsections[SGUID],0),3)</f>
        <v>32</v>
      </c>
      <c r="R64" t="s">
        <v>442</v>
      </c>
      <c r="S64" t="str">
        <f>INDEX(allsections[[S]:[Order]],MATCH(PIs[[#This Row],[SSGUID]],allsections[SGUID],0),1)</f>
        <v>FV 32.11 Invoices and procurement documentation</v>
      </c>
      <c r="T64" t="str">
        <f>INDEX(allsections[[S]:[Order]],MATCH(PIs[[#This Row],[SSGUID]],allsections[SGUID],0),2)</f>
        <v>-</v>
      </c>
      <c r="U64" t="str">
        <f>INDEX(#REF!,MATCH(PIs[[#This Row],[GUID]],#REF!,0),2)</f>
        <v>6wEtZi10jsNcRNXt4zdGZM</v>
      </c>
      <c r="V64" t="b">
        <v>0</v>
      </c>
    </row>
    <row r="65" spans="1:23" hidden="1" x14ac:dyDescent="0.25">
      <c r="A65" t="s">
        <v>443</v>
      </c>
      <c r="C65" t="s">
        <v>444</v>
      </c>
      <c r="D65" t="s">
        <v>445</v>
      </c>
      <c r="E65" t="s">
        <v>446</v>
      </c>
      <c r="F65" t="s">
        <v>447</v>
      </c>
      <c r="G65" t="s">
        <v>448</v>
      </c>
      <c r="H65" t="s">
        <v>57</v>
      </c>
      <c r="I65" t="str">
        <f>INDEX(Level[Level],MATCH(PIs[[#This Row],[L]],Level[GUID],0),1)</f>
        <v>Minor Must</v>
      </c>
      <c r="N65" t="s">
        <v>115</v>
      </c>
      <c r="O65" t="str">
        <f>INDEX(allsections[[S]:[Order]],MATCH(PIs[[#This Row],[SGUID]],allsections[SGUID],0),1)</f>
        <v>FV 32 PLANT PROTECTION PRODUCTS</v>
      </c>
      <c r="P65" t="str">
        <f>INDEX(allsections[[S]:[Order]],MATCH(PIs[[#This Row],[SGUID]],allsections[SGUID],0),2)</f>
        <v>-</v>
      </c>
      <c r="Q65">
        <f>INDEX(allsections[[S]:[Order]],MATCH(PIs[[#This Row],[SGUID]],allsections[SGUID],0),3)</f>
        <v>32</v>
      </c>
      <c r="R65" t="s">
        <v>449</v>
      </c>
      <c r="S65" t="str">
        <f>INDEX(allsections[[S]:[Order]],MATCH(PIs[[#This Row],[SSGUID]],allsections[SGUID],0),1)</f>
        <v>FV 32.10 Mixing and handling</v>
      </c>
      <c r="T65" t="str">
        <f>INDEX(allsections[[S]:[Order]],MATCH(PIs[[#This Row],[SSGUID]],allsections[SGUID],0),2)</f>
        <v>-</v>
      </c>
      <c r="U65" t="str">
        <f>INDEX(#REF!,MATCH(PIs[[#This Row],[GUID]],#REF!,0),2)</f>
        <v>6wEtZi10jsNcRNXt4zdGZM</v>
      </c>
      <c r="V65" t="b">
        <v>0</v>
      </c>
    </row>
    <row r="66" spans="1:23" ht="409.5" hidden="1" x14ac:dyDescent="0.25">
      <c r="A66" t="s">
        <v>450</v>
      </c>
      <c r="C66" t="s">
        <v>451</v>
      </c>
      <c r="D66" t="s">
        <v>452</v>
      </c>
      <c r="E66" t="s">
        <v>453</v>
      </c>
      <c r="F66" t="s">
        <v>454</v>
      </c>
      <c r="G66" s="47" t="s">
        <v>455</v>
      </c>
      <c r="H66" t="s">
        <v>48</v>
      </c>
      <c r="I66" t="str">
        <f>INDEX(Level[Level],MATCH(PIs[[#This Row],[L]],Level[GUID],0),1)</f>
        <v>Major Must</v>
      </c>
      <c r="N66" t="s">
        <v>456</v>
      </c>
      <c r="O66" t="str">
        <f>INDEX(allsections[[S]:[Order]],MATCH(PIs[[#This Row],[SGUID]],allsections[SGUID],0),1)</f>
        <v>FV 13 EQUIPMENT AND DEVICES</v>
      </c>
      <c r="P66" t="str">
        <f>INDEX(allsections[[S]:[Order]],MATCH(PIs[[#This Row],[SGUID]],allsections[SGUID],0),2)</f>
        <v>-</v>
      </c>
      <c r="Q66">
        <f>INDEX(allsections[[S]:[Order]],MATCH(PIs[[#This Row],[SGUID]],allsections[SGUID],0),3)</f>
        <v>13</v>
      </c>
      <c r="R66" t="s">
        <v>50</v>
      </c>
      <c r="S66" t="str">
        <f>INDEX(allsections[[S]:[Order]],MATCH(PIs[[#This Row],[SSGUID]],allsections[SGUID],0),1)</f>
        <v>-</v>
      </c>
      <c r="T66" t="str">
        <f>INDEX(allsections[[S]:[Order]],MATCH(PIs[[#This Row],[SSGUID]],allsections[SGUID],0),2)</f>
        <v>-</v>
      </c>
      <c r="U66">
        <f>INDEX(#REF!,MATCH(PIs[[#This Row],[GUID]],#REF!,0),2)</f>
        <v>0</v>
      </c>
      <c r="V66" t="b">
        <v>0</v>
      </c>
    </row>
    <row r="67" spans="1:23" hidden="1" x14ac:dyDescent="0.25">
      <c r="A67" t="s">
        <v>457</v>
      </c>
      <c r="C67" t="s">
        <v>458</v>
      </c>
      <c r="D67" t="s">
        <v>459</v>
      </c>
      <c r="E67" t="s">
        <v>460</v>
      </c>
      <c r="F67" t="s">
        <v>461</v>
      </c>
      <c r="G67" t="s">
        <v>462</v>
      </c>
      <c r="H67" t="s">
        <v>57</v>
      </c>
      <c r="I67" t="str">
        <f>INDEX(Level[Level],MATCH(PIs[[#This Row],[L]],Level[GUID],0),1)</f>
        <v>Minor Must</v>
      </c>
      <c r="N67" t="s">
        <v>115</v>
      </c>
      <c r="O67" t="str">
        <f>INDEX(allsections[[S]:[Order]],MATCH(PIs[[#This Row],[SGUID]],allsections[SGUID],0),1)</f>
        <v>FV 32 PLANT PROTECTION PRODUCTS</v>
      </c>
      <c r="P67" t="str">
        <f>INDEX(allsections[[S]:[Order]],MATCH(PIs[[#This Row],[SGUID]],allsections[SGUID],0),2)</f>
        <v>-</v>
      </c>
      <c r="Q67">
        <f>INDEX(allsections[[S]:[Order]],MATCH(PIs[[#This Row],[SGUID]],allsections[SGUID],0),3)</f>
        <v>32</v>
      </c>
      <c r="R67" t="s">
        <v>449</v>
      </c>
      <c r="S67" t="str">
        <f>INDEX(allsections[[S]:[Order]],MATCH(PIs[[#This Row],[SSGUID]],allsections[SGUID],0),1)</f>
        <v>FV 32.10 Mixing and handling</v>
      </c>
      <c r="T67" t="str">
        <f>INDEX(allsections[[S]:[Order]],MATCH(PIs[[#This Row],[SSGUID]],allsections[SGUID],0),2)</f>
        <v>-</v>
      </c>
      <c r="U67" t="str">
        <f>INDEX(#REF!,MATCH(PIs[[#This Row],[GUID]],#REF!,0),2)</f>
        <v>6wEtZi10jsNcRNXt4zdGZM</v>
      </c>
      <c r="V67" t="b">
        <v>0</v>
      </c>
      <c r="W67" t="b">
        <v>0</v>
      </c>
    </row>
    <row r="68" spans="1:23" hidden="1" x14ac:dyDescent="0.25">
      <c r="A68" t="s">
        <v>463</v>
      </c>
      <c r="C68" t="s">
        <v>464</v>
      </c>
      <c r="D68" t="s">
        <v>465</v>
      </c>
      <c r="E68" t="s">
        <v>466</v>
      </c>
      <c r="F68" t="s">
        <v>467</v>
      </c>
      <c r="G68" t="s">
        <v>468</v>
      </c>
      <c r="H68" t="s">
        <v>57</v>
      </c>
      <c r="I68" t="str">
        <f>INDEX(Level[Level],MATCH(PIs[[#This Row],[L]],Level[GUID],0),1)</f>
        <v>Minor Must</v>
      </c>
      <c r="N68" t="s">
        <v>115</v>
      </c>
      <c r="O68" t="str">
        <f>INDEX(allsections[[S]:[Order]],MATCH(PIs[[#This Row],[SGUID]],allsections[SGUID],0),1)</f>
        <v>FV 32 PLANT PROTECTION PRODUCTS</v>
      </c>
      <c r="P68" t="str">
        <f>INDEX(allsections[[S]:[Order]],MATCH(PIs[[#This Row],[SGUID]],allsections[SGUID],0),2)</f>
        <v>-</v>
      </c>
      <c r="Q68">
        <f>INDEX(allsections[[S]:[Order]],MATCH(PIs[[#This Row],[SGUID]],allsections[SGUID],0),3)</f>
        <v>32</v>
      </c>
      <c r="R68" t="s">
        <v>449</v>
      </c>
      <c r="S68" t="str">
        <f>INDEX(allsections[[S]:[Order]],MATCH(PIs[[#This Row],[SSGUID]],allsections[SGUID],0),1)</f>
        <v>FV 32.10 Mixing and handling</v>
      </c>
      <c r="T68" t="str">
        <f>INDEX(allsections[[S]:[Order]],MATCH(PIs[[#This Row],[SSGUID]],allsections[SGUID],0),2)</f>
        <v>-</v>
      </c>
      <c r="U68" t="str">
        <f>INDEX(#REF!,MATCH(PIs[[#This Row],[GUID]],#REF!,0),2)</f>
        <v>6wEtZi10jsNcRNXt4zdGZM</v>
      </c>
      <c r="V68" t="b">
        <v>0</v>
      </c>
    </row>
    <row r="69" spans="1:23" ht="409.5" hidden="1" x14ac:dyDescent="0.25">
      <c r="A69" t="s">
        <v>469</v>
      </c>
      <c r="C69" t="s">
        <v>470</v>
      </c>
      <c r="D69" t="s">
        <v>471</v>
      </c>
      <c r="E69" t="s">
        <v>472</v>
      </c>
      <c r="F69" t="s">
        <v>473</v>
      </c>
      <c r="G69" s="47" t="s">
        <v>474</v>
      </c>
      <c r="H69" t="s">
        <v>48</v>
      </c>
      <c r="I69" t="str">
        <f>INDEX(Level[Level],MATCH(PIs[[#This Row],[L]],Level[GUID],0),1)</f>
        <v>Major Must</v>
      </c>
      <c r="N69" t="s">
        <v>475</v>
      </c>
      <c r="O69" t="str">
        <f>INDEX(allsections[[S]:[Order]],MATCH(PIs[[#This Row],[SGUID]],allsections[SGUID],0),1)</f>
        <v>FV 04 OUTSOURCED ACTIVITIES (SUBCONTRACTORS)</v>
      </c>
      <c r="P69" t="str">
        <f>INDEX(allsections[[S]:[Order]],MATCH(PIs[[#This Row],[SGUID]],allsections[SGUID],0),2)</f>
        <v>-</v>
      </c>
      <c r="Q69">
        <f>INDEX(allsections[[S]:[Order]],MATCH(PIs[[#This Row],[SGUID]],allsections[SGUID],0),3)</f>
        <v>4</v>
      </c>
      <c r="R69" t="s">
        <v>50</v>
      </c>
      <c r="S69" t="str">
        <f>INDEX(allsections[[S]:[Order]],MATCH(PIs[[#This Row],[SSGUID]],allsections[SGUID],0),1)</f>
        <v>-</v>
      </c>
      <c r="T69" t="str">
        <f>INDEX(allsections[[S]:[Order]],MATCH(PIs[[#This Row],[SSGUID]],allsections[SGUID],0),2)</f>
        <v>-</v>
      </c>
      <c r="U69" t="str">
        <f>INDEX(#REF!,MATCH(PIs[[#This Row],[GUID]],#REF!,0),2)</f>
        <v>1t0Mq6PJkbSbEcIEvZj92e</v>
      </c>
      <c r="V69" t="b">
        <v>0</v>
      </c>
    </row>
    <row r="70" spans="1:23" hidden="1" x14ac:dyDescent="0.25">
      <c r="A70" t="s">
        <v>476</v>
      </c>
      <c r="C70" t="s">
        <v>477</v>
      </c>
      <c r="D70" t="s">
        <v>478</v>
      </c>
      <c r="E70" t="s">
        <v>479</v>
      </c>
      <c r="F70" t="s">
        <v>480</v>
      </c>
      <c r="G70" t="s">
        <v>481</v>
      </c>
      <c r="H70" t="s">
        <v>57</v>
      </c>
      <c r="I70" t="str">
        <f>INDEX(Level[Level],MATCH(PIs[[#This Row],[L]],Level[GUID],0),1)</f>
        <v>Minor Must</v>
      </c>
      <c r="N70" t="s">
        <v>138</v>
      </c>
      <c r="O70" t="str">
        <f>INDEX(allsections[[S]:[Order]],MATCH(PIs[[#This Row],[SGUID]],allsections[SGUID],0),1)</f>
        <v>FV 25 WASTE MANAGEMENT</v>
      </c>
      <c r="P70" t="str">
        <f>INDEX(allsections[[S]:[Order]],MATCH(PIs[[#This Row],[SGUID]],allsections[SGUID],0),2)</f>
        <v>-</v>
      </c>
      <c r="Q70">
        <f>INDEX(allsections[[S]:[Order]],MATCH(PIs[[#This Row],[SGUID]],allsections[SGUID],0),3)</f>
        <v>25</v>
      </c>
      <c r="R70" t="s">
        <v>50</v>
      </c>
      <c r="S70" t="str">
        <f>INDEX(allsections[[S]:[Order]],MATCH(PIs[[#This Row],[SSGUID]],allsections[SGUID],0),1)</f>
        <v>-</v>
      </c>
      <c r="T70" t="str">
        <f>INDEX(allsections[[S]:[Order]],MATCH(PIs[[#This Row],[SSGUID]],allsections[SGUID],0),2)</f>
        <v>-</v>
      </c>
      <c r="U70">
        <f>INDEX(#REF!,MATCH(PIs[[#This Row],[GUID]],#REF!,0),2)</f>
        <v>0</v>
      </c>
      <c r="V70" t="b">
        <v>0</v>
      </c>
    </row>
    <row r="71" spans="1:23" hidden="1" x14ac:dyDescent="0.25">
      <c r="A71" t="s">
        <v>482</v>
      </c>
      <c r="C71" t="s">
        <v>483</v>
      </c>
      <c r="D71" t="s">
        <v>484</v>
      </c>
      <c r="E71" t="s">
        <v>485</v>
      </c>
      <c r="F71" t="s">
        <v>486</v>
      </c>
      <c r="G71" t="s">
        <v>487</v>
      </c>
      <c r="H71" t="s">
        <v>57</v>
      </c>
      <c r="I71" t="str">
        <f>INDEX(Level[Level],MATCH(PIs[[#This Row],[L]],Level[GUID],0),1)</f>
        <v>Minor Must</v>
      </c>
      <c r="N71" t="s">
        <v>488</v>
      </c>
      <c r="O71" t="str">
        <f>INDEX(allsections[[S]:[Order]],MATCH(PIs[[#This Row],[SGUID]],allsections[SGUID],0),1)</f>
        <v>FV 20 WORKERS’ HEALTH, SAFETY, AND WELFARE</v>
      </c>
      <c r="P71" t="str">
        <f>INDEX(allsections[[S]:[Order]],MATCH(PIs[[#This Row],[SGUID]],allsections[SGUID],0),2)</f>
        <v>-</v>
      </c>
      <c r="Q71">
        <f>INDEX(allsections[[S]:[Order]],MATCH(PIs[[#This Row],[SGUID]],allsections[SGUID],0),3)</f>
        <v>20</v>
      </c>
      <c r="R71" t="s">
        <v>489</v>
      </c>
      <c r="S71" t="str">
        <f>INDEX(allsections[[S]:[Order]],MATCH(PIs[[#This Row],[SSGUID]],allsections[SGUID],0),1)</f>
        <v>FV 20.03 Personal protective equipment</v>
      </c>
      <c r="T71" t="str">
        <f>INDEX(allsections[[S]:[Order]],MATCH(PIs[[#This Row],[SSGUID]],allsections[SGUID],0),2)</f>
        <v>-</v>
      </c>
      <c r="U71">
        <f>INDEX(#REF!,MATCH(PIs[[#This Row],[GUID]],#REF!,0),2)</f>
        <v>0</v>
      </c>
      <c r="V71" t="b">
        <v>0</v>
      </c>
      <c r="W71" t="b">
        <v>1</v>
      </c>
    </row>
    <row r="72" spans="1:23" hidden="1" x14ac:dyDescent="0.25">
      <c r="A72" t="s">
        <v>490</v>
      </c>
      <c r="C72" t="s">
        <v>491</v>
      </c>
      <c r="D72" t="s">
        <v>492</v>
      </c>
      <c r="E72" t="s">
        <v>493</v>
      </c>
      <c r="F72" t="s">
        <v>494</v>
      </c>
      <c r="G72" t="s">
        <v>495</v>
      </c>
      <c r="H72" t="s">
        <v>48</v>
      </c>
      <c r="I72" t="str">
        <f>INDEX(Level[Level],MATCH(PIs[[#This Row],[L]],Level[GUID],0),1)</f>
        <v>Major Must</v>
      </c>
      <c r="N72" t="s">
        <v>488</v>
      </c>
      <c r="O72" t="str">
        <f>INDEX(allsections[[S]:[Order]],MATCH(PIs[[#This Row],[SGUID]],allsections[SGUID],0),1)</f>
        <v>FV 20 WORKERS’ HEALTH, SAFETY, AND WELFARE</v>
      </c>
      <c r="P72" t="str">
        <f>INDEX(allsections[[S]:[Order]],MATCH(PIs[[#This Row],[SGUID]],allsections[SGUID],0),2)</f>
        <v>-</v>
      </c>
      <c r="Q72">
        <f>INDEX(allsections[[S]:[Order]],MATCH(PIs[[#This Row],[SGUID]],allsections[SGUID],0),3)</f>
        <v>20</v>
      </c>
      <c r="R72" t="s">
        <v>489</v>
      </c>
      <c r="S72" t="str">
        <f>INDEX(allsections[[S]:[Order]],MATCH(PIs[[#This Row],[SSGUID]],allsections[SGUID],0),1)</f>
        <v>FV 20.03 Personal protective equipment</v>
      </c>
      <c r="T72" t="str">
        <f>INDEX(allsections[[S]:[Order]],MATCH(PIs[[#This Row],[SSGUID]],allsections[SGUID],0),2)</f>
        <v>-</v>
      </c>
      <c r="U72">
        <f>INDEX(#REF!,MATCH(PIs[[#This Row],[GUID]],#REF!,0),2)</f>
        <v>0</v>
      </c>
      <c r="V72" t="b">
        <v>0</v>
      </c>
    </row>
    <row r="73" spans="1:23" ht="135" hidden="1" x14ac:dyDescent="0.25">
      <c r="A73" t="s">
        <v>496</v>
      </c>
      <c r="C73" t="s">
        <v>497</v>
      </c>
      <c r="D73" t="s">
        <v>498</v>
      </c>
      <c r="E73" t="s">
        <v>499</v>
      </c>
      <c r="F73" t="s">
        <v>500</v>
      </c>
      <c r="G73" s="47" t="s">
        <v>501</v>
      </c>
      <c r="H73" t="s">
        <v>57</v>
      </c>
      <c r="I73" t="str">
        <f>INDEX(Level[Level],MATCH(PIs[[#This Row],[L]],Level[GUID],0),1)</f>
        <v>Minor Must</v>
      </c>
      <c r="N73" t="s">
        <v>488</v>
      </c>
      <c r="O73" t="str">
        <f>INDEX(allsections[[S]:[Order]],MATCH(PIs[[#This Row],[SGUID]],allsections[SGUID],0),1)</f>
        <v>FV 20 WORKERS’ HEALTH, SAFETY, AND WELFARE</v>
      </c>
      <c r="P73" t="str">
        <f>INDEX(allsections[[S]:[Order]],MATCH(PIs[[#This Row],[SGUID]],allsections[SGUID],0),2)</f>
        <v>-</v>
      </c>
      <c r="Q73">
        <f>INDEX(allsections[[S]:[Order]],MATCH(PIs[[#This Row],[SGUID]],allsections[SGUID],0),3)</f>
        <v>20</v>
      </c>
      <c r="R73" t="s">
        <v>489</v>
      </c>
      <c r="S73" t="str">
        <f>INDEX(allsections[[S]:[Order]],MATCH(PIs[[#This Row],[SSGUID]],allsections[SGUID],0),1)</f>
        <v>FV 20.03 Personal protective equipment</v>
      </c>
      <c r="T73" t="str">
        <f>INDEX(allsections[[S]:[Order]],MATCH(PIs[[#This Row],[SSGUID]],allsections[SGUID],0),2)</f>
        <v>-</v>
      </c>
      <c r="U73">
        <f>INDEX(#REF!,MATCH(PIs[[#This Row],[GUID]],#REF!,0),2)</f>
        <v>0</v>
      </c>
      <c r="V73" t="b">
        <v>0</v>
      </c>
    </row>
    <row r="74" spans="1:23" ht="330" hidden="1" x14ac:dyDescent="0.25">
      <c r="A74" t="s">
        <v>502</v>
      </c>
      <c r="C74" t="s">
        <v>503</v>
      </c>
      <c r="D74" t="s">
        <v>504</v>
      </c>
      <c r="E74" t="s">
        <v>505</v>
      </c>
      <c r="F74" t="s">
        <v>506</v>
      </c>
      <c r="G74" s="47" t="s">
        <v>507</v>
      </c>
      <c r="H74" t="s">
        <v>48</v>
      </c>
      <c r="I74" t="str">
        <f>INDEX(Level[Level],MATCH(PIs[[#This Row],[L]],Level[GUID],0),1)</f>
        <v>Major Must</v>
      </c>
      <c r="N74" t="s">
        <v>488</v>
      </c>
      <c r="O74" t="str">
        <f>INDEX(allsections[[S]:[Order]],MATCH(PIs[[#This Row],[SGUID]],allsections[SGUID],0),1)</f>
        <v>FV 20 WORKERS’ HEALTH, SAFETY, AND WELFARE</v>
      </c>
      <c r="P74" t="str">
        <f>INDEX(allsections[[S]:[Order]],MATCH(PIs[[#This Row],[SGUID]],allsections[SGUID],0),2)</f>
        <v>-</v>
      </c>
      <c r="Q74">
        <f>INDEX(allsections[[S]:[Order]],MATCH(PIs[[#This Row],[SGUID]],allsections[SGUID],0),3)</f>
        <v>20</v>
      </c>
      <c r="R74" t="s">
        <v>489</v>
      </c>
      <c r="S74" t="str">
        <f>INDEX(allsections[[S]:[Order]],MATCH(PIs[[#This Row],[SSGUID]],allsections[SGUID],0),1)</f>
        <v>FV 20.03 Personal protective equipment</v>
      </c>
      <c r="T74" t="str">
        <f>INDEX(allsections[[S]:[Order]],MATCH(PIs[[#This Row],[SSGUID]],allsections[SGUID],0),2)</f>
        <v>-</v>
      </c>
      <c r="U74">
        <f>INDEX(#REF!,MATCH(PIs[[#This Row],[GUID]],#REF!,0),2)</f>
        <v>0</v>
      </c>
      <c r="V74" t="b">
        <v>0</v>
      </c>
    </row>
    <row r="75" spans="1:23" hidden="1" x14ac:dyDescent="0.25">
      <c r="A75" t="s">
        <v>508</v>
      </c>
      <c r="C75" t="s">
        <v>509</v>
      </c>
      <c r="D75" t="s">
        <v>510</v>
      </c>
      <c r="E75" t="s">
        <v>511</v>
      </c>
      <c r="F75" t="s">
        <v>512</v>
      </c>
      <c r="G75" t="s">
        <v>513</v>
      </c>
      <c r="H75" t="s">
        <v>57</v>
      </c>
      <c r="I75" t="str">
        <f>INDEX(Level[Level],MATCH(PIs[[#This Row],[L]],Level[GUID],0),1)</f>
        <v>Minor Must</v>
      </c>
      <c r="N75" t="s">
        <v>488</v>
      </c>
      <c r="O75" t="str">
        <f>INDEX(allsections[[S]:[Order]],MATCH(PIs[[#This Row],[SGUID]],allsections[SGUID],0),1)</f>
        <v>FV 20 WORKERS’ HEALTH, SAFETY, AND WELFARE</v>
      </c>
      <c r="P75" t="str">
        <f>INDEX(allsections[[S]:[Order]],MATCH(PIs[[#This Row],[SGUID]],allsections[SGUID],0),2)</f>
        <v>-</v>
      </c>
      <c r="Q75">
        <f>INDEX(allsections[[S]:[Order]],MATCH(PIs[[#This Row],[SGUID]],allsections[SGUID],0),3)</f>
        <v>20</v>
      </c>
      <c r="R75" t="s">
        <v>514</v>
      </c>
      <c r="S75" t="str">
        <f>INDEX(allsections[[S]:[Order]],MATCH(PIs[[#This Row],[SSGUID]],allsections[SGUID],0),1)</f>
        <v>FV 20.02 Hazards and first aid</v>
      </c>
      <c r="T75" t="str">
        <f>INDEX(allsections[[S]:[Order]],MATCH(PIs[[#This Row],[SSGUID]],allsections[SGUID],0),2)</f>
        <v>-</v>
      </c>
      <c r="U75">
        <f>INDEX(#REF!,MATCH(PIs[[#This Row],[GUID]],#REF!,0),2)</f>
        <v>0</v>
      </c>
      <c r="V75" t="b">
        <v>0</v>
      </c>
    </row>
    <row r="76" spans="1:23" hidden="1" x14ac:dyDescent="0.25">
      <c r="A76" t="s">
        <v>515</v>
      </c>
      <c r="C76" t="s">
        <v>516</v>
      </c>
      <c r="D76" t="s">
        <v>517</v>
      </c>
      <c r="E76" t="s">
        <v>518</v>
      </c>
      <c r="F76" t="s">
        <v>519</v>
      </c>
      <c r="G76" t="s">
        <v>520</v>
      </c>
      <c r="H76" t="s">
        <v>57</v>
      </c>
      <c r="I76" t="str">
        <f>INDEX(Level[Level],MATCH(PIs[[#This Row],[L]],Level[GUID],0),1)</f>
        <v>Minor Must</v>
      </c>
      <c r="N76" t="s">
        <v>488</v>
      </c>
      <c r="O76" t="str">
        <f>INDEX(allsections[[S]:[Order]],MATCH(PIs[[#This Row],[SGUID]],allsections[SGUID],0),1)</f>
        <v>FV 20 WORKERS’ HEALTH, SAFETY, AND WELFARE</v>
      </c>
      <c r="P76" t="str">
        <f>INDEX(allsections[[S]:[Order]],MATCH(PIs[[#This Row],[SGUID]],allsections[SGUID],0),2)</f>
        <v>-</v>
      </c>
      <c r="Q76">
        <f>INDEX(allsections[[S]:[Order]],MATCH(PIs[[#This Row],[SGUID]],allsections[SGUID],0),3)</f>
        <v>20</v>
      </c>
      <c r="R76" t="s">
        <v>514</v>
      </c>
      <c r="S76" t="str">
        <f>INDEX(allsections[[S]:[Order]],MATCH(PIs[[#This Row],[SSGUID]],allsections[SGUID],0),1)</f>
        <v>FV 20.02 Hazards and first aid</v>
      </c>
      <c r="T76" t="str">
        <f>INDEX(allsections[[S]:[Order]],MATCH(PIs[[#This Row],[SSGUID]],allsections[SGUID],0),2)</f>
        <v>-</v>
      </c>
      <c r="U76">
        <f>INDEX(#REF!,MATCH(PIs[[#This Row],[GUID]],#REF!,0),2)</f>
        <v>0</v>
      </c>
      <c r="V76" t="b">
        <v>0</v>
      </c>
    </row>
    <row r="77" spans="1:23" hidden="1" x14ac:dyDescent="0.25">
      <c r="A77" t="s">
        <v>521</v>
      </c>
      <c r="C77" t="s">
        <v>522</v>
      </c>
      <c r="D77" t="s">
        <v>523</v>
      </c>
      <c r="E77" t="s">
        <v>524</v>
      </c>
      <c r="F77" t="s">
        <v>525</v>
      </c>
      <c r="G77" t="s">
        <v>526</v>
      </c>
      <c r="H77" t="s">
        <v>57</v>
      </c>
      <c r="I77" t="str">
        <f>INDEX(Level[Level],MATCH(PIs[[#This Row],[L]],Level[GUID],0),1)</f>
        <v>Minor Must</v>
      </c>
      <c r="N77" t="s">
        <v>488</v>
      </c>
      <c r="O77" t="str">
        <f>INDEX(allsections[[S]:[Order]],MATCH(PIs[[#This Row],[SGUID]],allsections[SGUID],0),1)</f>
        <v>FV 20 WORKERS’ HEALTH, SAFETY, AND WELFARE</v>
      </c>
      <c r="P77" t="str">
        <f>INDEX(allsections[[S]:[Order]],MATCH(PIs[[#This Row],[SGUID]],allsections[SGUID],0),2)</f>
        <v>-</v>
      </c>
      <c r="Q77">
        <f>INDEX(allsections[[S]:[Order]],MATCH(PIs[[#This Row],[SGUID]],allsections[SGUID],0),3)</f>
        <v>20</v>
      </c>
      <c r="R77" t="s">
        <v>514</v>
      </c>
      <c r="S77" t="str">
        <f>INDEX(allsections[[S]:[Order]],MATCH(PIs[[#This Row],[SSGUID]],allsections[SGUID],0),1)</f>
        <v>FV 20.02 Hazards and first aid</v>
      </c>
      <c r="T77" t="str">
        <f>INDEX(allsections[[S]:[Order]],MATCH(PIs[[#This Row],[SSGUID]],allsections[SGUID],0),2)</f>
        <v>-</v>
      </c>
      <c r="U77">
        <f>INDEX(#REF!,MATCH(PIs[[#This Row],[GUID]],#REF!,0),2)</f>
        <v>0</v>
      </c>
      <c r="V77" t="b">
        <v>0</v>
      </c>
    </row>
    <row r="78" spans="1:23" ht="390" hidden="1" x14ac:dyDescent="0.25">
      <c r="A78" t="s">
        <v>527</v>
      </c>
      <c r="C78" t="s">
        <v>528</v>
      </c>
      <c r="D78" t="s">
        <v>529</v>
      </c>
      <c r="E78" t="s">
        <v>530</v>
      </c>
      <c r="F78" t="s">
        <v>531</v>
      </c>
      <c r="G78" s="47" t="s">
        <v>2588</v>
      </c>
      <c r="H78" t="s">
        <v>48</v>
      </c>
      <c r="I78" t="str">
        <f>INDEX(Level[Level],MATCH(PIs[[#This Row],[L]],Level[GUID],0),1)</f>
        <v>Major Must</v>
      </c>
      <c r="N78" t="s">
        <v>94</v>
      </c>
      <c r="O78" t="str">
        <f>INDEX(allsections[[S]:[Order]],MATCH(PIs[[#This Row],[SGUID]],allsections[SGUID],0),1)</f>
        <v>FV 03 RESOURCE MANAGEMENT AND TRAINING</v>
      </c>
      <c r="P78" t="str">
        <f>INDEX(allsections[[S]:[Order]],MATCH(PIs[[#This Row],[SGUID]],allsections[SGUID],0),2)</f>
        <v>-</v>
      </c>
      <c r="Q78">
        <f>INDEX(allsections[[S]:[Order]],MATCH(PIs[[#This Row],[SGUID]],allsections[SGUID],0),3)</f>
        <v>3</v>
      </c>
      <c r="R78" t="s">
        <v>50</v>
      </c>
      <c r="S78" t="str">
        <f>INDEX(allsections[[S]:[Order]],MATCH(PIs[[#This Row],[SSGUID]],allsections[SGUID],0),1)</f>
        <v>-</v>
      </c>
      <c r="T78" t="str">
        <f>INDEX(allsections[[S]:[Order]],MATCH(PIs[[#This Row],[SSGUID]],allsections[SGUID],0),2)</f>
        <v>-</v>
      </c>
      <c r="U78">
        <f>INDEX(#REF!,MATCH(PIs[[#This Row],[GUID]],#REF!,0),2)</f>
        <v>0</v>
      </c>
      <c r="V78" t="b">
        <v>0</v>
      </c>
      <c r="W78" t="b">
        <v>1</v>
      </c>
    </row>
    <row r="79" spans="1:23" ht="405" hidden="1" x14ac:dyDescent="0.25">
      <c r="A79" t="s">
        <v>532</v>
      </c>
      <c r="C79" t="s">
        <v>533</v>
      </c>
      <c r="D79" t="s">
        <v>534</v>
      </c>
      <c r="E79" t="s">
        <v>535</v>
      </c>
      <c r="F79" t="s">
        <v>536</v>
      </c>
      <c r="G79" s="47" t="s">
        <v>537</v>
      </c>
      <c r="H79" t="s">
        <v>48</v>
      </c>
      <c r="I79" t="str">
        <f>INDEX(Level[Level],MATCH(PIs[[#This Row],[L]],Level[GUID],0),1)</f>
        <v>Major Must</v>
      </c>
      <c r="N79" t="s">
        <v>488</v>
      </c>
      <c r="O79" t="str">
        <f>INDEX(allsections[[S]:[Order]],MATCH(PIs[[#This Row],[SGUID]],allsections[SGUID],0),1)</f>
        <v>FV 20 WORKERS’ HEALTH, SAFETY, AND WELFARE</v>
      </c>
      <c r="P79" t="str">
        <f>INDEX(allsections[[S]:[Order]],MATCH(PIs[[#This Row],[SGUID]],allsections[SGUID],0),2)</f>
        <v>-</v>
      </c>
      <c r="Q79">
        <f>INDEX(allsections[[S]:[Order]],MATCH(PIs[[#This Row],[SGUID]],allsections[SGUID],0),3)</f>
        <v>20</v>
      </c>
      <c r="R79" t="s">
        <v>538</v>
      </c>
      <c r="S79" t="str">
        <f>INDEX(allsections[[S]:[Order]],MATCH(PIs[[#This Row],[SSGUID]],allsections[SGUID],0),1)</f>
        <v>FV 20.01 Risk assessment and training</v>
      </c>
      <c r="T79" t="str">
        <f>INDEX(allsections[[S]:[Order]],MATCH(PIs[[#This Row],[SSGUID]],allsections[SGUID],0),2)</f>
        <v>-</v>
      </c>
      <c r="U79">
        <f>INDEX(#REF!,MATCH(PIs[[#This Row],[GUID]],#REF!,0),2)</f>
        <v>0</v>
      </c>
      <c r="V79" t="b">
        <v>0</v>
      </c>
    </row>
    <row r="80" spans="1:23" ht="409.5" hidden="1" x14ac:dyDescent="0.25">
      <c r="A80" t="s">
        <v>539</v>
      </c>
      <c r="C80" t="s">
        <v>540</v>
      </c>
      <c r="D80" t="s">
        <v>541</v>
      </c>
      <c r="E80" t="s">
        <v>542</v>
      </c>
      <c r="F80" t="s">
        <v>543</v>
      </c>
      <c r="G80" s="47" t="s">
        <v>544</v>
      </c>
      <c r="H80" t="s">
        <v>48</v>
      </c>
      <c r="I80" t="str">
        <f>INDEX(Level[Level],MATCH(PIs[[#This Row],[L]],Level[GUID],0),1)</f>
        <v>Major Must</v>
      </c>
      <c r="N80" t="s">
        <v>488</v>
      </c>
      <c r="O80" t="str">
        <f>INDEX(allsections[[S]:[Order]],MATCH(PIs[[#This Row],[SGUID]],allsections[SGUID],0),1)</f>
        <v>FV 20 WORKERS’ HEALTH, SAFETY, AND WELFARE</v>
      </c>
      <c r="P80" t="str">
        <f>INDEX(allsections[[S]:[Order]],MATCH(PIs[[#This Row],[SGUID]],allsections[SGUID],0),2)</f>
        <v>-</v>
      </c>
      <c r="Q80">
        <f>INDEX(allsections[[S]:[Order]],MATCH(PIs[[#This Row],[SGUID]],allsections[SGUID],0),3)</f>
        <v>20</v>
      </c>
      <c r="R80" t="s">
        <v>514</v>
      </c>
      <c r="S80" t="str">
        <f>INDEX(allsections[[S]:[Order]],MATCH(PIs[[#This Row],[SSGUID]],allsections[SGUID],0),1)</f>
        <v>FV 20.02 Hazards and first aid</v>
      </c>
      <c r="T80" t="str">
        <f>INDEX(allsections[[S]:[Order]],MATCH(PIs[[#This Row],[SSGUID]],allsections[SGUID],0),2)</f>
        <v>-</v>
      </c>
      <c r="U80">
        <f>INDEX(#REF!,MATCH(PIs[[#This Row],[GUID]],#REF!,0),2)</f>
        <v>0</v>
      </c>
      <c r="V80" t="b">
        <v>0</v>
      </c>
    </row>
    <row r="81" spans="1:23" ht="409.5" hidden="1" x14ac:dyDescent="0.25">
      <c r="A81" t="s">
        <v>545</v>
      </c>
      <c r="C81" t="s">
        <v>546</v>
      </c>
      <c r="D81" t="s">
        <v>547</v>
      </c>
      <c r="E81" t="s">
        <v>548</v>
      </c>
      <c r="F81" t="s">
        <v>549</v>
      </c>
      <c r="G81" s="47" t="s">
        <v>550</v>
      </c>
      <c r="H81" t="s">
        <v>48</v>
      </c>
      <c r="I81" t="str">
        <f>INDEX(Level[Level],MATCH(PIs[[#This Row],[L]],Level[GUID],0),1)</f>
        <v>Major Must</v>
      </c>
      <c r="N81" t="s">
        <v>488</v>
      </c>
      <c r="O81" t="str">
        <f>INDEX(allsections[[S]:[Order]],MATCH(PIs[[#This Row],[SGUID]],allsections[SGUID],0),1)</f>
        <v>FV 20 WORKERS’ HEALTH, SAFETY, AND WELFARE</v>
      </c>
      <c r="P81" t="str">
        <f>INDEX(allsections[[S]:[Order]],MATCH(PIs[[#This Row],[SGUID]],allsections[SGUID],0),2)</f>
        <v>-</v>
      </c>
      <c r="Q81">
        <f>INDEX(allsections[[S]:[Order]],MATCH(PIs[[#This Row],[SGUID]],allsections[SGUID],0),3)</f>
        <v>20</v>
      </c>
      <c r="R81" t="s">
        <v>538</v>
      </c>
      <c r="S81" t="str">
        <f>INDEX(allsections[[S]:[Order]],MATCH(PIs[[#This Row],[SSGUID]],allsections[SGUID],0),1)</f>
        <v>FV 20.01 Risk assessment and training</v>
      </c>
      <c r="T81" t="str">
        <f>INDEX(allsections[[S]:[Order]],MATCH(PIs[[#This Row],[SSGUID]],allsections[SGUID],0),2)</f>
        <v>-</v>
      </c>
      <c r="U81">
        <f>INDEX(#REF!,MATCH(PIs[[#This Row],[GUID]],#REF!,0),2)</f>
        <v>0</v>
      </c>
      <c r="V81" t="b">
        <v>0</v>
      </c>
    </row>
    <row r="82" spans="1:23" ht="315" hidden="1" x14ac:dyDescent="0.25">
      <c r="A82" t="s">
        <v>551</v>
      </c>
      <c r="C82" t="s">
        <v>552</v>
      </c>
      <c r="D82" t="s">
        <v>553</v>
      </c>
      <c r="E82" t="s">
        <v>554</v>
      </c>
      <c r="F82" t="s">
        <v>555</v>
      </c>
      <c r="G82" s="47" t="s">
        <v>556</v>
      </c>
      <c r="H82" t="s">
        <v>48</v>
      </c>
      <c r="I82" t="str">
        <f>INDEX(Level[Level],MATCH(PIs[[#This Row],[L]],Level[GUID],0),1)</f>
        <v>Major Must</v>
      </c>
      <c r="N82" t="s">
        <v>488</v>
      </c>
      <c r="O82" t="str">
        <f>INDEX(allsections[[S]:[Order]],MATCH(PIs[[#This Row],[SGUID]],allsections[SGUID],0),1)</f>
        <v>FV 20 WORKERS’ HEALTH, SAFETY, AND WELFARE</v>
      </c>
      <c r="P82" t="str">
        <f>INDEX(allsections[[S]:[Order]],MATCH(PIs[[#This Row],[SGUID]],allsections[SGUID],0),2)</f>
        <v>-</v>
      </c>
      <c r="Q82">
        <f>INDEX(allsections[[S]:[Order]],MATCH(PIs[[#This Row],[SGUID]],allsections[SGUID],0),3)</f>
        <v>20</v>
      </c>
      <c r="R82" t="s">
        <v>538</v>
      </c>
      <c r="S82" t="str">
        <f>INDEX(allsections[[S]:[Order]],MATCH(PIs[[#This Row],[SSGUID]],allsections[SGUID],0),1)</f>
        <v>FV 20.01 Risk assessment and training</v>
      </c>
      <c r="T82" t="str">
        <f>INDEX(allsections[[S]:[Order]],MATCH(PIs[[#This Row],[SSGUID]],allsections[SGUID],0),2)</f>
        <v>-</v>
      </c>
      <c r="U82">
        <f>INDEX(#REF!,MATCH(PIs[[#This Row],[GUID]],#REF!,0),2)</f>
        <v>0</v>
      </c>
      <c r="V82" t="b">
        <v>0</v>
      </c>
    </row>
    <row r="83" spans="1:23" hidden="1" x14ac:dyDescent="0.25">
      <c r="A83" t="s">
        <v>557</v>
      </c>
      <c r="C83" t="s">
        <v>558</v>
      </c>
      <c r="D83" t="s">
        <v>559</v>
      </c>
      <c r="E83" t="s">
        <v>560</v>
      </c>
      <c r="F83" t="s">
        <v>561</v>
      </c>
      <c r="G83" t="s">
        <v>562</v>
      </c>
      <c r="H83" t="s">
        <v>137</v>
      </c>
      <c r="I83" t="str">
        <f>INDEX(Level[Level],MATCH(PIs[[#This Row],[L]],Level[GUID],0),1)</f>
        <v>Recom.</v>
      </c>
      <c r="N83" t="s">
        <v>138</v>
      </c>
      <c r="O83" t="str">
        <f>INDEX(allsections[[S]:[Order]],MATCH(PIs[[#This Row],[SGUID]],allsections[SGUID],0),1)</f>
        <v>FV 25 WASTE MANAGEMENT</v>
      </c>
      <c r="P83" t="str">
        <f>INDEX(allsections[[S]:[Order]],MATCH(PIs[[#This Row],[SGUID]],allsections[SGUID],0),2)</f>
        <v>-</v>
      </c>
      <c r="Q83">
        <f>INDEX(allsections[[S]:[Order]],MATCH(PIs[[#This Row],[SGUID]],allsections[SGUID],0),3)</f>
        <v>25</v>
      </c>
      <c r="R83" t="s">
        <v>50</v>
      </c>
      <c r="S83" t="str">
        <f>INDEX(allsections[[S]:[Order]],MATCH(PIs[[#This Row],[SSGUID]],allsections[SGUID],0),1)</f>
        <v>-</v>
      </c>
      <c r="T83" t="str">
        <f>INDEX(allsections[[S]:[Order]],MATCH(PIs[[#This Row],[SSGUID]],allsections[SGUID],0),2)</f>
        <v>-</v>
      </c>
      <c r="U83">
        <f>INDEX(#REF!,MATCH(PIs[[#This Row],[GUID]],#REF!,0),2)</f>
        <v>0</v>
      </c>
      <c r="V83" t="b">
        <v>0</v>
      </c>
      <c r="W83" t="b">
        <v>1</v>
      </c>
    </row>
    <row r="84" spans="1:23" hidden="1" x14ac:dyDescent="0.25">
      <c r="A84" t="s">
        <v>563</v>
      </c>
      <c r="C84" t="s">
        <v>564</v>
      </c>
      <c r="D84" t="s">
        <v>565</v>
      </c>
      <c r="E84" t="s">
        <v>566</v>
      </c>
      <c r="F84" t="s">
        <v>567</v>
      </c>
      <c r="G84" t="s">
        <v>568</v>
      </c>
      <c r="H84" t="s">
        <v>48</v>
      </c>
      <c r="I84" t="str">
        <f>INDEX(Level[Level],MATCH(PIs[[#This Row],[L]],Level[GUID],0),1)</f>
        <v>Major Must</v>
      </c>
      <c r="N84" t="s">
        <v>456</v>
      </c>
      <c r="O84" t="str">
        <f>INDEX(allsections[[S]:[Order]],MATCH(PIs[[#This Row],[SGUID]],allsections[SGUID],0),1)</f>
        <v>FV 13 EQUIPMENT AND DEVICES</v>
      </c>
      <c r="P84" t="str">
        <f>INDEX(allsections[[S]:[Order]],MATCH(PIs[[#This Row],[SGUID]],allsections[SGUID],0),2)</f>
        <v>-</v>
      </c>
      <c r="Q84">
        <f>INDEX(allsections[[S]:[Order]],MATCH(PIs[[#This Row],[SGUID]],allsections[SGUID],0),3)</f>
        <v>13</v>
      </c>
      <c r="R84" t="s">
        <v>50</v>
      </c>
      <c r="S84" t="str">
        <f>INDEX(allsections[[S]:[Order]],MATCH(PIs[[#This Row],[SSGUID]],allsections[SGUID],0),1)</f>
        <v>-</v>
      </c>
      <c r="T84" t="str">
        <f>INDEX(allsections[[S]:[Order]],MATCH(PIs[[#This Row],[SSGUID]],allsections[SGUID],0),2)</f>
        <v>-</v>
      </c>
      <c r="U84">
        <f>INDEX(#REF!,MATCH(PIs[[#This Row],[GUID]],#REF!,0),2)</f>
        <v>0</v>
      </c>
      <c r="V84" t="b">
        <v>0</v>
      </c>
    </row>
    <row r="85" spans="1:23" hidden="1" x14ac:dyDescent="0.25">
      <c r="A85" t="s">
        <v>569</v>
      </c>
      <c r="C85" t="s">
        <v>570</v>
      </c>
      <c r="D85" t="s">
        <v>571</v>
      </c>
      <c r="E85" t="s">
        <v>572</v>
      </c>
      <c r="F85" t="s">
        <v>573</v>
      </c>
      <c r="G85" t="s">
        <v>574</v>
      </c>
      <c r="H85" t="s">
        <v>57</v>
      </c>
      <c r="I85" t="str">
        <f>INDEX(Level[Level],MATCH(PIs[[#This Row],[L]],Level[GUID],0),1)</f>
        <v>Minor Must</v>
      </c>
      <c r="N85" t="s">
        <v>115</v>
      </c>
      <c r="O85" t="str">
        <f>INDEX(allsections[[S]:[Order]],MATCH(PIs[[#This Row],[SGUID]],allsections[SGUID],0),1)</f>
        <v>FV 32 PLANT PROTECTION PRODUCTS</v>
      </c>
      <c r="P85" t="str">
        <f>INDEX(allsections[[S]:[Order]],MATCH(PIs[[#This Row],[SGUID]],allsections[SGUID],0),2)</f>
        <v>-</v>
      </c>
      <c r="Q85">
        <f>INDEX(allsections[[S]:[Order]],MATCH(PIs[[#This Row],[SGUID]],allsections[SGUID],0),3)</f>
        <v>32</v>
      </c>
      <c r="R85" t="s">
        <v>449</v>
      </c>
      <c r="S85" t="str">
        <f>INDEX(allsections[[S]:[Order]],MATCH(PIs[[#This Row],[SSGUID]],allsections[SGUID],0),1)</f>
        <v>FV 32.10 Mixing and handling</v>
      </c>
      <c r="T85" t="str">
        <f>INDEX(allsections[[S]:[Order]],MATCH(PIs[[#This Row],[SSGUID]],allsections[SGUID],0),2)</f>
        <v>-</v>
      </c>
      <c r="U85" t="str">
        <f>INDEX(#REF!,MATCH(PIs[[#This Row],[GUID]],#REF!,0),2)</f>
        <v>6wEtZi10jsNcRNXt4zdGZM</v>
      </c>
      <c r="V85" t="b">
        <v>0</v>
      </c>
    </row>
    <row r="86" spans="1:23" ht="270" hidden="1" x14ac:dyDescent="0.25">
      <c r="A86" t="s">
        <v>575</v>
      </c>
      <c r="C86" t="s">
        <v>576</v>
      </c>
      <c r="D86" t="s">
        <v>577</v>
      </c>
      <c r="E86" t="s">
        <v>578</v>
      </c>
      <c r="F86" t="s">
        <v>579</v>
      </c>
      <c r="G86" s="47" t="s">
        <v>580</v>
      </c>
      <c r="H86" t="s">
        <v>48</v>
      </c>
      <c r="I86" t="str">
        <f>INDEX(Level[Level],MATCH(PIs[[#This Row],[L]],Level[GUID],0),1)</f>
        <v>Major Must</v>
      </c>
      <c r="N86" t="s">
        <v>115</v>
      </c>
      <c r="O86" t="str">
        <f>INDEX(allsections[[S]:[Order]],MATCH(PIs[[#This Row],[SGUID]],allsections[SGUID],0),1)</f>
        <v>FV 32 PLANT PROTECTION PRODUCTS</v>
      </c>
      <c r="P86" t="str">
        <f>INDEX(allsections[[S]:[Order]],MATCH(PIs[[#This Row],[SGUID]],allsections[SGUID],0),2)</f>
        <v>-</v>
      </c>
      <c r="Q86">
        <f>INDEX(allsections[[S]:[Order]],MATCH(PIs[[#This Row],[SGUID]],allsections[SGUID],0),3)</f>
        <v>32</v>
      </c>
      <c r="R86" t="s">
        <v>449</v>
      </c>
      <c r="S86" t="str">
        <f>INDEX(allsections[[S]:[Order]],MATCH(PIs[[#This Row],[SSGUID]],allsections[SGUID],0),1)</f>
        <v>FV 32.10 Mixing and handling</v>
      </c>
      <c r="T86" t="str">
        <f>INDEX(allsections[[S]:[Order]],MATCH(PIs[[#This Row],[SSGUID]],allsections[SGUID],0),2)</f>
        <v>-</v>
      </c>
      <c r="U86" t="str">
        <f>INDEX(#REF!,MATCH(PIs[[#This Row],[GUID]],#REF!,0),2)</f>
        <v>6wEtZi10jsNcRNXt4zdGZM</v>
      </c>
      <c r="V86" t="b">
        <v>0</v>
      </c>
    </row>
    <row r="87" spans="1:23" hidden="1" x14ac:dyDescent="0.25">
      <c r="A87" t="s">
        <v>581</v>
      </c>
      <c r="C87" t="s">
        <v>582</v>
      </c>
      <c r="D87" t="s">
        <v>583</v>
      </c>
      <c r="E87" t="s">
        <v>584</v>
      </c>
      <c r="F87" t="s">
        <v>585</v>
      </c>
      <c r="G87" t="s">
        <v>586</v>
      </c>
      <c r="H87" t="s">
        <v>48</v>
      </c>
      <c r="I87" t="str">
        <f>INDEX(Level[Level],MATCH(PIs[[#This Row],[L]],Level[GUID],0),1)</f>
        <v>Major Must</v>
      </c>
      <c r="N87" t="s">
        <v>115</v>
      </c>
      <c r="O87" t="str">
        <f>INDEX(allsections[[S]:[Order]],MATCH(PIs[[#This Row],[SGUID]],allsections[SGUID],0),1)</f>
        <v>FV 32 PLANT PROTECTION PRODUCTS</v>
      </c>
      <c r="P87" t="str">
        <f>INDEX(allsections[[S]:[Order]],MATCH(PIs[[#This Row],[SGUID]],allsections[SGUID],0),2)</f>
        <v>-</v>
      </c>
      <c r="Q87">
        <f>INDEX(allsections[[S]:[Order]],MATCH(PIs[[#This Row],[SGUID]],allsections[SGUID],0),3)</f>
        <v>32</v>
      </c>
      <c r="R87" t="s">
        <v>449</v>
      </c>
      <c r="S87" t="str">
        <f>INDEX(allsections[[S]:[Order]],MATCH(PIs[[#This Row],[SSGUID]],allsections[SGUID],0),1)</f>
        <v>FV 32.10 Mixing and handling</v>
      </c>
      <c r="T87" t="str">
        <f>INDEX(allsections[[S]:[Order]],MATCH(PIs[[#This Row],[SSGUID]],allsections[SGUID],0),2)</f>
        <v>-</v>
      </c>
      <c r="U87" t="str">
        <f>INDEX(#REF!,MATCH(PIs[[#This Row],[GUID]],#REF!,0),2)</f>
        <v>6wEtZi10jsNcRNXt4zdGZM</v>
      </c>
      <c r="V87" t="b">
        <v>0</v>
      </c>
    </row>
    <row r="88" spans="1:23" ht="255" hidden="1" x14ac:dyDescent="0.25">
      <c r="A88" t="s">
        <v>587</v>
      </c>
      <c r="C88" t="s">
        <v>588</v>
      </c>
      <c r="D88" t="s">
        <v>589</v>
      </c>
      <c r="E88" t="s">
        <v>590</v>
      </c>
      <c r="F88" t="s">
        <v>591</v>
      </c>
      <c r="G88" s="47" t="s">
        <v>592</v>
      </c>
      <c r="H88" t="s">
        <v>57</v>
      </c>
      <c r="I88" t="str">
        <f>INDEX(Level[Level],MATCH(PIs[[#This Row],[L]],Level[GUID],0),1)</f>
        <v>Minor Must</v>
      </c>
      <c r="N88" t="s">
        <v>488</v>
      </c>
      <c r="O88" t="str">
        <f>INDEX(allsections[[S]:[Order]],MATCH(PIs[[#This Row],[SGUID]],allsections[SGUID],0),1)</f>
        <v>FV 20 WORKERS’ HEALTH, SAFETY, AND WELFARE</v>
      </c>
      <c r="P88" t="str">
        <f>INDEX(allsections[[S]:[Order]],MATCH(PIs[[#This Row],[SGUID]],allsections[SGUID],0),2)</f>
        <v>-</v>
      </c>
      <c r="Q88">
        <f>INDEX(allsections[[S]:[Order]],MATCH(PIs[[#This Row],[SGUID]],allsections[SGUID],0),3)</f>
        <v>20</v>
      </c>
      <c r="R88" t="s">
        <v>593</v>
      </c>
      <c r="S88" t="str">
        <f>INDEX(allsections[[S]:[Order]],MATCH(PIs[[#This Row],[SSGUID]],allsections[SGUID],0),1)</f>
        <v>FV 20.04 Workers’ welfare</v>
      </c>
      <c r="T88" t="str">
        <f>INDEX(allsections[[S]:[Order]],MATCH(PIs[[#This Row],[SSGUID]],allsections[SGUID],0),2)</f>
        <v>-</v>
      </c>
      <c r="U88">
        <f>INDEX(#REF!,MATCH(PIs[[#This Row],[GUID]],#REF!,0),2)</f>
        <v>0</v>
      </c>
      <c r="V88" t="b">
        <v>0</v>
      </c>
    </row>
    <row r="89" spans="1:23" hidden="1" x14ac:dyDescent="0.25">
      <c r="A89" t="s">
        <v>594</v>
      </c>
      <c r="C89" t="s">
        <v>595</v>
      </c>
      <c r="D89" t="s">
        <v>596</v>
      </c>
      <c r="E89" t="s">
        <v>597</v>
      </c>
      <c r="F89" t="s">
        <v>598</v>
      </c>
      <c r="G89" t="s">
        <v>599</v>
      </c>
      <c r="H89" t="s">
        <v>57</v>
      </c>
      <c r="I89" t="str">
        <f>INDEX(Level[Level],MATCH(PIs[[#This Row],[L]],Level[GUID],0),1)</f>
        <v>Minor Must</v>
      </c>
      <c r="N89" t="s">
        <v>101</v>
      </c>
      <c r="O89" t="str">
        <f>INDEX(allsections[[S]:[Order]],MATCH(PIs[[#This Row],[SGUID]],allsections[SGUID],0),1)</f>
        <v>FV 23 ENERGY EFFICIENCY</v>
      </c>
      <c r="P89" t="str">
        <f>INDEX(allsections[[S]:[Order]],MATCH(PIs[[#This Row],[SGUID]],allsections[SGUID],0),2)</f>
        <v>-</v>
      </c>
      <c r="Q89">
        <f>INDEX(allsections[[S]:[Order]],MATCH(PIs[[#This Row],[SGUID]],allsections[SGUID],0),3)</f>
        <v>23</v>
      </c>
      <c r="R89" t="s">
        <v>50</v>
      </c>
      <c r="S89" t="str">
        <f>INDEX(allsections[[S]:[Order]],MATCH(PIs[[#This Row],[SSGUID]],allsections[SGUID],0),1)</f>
        <v>-</v>
      </c>
      <c r="T89" t="str">
        <f>INDEX(allsections[[S]:[Order]],MATCH(PIs[[#This Row],[SSGUID]],allsections[SGUID],0),2)</f>
        <v>-</v>
      </c>
      <c r="U89">
        <f>INDEX(#REF!,MATCH(PIs[[#This Row],[GUID]],#REF!,0),2)</f>
        <v>0</v>
      </c>
      <c r="V89" t="b">
        <v>0</v>
      </c>
    </row>
    <row r="90" spans="1:23" ht="409.5" hidden="1" x14ac:dyDescent="0.25">
      <c r="A90" t="s">
        <v>600</v>
      </c>
      <c r="C90" t="s">
        <v>601</v>
      </c>
      <c r="D90" t="s">
        <v>602</v>
      </c>
      <c r="E90" s="47" t="s">
        <v>603</v>
      </c>
      <c r="F90" t="s">
        <v>604</v>
      </c>
      <c r="G90" s="47" t="s">
        <v>605</v>
      </c>
      <c r="H90" t="s">
        <v>137</v>
      </c>
      <c r="I90" t="str">
        <f>INDEX(Level[Level],MATCH(PIs[[#This Row],[L]],Level[GUID],0),1)</f>
        <v>Recom.</v>
      </c>
      <c r="N90" t="s">
        <v>606</v>
      </c>
      <c r="O90" t="str">
        <f>INDEX(allsections[[S]:[Order]],MATCH(PIs[[#This Row],[SGUID]],allsections[SGUID],0),1)</f>
        <v>FV 24 GREENHOUSE GASES AND CLIMATE CHANGE</v>
      </c>
      <c r="P90" t="str">
        <f>INDEX(allsections[[S]:[Order]],MATCH(PIs[[#This Row],[SGUID]],allsections[SGUID],0),2)</f>
        <v>-</v>
      </c>
      <c r="Q90">
        <f>INDEX(allsections[[S]:[Order]],MATCH(PIs[[#This Row],[SGUID]],allsections[SGUID],0),3)</f>
        <v>24</v>
      </c>
      <c r="R90" t="s">
        <v>50</v>
      </c>
      <c r="S90" t="str">
        <f>INDEX(allsections[[S]:[Order]],MATCH(PIs[[#This Row],[SSGUID]],allsections[SGUID],0),1)</f>
        <v>-</v>
      </c>
      <c r="T90" t="str">
        <f>INDEX(allsections[[S]:[Order]],MATCH(PIs[[#This Row],[SSGUID]],allsections[SGUID],0),2)</f>
        <v>-</v>
      </c>
      <c r="U90">
        <f>INDEX(#REF!,MATCH(PIs[[#This Row],[GUID]],#REF!,0),2)</f>
        <v>0</v>
      </c>
      <c r="V90" t="b">
        <v>0</v>
      </c>
    </row>
    <row r="91" spans="1:23" ht="315" hidden="1" x14ac:dyDescent="0.25">
      <c r="A91" t="s">
        <v>607</v>
      </c>
      <c r="C91" t="s">
        <v>608</v>
      </c>
      <c r="D91" t="s">
        <v>609</v>
      </c>
      <c r="E91" t="s">
        <v>610</v>
      </c>
      <c r="F91" t="s">
        <v>611</v>
      </c>
      <c r="G91" s="47" t="s">
        <v>612</v>
      </c>
      <c r="H91" t="s">
        <v>137</v>
      </c>
      <c r="I91" t="str">
        <f>INDEX(Level[Level],MATCH(PIs[[#This Row],[L]],Level[GUID],0),1)</f>
        <v>Recom.</v>
      </c>
      <c r="N91" t="s">
        <v>606</v>
      </c>
      <c r="O91" t="str">
        <f>INDEX(allsections[[S]:[Order]],MATCH(PIs[[#This Row],[SGUID]],allsections[SGUID],0),1)</f>
        <v>FV 24 GREENHOUSE GASES AND CLIMATE CHANGE</v>
      </c>
      <c r="P91" t="str">
        <f>INDEX(allsections[[S]:[Order]],MATCH(PIs[[#This Row],[SGUID]],allsections[SGUID],0),2)</f>
        <v>-</v>
      </c>
      <c r="Q91">
        <f>INDEX(allsections[[S]:[Order]],MATCH(PIs[[#This Row],[SGUID]],allsections[SGUID],0),3)</f>
        <v>24</v>
      </c>
      <c r="R91" t="s">
        <v>50</v>
      </c>
      <c r="S91" t="str">
        <f>INDEX(allsections[[S]:[Order]],MATCH(PIs[[#This Row],[SSGUID]],allsections[SGUID],0),1)</f>
        <v>-</v>
      </c>
      <c r="T91" t="str">
        <f>INDEX(allsections[[S]:[Order]],MATCH(PIs[[#This Row],[SSGUID]],allsections[SGUID],0),2)</f>
        <v>-</v>
      </c>
      <c r="U91">
        <f>INDEX(#REF!,MATCH(PIs[[#This Row],[GUID]],#REF!,0),2)</f>
        <v>0</v>
      </c>
      <c r="V91" t="b">
        <v>0</v>
      </c>
    </row>
    <row r="92" spans="1:23" ht="409.5" hidden="1" x14ac:dyDescent="0.25">
      <c r="A92" t="s">
        <v>613</v>
      </c>
      <c r="C92" t="s">
        <v>614</v>
      </c>
      <c r="D92" t="s">
        <v>615</v>
      </c>
      <c r="E92" t="s">
        <v>616</v>
      </c>
      <c r="F92" t="s">
        <v>617</v>
      </c>
      <c r="G92" s="47" t="s">
        <v>618</v>
      </c>
      <c r="H92" t="s">
        <v>137</v>
      </c>
      <c r="I92" t="str">
        <f>INDEX(Level[Level],MATCH(PIs[[#This Row],[L]],Level[GUID],0),1)</f>
        <v>Recom.</v>
      </c>
      <c r="N92" t="s">
        <v>101</v>
      </c>
      <c r="O92" t="str">
        <f>INDEX(allsections[[S]:[Order]],MATCH(PIs[[#This Row],[SGUID]],allsections[SGUID],0),1)</f>
        <v>FV 23 ENERGY EFFICIENCY</v>
      </c>
      <c r="P92" t="str">
        <f>INDEX(allsections[[S]:[Order]],MATCH(PIs[[#This Row],[SGUID]],allsections[SGUID],0),2)</f>
        <v>-</v>
      </c>
      <c r="Q92">
        <f>INDEX(allsections[[S]:[Order]],MATCH(PIs[[#This Row],[SGUID]],allsections[SGUID],0),3)</f>
        <v>23</v>
      </c>
      <c r="R92" t="s">
        <v>50</v>
      </c>
      <c r="S92" t="str">
        <f>INDEX(allsections[[S]:[Order]],MATCH(PIs[[#This Row],[SSGUID]],allsections[SGUID],0),1)</f>
        <v>-</v>
      </c>
      <c r="T92" t="str">
        <f>INDEX(allsections[[S]:[Order]],MATCH(PIs[[#This Row],[SSGUID]],allsections[SGUID],0),2)</f>
        <v>-</v>
      </c>
      <c r="U92">
        <f>INDEX(#REF!,MATCH(PIs[[#This Row],[GUID]],#REF!,0),2)</f>
        <v>0</v>
      </c>
      <c r="V92" t="b">
        <v>0</v>
      </c>
    </row>
    <row r="93" spans="1:23" hidden="1" x14ac:dyDescent="0.25">
      <c r="A93" t="s">
        <v>619</v>
      </c>
      <c r="C93" t="s">
        <v>620</v>
      </c>
      <c r="D93" t="s">
        <v>621</v>
      </c>
      <c r="E93" t="s">
        <v>622</v>
      </c>
      <c r="F93" t="s">
        <v>623</v>
      </c>
      <c r="G93" t="s">
        <v>624</v>
      </c>
      <c r="H93" t="s">
        <v>48</v>
      </c>
      <c r="I93" t="str">
        <f>INDEX(Level[Level],MATCH(PIs[[#This Row],[L]],Level[GUID],0),1)</f>
        <v>Major Must</v>
      </c>
      <c r="N93" t="s">
        <v>488</v>
      </c>
      <c r="O93" t="str">
        <f>INDEX(allsections[[S]:[Order]],MATCH(PIs[[#This Row],[SGUID]],allsections[SGUID],0),1)</f>
        <v>FV 20 WORKERS’ HEALTH, SAFETY, AND WELFARE</v>
      </c>
      <c r="P93" t="str">
        <f>INDEX(allsections[[S]:[Order]],MATCH(PIs[[#This Row],[SGUID]],allsections[SGUID],0),2)</f>
        <v>-</v>
      </c>
      <c r="Q93">
        <f>INDEX(allsections[[S]:[Order]],MATCH(PIs[[#This Row],[SGUID]],allsections[SGUID],0),3)</f>
        <v>20</v>
      </c>
      <c r="R93" t="s">
        <v>593</v>
      </c>
      <c r="S93" t="str">
        <f>INDEX(allsections[[S]:[Order]],MATCH(PIs[[#This Row],[SSGUID]],allsections[SGUID],0),1)</f>
        <v>FV 20.04 Workers’ welfare</v>
      </c>
      <c r="T93" t="str">
        <f>INDEX(allsections[[S]:[Order]],MATCH(PIs[[#This Row],[SSGUID]],allsections[SGUID],0),2)</f>
        <v>-</v>
      </c>
      <c r="U93">
        <f>INDEX(#REF!,MATCH(PIs[[#This Row],[GUID]],#REF!,0),2)</f>
        <v>0</v>
      </c>
      <c r="V93" t="b">
        <v>0</v>
      </c>
    </row>
    <row r="94" spans="1:23" hidden="1" x14ac:dyDescent="0.25">
      <c r="A94" t="s">
        <v>625</v>
      </c>
      <c r="C94" t="s">
        <v>626</v>
      </c>
      <c r="D94" t="s">
        <v>627</v>
      </c>
      <c r="E94" t="s">
        <v>628</v>
      </c>
      <c r="F94" t="s">
        <v>629</v>
      </c>
      <c r="G94" t="s">
        <v>630</v>
      </c>
      <c r="H94" t="s">
        <v>48</v>
      </c>
      <c r="I94" t="str">
        <f>INDEX(Level[Level],MATCH(PIs[[#This Row],[L]],Level[GUID],0),1)</f>
        <v>Major Must</v>
      </c>
      <c r="N94" t="s">
        <v>58</v>
      </c>
      <c r="O94" t="str">
        <f>INDEX(allsections[[S]:[Order]],MATCH(PIs[[#This Row],[SGUID]],allsections[SGUID],0),1)</f>
        <v>FV 28 SOIL AND SUBSTRATE MANAGEMENT</v>
      </c>
      <c r="P94" t="str">
        <f>INDEX(allsections[[S]:[Order]],MATCH(PIs[[#This Row],[SGUID]],allsections[SGUID],0),2)</f>
        <v>-</v>
      </c>
      <c r="Q94">
        <f>INDEX(allsections[[S]:[Order]],MATCH(PIs[[#This Row],[SGUID]],allsections[SGUID],0),3)</f>
        <v>28</v>
      </c>
      <c r="R94" t="s">
        <v>59</v>
      </c>
      <c r="S94" t="str">
        <f>INDEX(allsections[[S]:[Order]],MATCH(PIs[[#This Row],[SSGUID]],allsections[SGUID],0),1)</f>
        <v>FV 28.01 Soil management and conservation</v>
      </c>
      <c r="T94" t="str">
        <f>INDEX(allsections[[S]:[Order]],MATCH(PIs[[#This Row],[SSGUID]],allsections[SGUID],0),2)</f>
        <v>-</v>
      </c>
      <c r="U94" t="str">
        <f>INDEX(#REF!,MATCH(PIs[[#This Row],[GUID]],#REF!,0),2)</f>
        <v>6AqCIykQ7bAmOkINPq5uCy</v>
      </c>
      <c r="V94" t="b">
        <v>0</v>
      </c>
    </row>
    <row r="95" spans="1:23" ht="240" hidden="1" x14ac:dyDescent="0.25">
      <c r="A95" t="s">
        <v>631</v>
      </c>
      <c r="C95" t="s">
        <v>632</v>
      </c>
      <c r="D95" t="s">
        <v>633</v>
      </c>
      <c r="E95" t="s">
        <v>634</v>
      </c>
      <c r="F95" t="s">
        <v>635</v>
      </c>
      <c r="G95" s="47" t="s">
        <v>636</v>
      </c>
      <c r="H95" t="s">
        <v>48</v>
      </c>
      <c r="I95" t="str">
        <f>INDEX(Level[Level],MATCH(PIs[[#This Row],[L]],Level[GUID],0),1)</f>
        <v>Major Must</v>
      </c>
      <c r="N95" t="s">
        <v>101</v>
      </c>
      <c r="O95" t="str">
        <f>INDEX(allsections[[S]:[Order]],MATCH(PIs[[#This Row],[SGUID]],allsections[SGUID],0),1)</f>
        <v>FV 23 ENERGY EFFICIENCY</v>
      </c>
      <c r="P95" t="str">
        <f>INDEX(allsections[[S]:[Order]],MATCH(PIs[[#This Row],[SGUID]],allsections[SGUID],0),2)</f>
        <v>-</v>
      </c>
      <c r="Q95">
        <f>INDEX(allsections[[S]:[Order]],MATCH(PIs[[#This Row],[SGUID]],allsections[SGUID],0),3)</f>
        <v>23</v>
      </c>
      <c r="R95" t="s">
        <v>50</v>
      </c>
      <c r="S95" t="str">
        <f>INDEX(allsections[[S]:[Order]],MATCH(PIs[[#This Row],[SSGUID]],allsections[SGUID],0),1)</f>
        <v>-</v>
      </c>
      <c r="T95" t="str">
        <f>INDEX(allsections[[S]:[Order]],MATCH(PIs[[#This Row],[SSGUID]],allsections[SGUID],0),2)</f>
        <v>-</v>
      </c>
      <c r="U95">
        <f>INDEX(#REF!,MATCH(PIs[[#This Row],[GUID]],#REF!,0),2)</f>
        <v>0</v>
      </c>
      <c r="V95" t="b">
        <v>0</v>
      </c>
    </row>
    <row r="96" spans="1:23" ht="409.5" hidden="1" x14ac:dyDescent="0.25">
      <c r="A96" t="s">
        <v>637</v>
      </c>
      <c r="C96" t="s">
        <v>638</v>
      </c>
      <c r="D96" t="s">
        <v>639</v>
      </c>
      <c r="E96" t="s">
        <v>640</v>
      </c>
      <c r="F96" t="s">
        <v>641</v>
      </c>
      <c r="G96" s="47" t="s">
        <v>642</v>
      </c>
      <c r="H96" t="s">
        <v>137</v>
      </c>
      <c r="I96" t="str">
        <f>INDEX(Level[Level],MATCH(PIs[[#This Row],[L]],Level[GUID],0),1)</f>
        <v>Recom.</v>
      </c>
      <c r="N96" t="s">
        <v>606</v>
      </c>
      <c r="O96" t="str">
        <f>INDEX(allsections[[S]:[Order]],MATCH(PIs[[#This Row],[SGUID]],allsections[SGUID],0),1)</f>
        <v>FV 24 GREENHOUSE GASES AND CLIMATE CHANGE</v>
      </c>
      <c r="P96" t="str">
        <f>INDEX(allsections[[S]:[Order]],MATCH(PIs[[#This Row],[SGUID]],allsections[SGUID],0),2)</f>
        <v>-</v>
      </c>
      <c r="Q96">
        <f>INDEX(allsections[[S]:[Order]],MATCH(PIs[[#This Row],[SGUID]],allsections[SGUID],0),3)</f>
        <v>24</v>
      </c>
      <c r="R96" t="s">
        <v>50</v>
      </c>
      <c r="S96" t="str">
        <f>INDEX(allsections[[S]:[Order]],MATCH(PIs[[#This Row],[SSGUID]],allsections[SGUID],0),1)</f>
        <v>-</v>
      </c>
      <c r="T96" t="str">
        <f>INDEX(allsections[[S]:[Order]],MATCH(PIs[[#This Row],[SSGUID]],allsections[SGUID],0),2)</f>
        <v>-</v>
      </c>
      <c r="U96">
        <f>INDEX(#REF!,MATCH(PIs[[#This Row],[GUID]],#REF!,0),2)</f>
        <v>0</v>
      </c>
      <c r="V96" t="b">
        <v>0</v>
      </c>
    </row>
    <row r="97" spans="1:22" ht="409.5" hidden="1" x14ac:dyDescent="0.25">
      <c r="A97" t="s">
        <v>643</v>
      </c>
      <c r="C97" t="s">
        <v>644</v>
      </c>
      <c r="D97" t="s">
        <v>645</v>
      </c>
      <c r="E97" t="s">
        <v>646</v>
      </c>
      <c r="F97" t="s">
        <v>647</v>
      </c>
      <c r="G97" s="47" t="s">
        <v>648</v>
      </c>
      <c r="H97" t="s">
        <v>137</v>
      </c>
      <c r="I97" t="str">
        <f>INDEX(Level[Level],MATCH(PIs[[#This Row],[L]],Level[GUID],0),1)</f>
        <v>Recom.</v>
      </c>
      <c r="N97" t="s">
        <v>66</v>
      </c>
      <c r="O97" t="str">
        <f>INDEX(allsections[[S]:[Order]],MATCH(PIs[[#This Row],[SGUID]],allsections[SGUID],0),1)</f>
        <v>FV 22 BIODIVERSITY AND HABITATS</v>
      </c>
      <c r="P97" t="str">
        <f>INDEX(allsections[[S]:[Order]],MATCH(PIs[[#This Row],[SGUID]],allsections[SGUID],0),2)</f>
        <v>-</v>
      </c>
      <c r="Q97">
        <f>INDEX(allsections[[S]:[Order]],MATCH(PIs[[#This Row],[SGUID]],allsections[SGUID],0),3)</f>
        <v>22</v>
      </c>
      <c r="R97" t="s">
        <v>67</v>
      </c>
      <c r="S97" t="str">
        <f>INDEX(allsections[[S]:[Order]],MATCH(PIs[[#This Row],[SSGUID]],allsections[SGUID],0),1)</f>
        <v>FV 22.03 Natural ecosystems and habitats are not converted into agricultural areas</v>
      </c>
      <c r="T97" t="str">
        <f>INDEX(allsections[[S]:[Order]],MATCH(PIs[[#This Row],[SSGUID]],allsections[SGUID],0),2)</f>
        <v>-</v>
      </c>
      <c r="U97">
        <f>INDEX(#REF!,MATCH(PIs[[#This Row],[GUID]],#REF!,0),2)</f>
        <v>0</v>
      </c>
      <c r="V97" t="b">
        <v>0</v>
      </c>
    </row>
    <row r="98" spans="1:22" ht="375" hidden="1" x14ac:dyDescent="0.25">
      <c r="A98" t="s">
        <v>649</v>
      </c>
      <c r="C98" t="s">
        <v>650</v>
      </c>
      <c r="D98" t="s">
        <v>651</v>
      </c>
      <c r="E98" t="s">
        <v>652</v>
      </c>
      <c r="F98" t="s">
        <v>653</v>
      </c>
      <c r="G98" s="47" t="s">
        <v>654</v>
      </c>
      <c r="H98" t="s">
        <v>48</v>
      </c>
      <c r="I98" t="str">
        <f>INDEX(Level[Level],MATCH(PIs[[#This Row],[L]],Level[GUID],0),1)</f>
        <v>Major Must</v>
      </c>
      <c r="N98" t="s">
        <v>655</v>
      </c>
      <c r="O98" t="str">
        <f>INDEX(allsections[[S]:[Order]],MATCH(PIs[[#This Row],[SGUID]],allsections[SGUID],0),1)</f>
        <v>FV 06 TRACEABILITY</v>
      </c>
      <c r="P98" t="str">
        <f>INDEX(allsections[[S]:[Order]],MATCH(PIs[[#This Row],[SGUID]],allsections[SGUID],0),2)</f>
        <v>-</v>
      </c>
      <c r="Q98">
        <f>INDEX(allsections[[S]:[Order]],MATCH(PIs[[#This Row],[SGUID]],allsections[SGUID],0),3)</f>
        <v>6</v>
      </c>
      <c r="R98" t="s">
        <v>50</v>
      </c>
      <c r="S98" t="str">
        <f>INDEX(allsections[[S]:[Order]],MATCH(PIs[[#This Row],[SSGUID]],allsections[SGUID],0),1)</f>
        <v>-</v>
      </c>
      <c r="T98" t="str">
        <f>INDEX(allsections[[S]:[Order]],MATCH(PIs[[#This Row],[SSGUID]],allsections[SGUID],0),2)</f>
        <v>-</v>
      </c>
      <c r="U98">
        <f>INDEX(#REF!,MATCH(PIs[[#This Row],[GUID]],#REF!,0),2)</f>
        <v>0</v>
      </c>
      <c r="V98" t="b">
        <v>0</v>
      </c>
    </row>
    <row r="99" spans="1:22" ht="285" hidden="1" x14ac:dyDescent="0.25">
      <c r="A99" t="s">
        <v>656</v>
      </c>
      <c r="C99" t="s">
        <v>657</v>
      </c>
      <c r="D99" t="s">
        <v>658</v>
      </c>
      <c r="E99" t="s">
        <v>659</v>
      </c>
      <c r="F99" t="s">
        <v>660</v>
      </c>
      <c r="G99" s="47" t="s">
        <v>661</v>
      </c>
      <c r="H99" t="s">
        <v>48</v>
      </c>
      <c r="I99" t="str">
        <f>INDEX(Level[Level],MATCH(PIs[[#This Row],[L]],Level[GUID],0),1)</f>
        <v>Major Must</v>
      </c>
      <c r="N99" t="s">
        <v>66</v>
      </c>
      <c r="O99" t="str">
        <f>INDEX(allsections[[S]:[Order]],MATCH(PIs[[#This Row],[SGUID]],allsections[SGUID],0),1)</f>
        <v>FV 22 BIODIVERSITY AND HABITATS</v>
      </c>
      <c r="P99" t="str">
        <f>INDEX(allsections[[S]:[Order]],MATCH(PIs[[#This Row],[SGUID]],allsections[SGUID],0),2)</f>
        <v>-</v>
      </c>
      <c r="Q99">
        <f>INDEX(allsections[[S]:[Order]],MATCH(PIs[[#This Row],[SGUID]],allsections[SGUID],0),3)</f>
        <v>22</v>
      </c>
      <c r="R99" t="s">
        <v>67</v>
      </c>
      <c r="S99" t="str">
        <f>INDEX(allsections[[S]:[Order]],MATCH(PIs[[#This Row],[SSGUID]],allsections[SGUID],0),1)</f>
        <v>FV 22.03 Natural ecosystems and habitats are not converted into agricultural areas</v>
      </c>
      <c r="T99" t="str">
        <f>INDEX(allsections[[S]:[Order]],MATCH(PIs[[#This Row],[SSGUID]],allsections[SGUID],0),2)</f>
        <v>-</v>
      </c>
      <c r="U99">
        <f>INDEX(#REF!,MATCH(PIs[[#This Row],[GUID]],#REF!,0),2)</f>
        <v>0</v>
      </c>
      <c r="V99" t="b">
        <v>0</v>
      </c>
    </row>
    <row r="100" spans="1:22" ht="210" hidden="1" x14ac:dyDescent="0.25">
      <c r="A100" t="s">
        <v>662</v>
      </c>
      <c r="C100" t="s">
        <v>663</v>
      </c>
      <c r="D100" t="s">
        <v>664</v>
      </c>
      <c r="E100" t="s">
        <v>665</v>
      </c>
      <c r="F100" t="s">
        <v>666</v>
      </c>
      <c r="G100" s="47" t="s">
        <v>667</v>
      </c>
      <c r="H100" t="s">
        <v>137</v>
      </c>
      <c r="I100" t="str">
        <f>INDEX(Level[Level],MATCH(PIs[[#This Row],[L]],Level[GUID],0),1)</f>
        <v>Recom.</v>
      </c>
      <c r="N100" t="s">
        <v>66</v>
      </c>
      <c r="O100" t="str">
        <f>INDEX(allsections[[S]:[Order]],MATCH(PIs[[#This Row],[SGUID]],allsections[SGUID],0),1)</f>
        <v>FV 22 BIODIVERSITY AND HABITATS</v>
      </c>
      <c r="P100" t="str">
        <f>INDEX(allsections[[S]:[Order]],MATCH(PIs[[#This Row],[SGUID]],allsections[SGUID],0),2)</f>
        <v>-</v>
      </c>
      <c r="Q100">
        <f>INDEX(allsections[[S]:[Order]],MATCH(PIs[[#This Row],[SGUID]],allsections[SGUID],0),3)</f>
        <v>22</v>
      </c>
      <c r="R100" t="s">
        <v>668</v>
      </c>
      <c r="S100" t="str">
        <f>INDEX(allsections[[S]:[Order]],MATCH(PIs[[#This Row],[SSGUID]],allsections[SGUID],0),1)</f>
        <v>FV 22.02 Ecological upgrading of unproductive sites</v>
      </c>
      <c r="T100" t="str">
        <f>INDEX(allsections[[S]:[Order]],MATCH(PIs[[#This Row],[SSGUID]],allsections[SGUID],0),2)</f>
        <v>-</v>
      </c>
      <c r="U100">
        <f>INDEX(#REF!,MATCH(PIs[[#This Row],[GUID]],#REF!,0),2)</f>
        <v>0</v>
      </c>
      <c r="V100" t="b">
        <v>0</v>
      </c>
    </row>
    <row r="101" spans="1:22" ht="409.5" hidden="1" x14ac:dyDescent="0.25">
      <c r="A101" t="s">
        <v>669</v>
      </c>
      <c r="C101" t="s">
        <v>670</v>
      </c>
      <c r="D101" t="s">
        <v>671</v>
      </c>
      <c r="E101" t="s">
        <v>672</v>
      </c>
      <c r="F101" t="s">
        <v>673</v>
      </c>
      <c r="G101" s="47" t="s">
        <v>674</v>
      </c>
      <c r="H101" t="s">
        <v>57</v>
      </c>
      <c r="I101" t="str">
        <f>INDEX(Level[Level],MATCH(PIs[[#This Row],[L]],Level[GUID],0),1)</f>
        <v>Minor Must</v>
      </c>
      <c r="N101" t="s">
        <v>66</v>
      </c>
      <c r="O101" t="str">
        <f>INDEX(allsections[[S]:[Order]],MATCH(PIs[[#This Row],[SGUID]],allsections[SGUID],0),1)</f>
        <v>FV 22 BIODIVERSITY AND HABITATS</v>
      </c>
      <c r="P101" t="str">
        <f>INDEX(allsections[[S]:[Order]],MATCH(PIs[[#This Row],[SGUID]],allsections[SGUID],0),2)</f>
        <v>-</v>
      </c>
      <c r="Q101">
        <f>INDEX(allsections[[S]:[Order]],MATCH(PIs[[#This Row],[SGUID]],allsections[SGUID],0),3)</f>
        <v>22</v>
      </c>
      <c r="R101" t="s">
        <v>675</v>
      </c>
      <c r="S101" t="str">
        <f>INDEX(allsections[[S]:[Order]],MATCH(PIs[[#This Row],[SSGUID]],allsections[SGUID],0),1)</f>
        <v>FV 22.01 Management of biodiversity and habitats</v>
      </c>
      <c r="T101" t="str">
        <f>INDEX(allsections[[S]:[Order]],MATCH(PIs[[#This Row],[SSGUID]],allsections[SGUID],0),2)</f>
        <v>-</v>
      </c>
      <c r="U101">
        <f>INDEX(#REF!,MATCH(PIs[[#This Row],[GUID]],#REF!,0),2)</f>
        <v>0</v>
      </c>
      <c r="V101" t="b">
        <v>0</v>
      </c>
    </row>
    <row r="102" spans="1:22" ht="409.5" hidden="1" x14ac:dyDescent="0.25">
      <c r="A102" t="s">
        <v>676</v>
      </c>
      <c r="C102" t="s">
        <v>677</v>
      </c>
      <c r="D102" t="s">
        <v>678</v>
      </c>
      <c r="E102" t="s">
        <v>679</v>
      </c>
      <c r="F102" t="s">
        <v>680</v>
      </c>
      <c r="G102" s="47" t="s">
        <v>681</v>
      </c>
      <c r="H102" t="s">
        <v>57</v>
      </c>
      <c r="I102" t="str">
        <f>INDEX(Level[Level],MATCH(PIs[[#This Row],[L]],Level[GUID],0),1)</f>
        <v>Minor Must</v>
      </c>
      <c r="N102" t="s">
        <v>66</v>
      </c>
      <c r="O102" t="str">
        <f>INDEX(allsections[[S]:[Order]],MATCH(PIs[[#This Row],[SGUID]],allsections[SGUID],0),1)</f>
        <v>FV 22 BIODIVERSITY AND HABITATS</v>
      </c>
      <c r="P102" t="str">
        <f>INDEX(allsections[[S]:[Order]],MATCH(PIs[[#This Row],[SGUID]],allsections[SGUID],0),2)</f>
        <v>-</v>
      </c>
      <c r="Q102">
        <f>INDEX(allsections[[S]:[Order]],MATCH(PIs[[#This Row],[SGUID]],allsections[SGUID],0),3)</f>
        <v>22</v>
      </c>
      <c r="R102" t="s">
        <v>675</v>
      </c>
      <c r="S102" t="str">
        <f>INDEX(allsections[[S]:[Order]],MATCH(PIs[[#This Row],[SSGUID]],allsections[SGUID],0),1)</f>
        <v>FV 22.01 Management of biodiversity and habitats</v>
      </c>
      <c r="T102" t="str">
        <f>INDEX(allsections[[S]:[Order]],MATCH(PIs[[#This Row],[SSGUID]],allsections[SGUID],0),2)</f>
        <v>-</v>
      </c>
      <c r="U102">
        <f>INDEX(#REF!,MATCH(PIs[[#This Row],[GUID]],#REF!,0),2)</f>
        <v>0</v>
      </c>
      <c r="V102" t="b">
        <v>0</v>
      </c>
    </row>
    <row r="103" spans="1:22" ht="315" hidden="1" x14ac:dyDescent="0.25">
      <c r="A103" t="s">
        <v>682</v>
      </c>
      <c r="C103" t="s">
        <v>683</v>
      </c>
      <c r="D103" t="s">
        <v>684</v>
      </c>
      <c r="E103" t="s">
        <v>685</v>
      </c>
      <c r="F103" t="s">
        <v>686</v>
      </c>
      <c r="G103" s="47" t="s">
        <v>687</v>
      </c>
      <c r="H103" t="s">
        <v>137</v>
      </c>
      <c r="I103" t="str">
        <f>INDEX(Level[Level],MATCH(PIs[[#This Row],[L]],Level[GUID],0),1)</f>
        <v>Recom.</v>
      </c>
      <c r="N103" t="s">
        <v>282</v>
      </c>
      <c r="O103" t="str">
        <f>INDEX(allsections[[S]:[Order]],MATCH(PIs[[#This Row],[SGUID]],allsections[SGUID],0),1)</f>
        <v>FV 21 SITE MANAGEMENT</v>
      </c>
      <c r="P103" t="str">
        <f>INDEX(allsections[[S]:[Order]],MATCH(PIs[[#This Row],[SGUID]],allsections[SGUID],0),2)</f>
        <v>-</v>
      </c>
      <c r="Q103">
        <f>INDEX(allsections[[S]:[Order]],MATCH(PIs[[#This Row],[SGUID]],allsections[SGUID],0),3)</f>
        <v>21</v>
      </c>
      <c r="R103" t="s">
        <v>50</v>
      </c>
      <c r="S103" t="str">
        <f>INDEX(allsections[[S]:[Order]],MATCH(PIs[[#This Row],[SSGUID]],allsections[SGUID],0),1)</f>
        <v>-</v>
      </c>
      <c r="T103" t="str">
        <f>INDEX(allsections[[S]:[Order]],MATCH(PIs[[#This Row],[SSGUID]],allsections[SGUID],0),2)</f>
        <v>-</v>
      </c>
      <c r="U103">
        <f>INDEX(#REF!,MATCH(PIs[[#This Row],[GUID]],#REF!,0),2)</f>
        <v>0</v>
      </c>
      <c r="V103" t="b">
        <v>0</v>
      </c>
    </row>
    <row r="104" spans="1:22" ht="409.5" hidden="1" x14ac:dyDescent="0.25">
      <c r="A104" t="s">
        <v>688</v>
      </c>
      <c r="C104" t="s">
        <v>689</v>
      </c>
      <c r="D104" t="s">
        <v>690</v>
      </c>
      <c r="E104" t="s">
        <v>691</v>
      </c>
      <c r="F104" t="s">
        <v>692</v>
      </c>
      <c r="G104" s="47" t="s">
        <v>693</v>
      </c>
      <c r="H104" t="s">
        <v>137</v>
      </c>
      <c r="I104" t="str">
        <f>INDEX(Level[Level],MATCH(PIs[[#This Row],[L]],Level[GUID],0),1)</f>
        <v>Recom.</v>
      </c>
      <c r="N104" t="s">
        <v>66</v>
      </c>
      <c r="O104" t="str">
        <f>INDEX(allsections[[S]:[Order]],MATCH(PIs[[#This Row],[SGUID]],allsections[SGUID],0),1)</f>
        <v>FV 22 BIODIVERSITY AND HABITATS</v>
      </c>
      <c r="P104" t="str">
        <f>INDEX(allsections[[S]:[Order]],MATCH(PIs[[#This Row],[SGUID]],allsections[SGUID],0),2)</f>
        <v>-</v>
      </c>
      <c r="Q104">
        <f>INDEX(allsections[[S]:[Order]],MATCH(PIs[[#This Row],[SGUID]],allsections[SGUID],0),3)</f>
        <v>22</v>
      </c>
      <c r="R104" t="s">
        <v>675</v>
      </c>
      <c r="S104" t="str">
        <f>INDEX(allsections[[S]:[Order]],MATCH(PIs[[#This Row],[SSGUID]],allsections[SGUID],0),1)</f>
        <v>FV 22.01 Management of biodiversity and habitats</v>
      </c>
      <c r="T104" t="str">
        <f>INDEX(allsections[[S]:[Order]],MATCH(PIs[[#This Row],[SSGUID]],allsections[SGUID],0),2)</f>
        <v>-</v>
      </c>
      <c r="U104">
        <f>INDEX(#REF!,MATCH(PIs[[#This Row],[GUID]],#REF!,0),2)</f>
        <v>0</v>
      </c>
      <c r="V104" t="b">
        <v>0</v>
      </c>
    </row>
    <row r="105" spans="1:22" ht="150" hidden="1" x14ac:dyDescent="0.25">
      <c r="A105" t="s">
        <v>694</v>
      </c>
      <c r="C105" t="s">
        <v>695</v>
      </c>
      <c r="D105" t="s">
        <v>696</v>
      </c>
      <c r="E105" t="s">
        <v>697</v>
      </c>
      <c r="F105" t="s">
        <v>698</v>
      </c>
      <c r="G105" s="47" t="s">
        <v>699</v>
      </c>
      <c r="H105" t="s">
        <v>48</v>
      </c>
      <c r="I105" t="str">
        <f>INDEX(Level[Level],MATCH(PIs[[#This Row],[L]],Level[GUID],0),1)</f>
        <v>Major Must</v>
      </c>
      <c r="N105" t="s">
        <v>488</v>
      </c>
      <c r="O105" t="str">
        <f>INDEX(allsections[[S]:[Order]],MATCH(PIs[[#This Row],[SGUID]],allsections[SGUID],0),1)</f>
        <v>FV 20 WORKERS’ HEALTH, SAFETY, AND WELFARE</v>
      </c>
      <c r="P105" t="str">
        <f>INDEX(allsections[[S]:[Order]],MATCH(PIs[[#This Row],[SGUID]],allsections[SGUID],0),2)</f>
        <v>-</v>
      </c>
      <c r="Q105">
        <f>INDEX(allsections[[S]:[Order]],MATCH(PIs[[#This Row],[SGUID]],allsections[SGUID],0),3)</f>
        <v>20</v>
      </c>
      <c r="R105" t="s">
        <v>593</v>
      </c>
      <c r="S105" t="str">
        <f>INDEX(allsections[[S]:[Order]],MATCH(PIs[[#This Row],[SSGUID]],allsections[SGUID],0),1)</f>
        <v>FV 20.04 Workers’ welfare</v>
      </c>
      <c r="T105" t="str">
        <f>INDEX(allsections[[S]:[Order]],MATCH(PIs[[#This Row],[SSGUID]],allsections[SGUID],0),2)</f>
        <v>-</v>
      </c>
      <c r="U105">
        <f>INDEX(#REF!,MATCH(PIs[[#This Row],[GUID]],#REF!,0),2)</f>
        <v>0</v>
      </c>
      <c r="V105" t="b">
        <v>0</v>
      </c>
    </row>
    <row r="106" spans="1:22" hidden="1" x14ac:dyDescent="0.25">
      <c r="A106" t="s">
        <v>700</v>
      </c>
      <c r="C106" t="s">
        <v>701</v>
      </c>
      <c r="D106" t="s">
        <v>702</v>
      </c>
      <c r="E106" t="s">
        <v>703</v>
      </c>
      <c r="F106" t="s">
        <v>704</v>
      </c>
      <c r="G106" t="s">
        <v>705</v>
      </c>
      <c r="H106" t="s">
        <v>57</v>
      </c>
      <c r="I106" t="str">
        <f>INDEX(Level[Level],MATCH(PIs[[#This Row],[L]],Level[GUID],0),1)</f>
        <v>Minor Must</v>
      </c>
      <c r="N106" t="s">
        <v>488</v>
      </c>
      <c r="O106" t="str">
        <f>INDEX(allsections[[S]:[Order]],MATCH(PIs[[#This Row],[SGUID]],allsections[SGUID],0),1)</f>
        <v>FV 20 WORKERS’ HEALTH, SAFETY, AND WELFARE</v>
      </c>
      <c r="P106" t="str">
        <f>INDEX(allsections[[S]:[Order]],MATCH(PIs[[#This Row],[SGUID]],allsections[SGUID],0),2)</f>
        <v>-</v>
      </c>
      <c r="Q106">
        <f>INDEX(allsections[[S]:[Order]],MATCH(PIs[[#This Row],[SGUID]],allsections[SGUID],0),3)</f>
        <v>20</v>
      </c>
      <c r="R106" t="s">
        <v>593</v>
      </c>
      <c r="S106" t="str">
        <f>INDEX(allsections[[S]:[Order]],MATCH(PIs[[#This Row],[SSGUID]],allsections[SGUID],0),1)</f>
        <v>FV 20.04 Workers’ welfare</v>
      </c>
      <c r="T106" t="str">
        <f>INDEX(allsections[[S]:[Order]],MATCH(PIs[[#This Row],[SSGUID]],allsections[SGUID],0),2)</f>
        <v>-</v>
      </c>
      <c r="U106">
        <f>INDEX(#REF!,MATCH(PIs[[#This Row],[GUID]],#REF!,0),2)</f>
        <v>0</v>
      </c>
      <c r="V106" t="b">
        <v>0</v>
      </c>
    </row>
    <row r="107" spans="1:22" hidden="1" x14ac:dyDescent="0.25">
      <c r="A107" t="s">
        <v>706</v>
      </c>
      <c r="C107" t="s">
        <v>707</v>
      </c>
      <c r="D107" t="s">
        <v>708</v>
      </c>
      <c r="E107" t="s">
        <v>709</v>
      </c>
      <c r="F107" t="s">
        <v>710</v>
      </c>
      <c r="G107" t="s">
        <v>711</v>
      </c>
      <c r="H107" t="s">
        <v>137</v>
      </c>
      <c r="I107" t="str">
        <f>INDEX(Level[Level],MATCH(PIs[[#This Row],[L]],Level[GUID],0),1)</f>
        <v>Recom.</v>
      </c>
      <c r="N107" t="s">
        <v>58</v>
      </c>
      <c r="O107" t="str">
        <f>INDEX(allsections[[S]:[Order]],MATCH(PIs[[#This Row],[SGUID]],allsections[SGUID],0),1)</f>
        <v>FV 28 SOIL AND SUBSTRATE MANAGEMENT</v>
      </c>
      <c r="P107" t="str">
        <f>INDEX(allsections[[S]:[Order]],MATCH(PIs[[#This Row],[SGUID]],allsections[SGUID],0),2)</f>
        <v>-</v>
      </c>
      <c r="Q107">
        <f>INDEX(allsections[[S]:[Order]],MATCH(PIs[[#This Row],[SGUID]],allsections[SGUID],0),3)</f>
        <v>28</v>
      </c>
      <c r="R107" t="s">
        <v>59</v>
      </c>
      <c r="S107" t="str">
        <f>INDEX(allsections[[S]:[Order]],MATCH(PIs[[#This Row],[SSGUID]],allsections[SGUID],0),1)</f>
        <v>FV 28.01 Soil management and conservation</v>
      </c>
      <c r="T107" t="str">
        <f>INDEX(allsections[[S]:[Order]],MATCH(PIs[[#This Row],[SSGUID]],allsections[SGUID],0),2)</f>
        <v>-</v>
      </c>
      <c r="U107" t="str">
        <f>INDEX(#REF!,MATCH(PIs[[#This Row],[GUID]],#REF!,0),2)</f>
        <v>6AqCIykQ7bAmOkINPq5uCy</v>
      </c>
      <c r="V107" t="b">
        <v>0</v>
      </c>
    </row>
    <row r="108" spans="1:22" hidden="1" x14ac:dyDescent="0.25">
      <c r="A108" t="s">
        <v>712</v>
      </c>
      <c r="C108" t="s">
        <v>713</v>
      </c>
      <c r="D108" t="s">
        <v>714</v>
      </c>
      <c r="E108" t="s">
        <v>715</v>
      </c>
      <c r="F108" t="s">
        <v>716</v>
      </c>
      <c r="G108" t="s">
        <v>717</v>
      </c>
      <c r="H108" t="s">
        <v>57</v>
      </c>
      <c r="I108" t="str">
        <f>INDEX(Level[Level],MATCH(PIs[[#This Row],[L]],Level[GUID],0),1)</f>
        <v>Minor Must</v>
      </c>
      <c r="N108" t="s">
        <v>58</v>
      </c>
      <c r="O108" t="str">
        <f>INDEX(allsections[[S]:[Order]],MATCH(PIs[[#This Row],[SGUID]],allsections[SGUID],0),1)</f>
        <v>FV 28 SOIL AND SUBSTRATE MANAGEMENT</v>
      </c>
      <c r="P108" t="str">
        <f>INDEX(allsections[[S]:[Order]],MATCH(PIs[[#This Row],[SGUID]],allsections[SGUID],0),2)</f>
        <v>-</v>
      </c>
      <c r="Q108">
        <f>INDEX(allsections[[S]:[Order]],MATCH(PIs[[#This Row],[SGUID]],allsections[SGUID],0),3)</f>
        <v>28</v>
      </c>
      <c r="R108" t="s">
        <v>59</v>
      </c>
      <c r="S108" t="str">
        <f>INDEX(allsections[[S]:[Order]],MATCH(PIs[[#This Row],[SSGUID]],allsections[SGUID],0),1)</f>
        <v>FV 28.01 Soil management and conservation</v>
      </c>
      <c r="T108" t="str">
        <f>INDEX(allsections[[S]:[Order]],MATCH(PIs[[#This Row],[SSGUID]],allsections[SGUID],0),2)</f>
        <v>-</v>
      </c>
      <c r="U108" t="str">
        <f>INDEX(#REF!,MATCH(PIs[[#This Row],[GUID]],#REF!,0),2)</f>
        <v>6AqCIykQ7bAmOkINPq5uCy</v>
      </c>
      <c r="V108" t="b">
        <v>0</v>
      </c>
    </row>
    <row r="109" spans="1:22" hidden="1" x14ac:dyDescent="0.25">
      <c r="A109" t="s">
        <v>718</v>
      </c>
      <c r="C109" t="s">
        <v>719</v>
      </c>
      <c r="D109" t="s">
        <v>720</v>
      </c>
      <c r="E109" t="s">
        <v>721</v>
      </c>
      <c r="F109" t="s">
        <v>722</v>
      </c>
      <c r="G109" t="s">
        <v>723</v>
      </c>
      <c r="H109" t="s">
        <v>57</v>
      </c>
      <c r="I109" t="str">
        <f>INDEX(Level[Level],MATCH(PIs[[#This Row],[L]],Level[GUID],0),1)</f>
        <v>Minor Must</v>
      </c>
      <c r="N109" t="s">
        <v>58</v>
      </c>
      <c r="O109" t="str">
        <f>INDEX(allsections[[S]:[Order]],MATCH(PIs[[#This Row],[SGUID]],allsections[SGUID],0),1)</f>
        <v>FV 28 SOIL AND SUBSTRATE MANAGEMENT</v>
      </c>
      <c r="P109" t="str">
        <f>INDEX(allsections[[S]:[Order]],MATCH(PIs[[#This Row],[SGUID]],allsections[SGUID],0),2)</f>
        <v>-</v>
      </c>
      <c r="Q109">
        <f>INDEX(allsections[[S]:[Order]],MATCH(PIs[[#This Row],[SGUID]],allsections[SGUID],0),3)</f>
        <v>28</v>
      </c>
      <c r="R109" t="s">
        <v>59</v>
      </c>
      <c r="S109" t="str">
        <f>INDEX(allsections[[S]:[Order]],MATCH(PIs[[#This Row],[SSGUID]],allsections[SGUID],0),1)</f>
        <v>FV 28.01 Soil management and conservation</v>
      </c>
      <c r="T109" t="str">
        <f>INDEX(allsections[[S]:[Order]],MATCH(PIs[[#This Row],[SSGUID]],allsections[SGUID],0),2)</f>
        <v>-</v>
      </c>
      <c r="U109" t="str">
        <f>INDEX(#REF!,MATCH(PIs[[#This Row],[GUID]],#REF!,0),2)</f>
        <v>6AqCIykQ7bAmOkINPq5uCy</v>
      </c>
      <c r="V109" t="b">
        <v>0</v>
      </c>
    </row>
    <row r="110" spans="1:22" hidden="1" x14ac:dyDescent="0.25">
      <c r="A110" t="s">
        <v>724</v>
      </c>
      <c r="C110" t="s">
        <v>725</v>
      </c>
      <c r="D110" t="s">
        <v>726</v>
      </c>
      <c r="E110" t="s">
        <v>727</v>
      </c>
      <c r="F110" t="s">
        <v>728</v>
      </c>
      <c r="G110" t="s">
        <v>729</v>
      </c>
      <c r="H110" t="s">
        <v>57</v>
      </c>
      <c r="I110" t="str">
        <f>INDEX(Level[Level],MATCH(PIs[[#This Row],[L]],Level[GUID],0),1)</f>
        <v>Minor Must</v>
      </c>
      <c r="N110" t="s">
        <v>123</v>
      </c>
      <c r="O110" t="str">
        <f>INDEX(allsections[[S]:[Order]],MATCH(PIs[[#This Row],[SGUID]],allsections[SGUID],0),1)</f>
        <v>FV 29 FERTILIZERS AND BIOSTIMULANTS</v>
      </c>
      <c r="P110" t="str">
        <f>INDEX(allsections[[S]:[Order]],MATCH(PIs[[#This Row],[SGUID]],allsections[SGUID],0),2)</f>
        <v>-</v>
      </c>
      <c r="Q110">
        <f>INDEX(allsections[[S]:[Order]],MATCH(PIs[[#This Row],[SGUID]],allsections[SGUID],0),3)</f>
        <v>29</v>
      </c>
      <c r="R110" t="s">
        <v>730</v>
      </c>
      <c r="S110" t="str">
        <f>INDEX(allsections[[S]:[Order]],MATCH(PIs[[#This Row],[SSGUID]],allsections[SGUID],0),1)</f>
        <v>FV 29.04 Nutrient content</v>
      </c>
      <c r="T110" t="str">
        <f>INDEX(allsections[[S]:[Order]],MATCH(PIs[[#This Row],[SSGUID]],allsections[SGUID],0),2)</f>
        <v>-</v>
      </c>
      <c r="U110" t="str">
        <f>INDEX(#REF!,MATCH(PIs[[#This Row],[GUID]],#REF!,0),2)</f>
        <v>3OtEoWQgYX165j9GzTkv5b</v>
      </c>
      <c r="V110" t="b">
        <v>0</v>
      </c>
    </row>
    <row r="111" spans="1:22" hidden="1" x14ac:dyDescent="0.25">
      <c r="A111" t="s">
        <v>731</v>
      </c>
      <c r="C111" t="s">
        <v>732</v>
      </c>
      <c r="D111" t="s">
        <v>733</v>
      </c>
      <c r="E111" t="s">
        <v>734</v>
      </c>
      <c r="F111" t="s">
        <v>735</v>
      </c>
      <c r="G111" t="s">
        <v>736</v>
      </c>
      <c r="H111" t="s">
        <v>48</v>
      </c>
      <c r="I111" t="str">
        <f>INDEX(Level[Level],MATCH(PIs[[#This Row],[L]],Level[GUID],0),1)</f>
        <v>Major Must</v>
      </c>
      <c r="N111" t="s">
        <v>737</v>
      </c>
      <c r="O111" t="str">
        <f>INDEX(allsections[[S]:[Order]],MATCH(PIs[[#This Row],[SGUID]],allsections[SGUID],0),1)</f>
        <v xml:space="preserve">FV 07 PARALLEL OWNERSHIP, TRACEABILITY, AND SEGREGATION </v>
      </c>
      <c r="P111" t="str">
        <f>INDEX(allsections[[S]:[Order]],MATCH(PIs[[#This Row],[SGUID]],allsections[SGUID],0),2)</f>
        <v>-</v>
      </c>
      <c r="Q111">
        <f>INDEX(allsections[[S]:[Order]],MATCH(PIs[[#This Row],[SGUID]],allsections[SGUID],0),3)</f>
        <v>7</v>
      </c>
      <c r="R111" t="s">
        <v>50</v>
      </c>
      <c r="S111" t="str">
        <f>INDEX(allsections[[S]:[Order]],MATCH(PIs[[#This Row],[SSGUID]],allsections[SGUID],0),1)</f>
        <v>-</v>
      </c>
      <c r="T111" t="str">
        <f>INDEX(allsections[[S]:[Order]],MATCH(PIs[[#This Row],[SSGUID]],allsections[SGUID],0),2)</f>
        <v>-</v>
      </c>
      <c r="U111" t="str">
        <f>INDEX(#REF!,MATCH(PIs[[#This Row],[GUID]],#REF!,0),2)</f>
        <v>2co7UsUxpISWNGYxlkwqjC</v>
      </c>
      <c r="V111" t="b">
        <v>0</v>
      </c>
    </row>
    <row r="112" spans="1:22" hidden="1" x14ac:dyDescent="0.25">
      <c r="A112" t="s">
        <v>738</v>
      </c>
      <c r="C112" t="s">
        <v>739</v>
      </c>
      <c r="D112" t="s">
        <v>740</v>
      </c>
      <c r="E112" t="s">
        <v>741</v>
      </c>
      <c r="F112" t="s">
        <v>742</v>
      </c>
      <c r="G112" t="s">
        <v>743</v>
      </c>
      <c r="H112" t="s">
        <v>48</v>
      </c>
      <c r="I112" t="str">
        <f>INDEX(Level[Level],MATCH(PIs[[#This Row],[L]],Level[GUID],0),1)</f>
        <v>Major Must</v>
      </c>
      <c r="N112" t="s">
        <v>744</v>
      </c>
      <c r="O112" t="str">
        <f>INDEX(allsections[[S]:[Order]],MATCH(PIs[[#This Row],[SGUID]],allsections[SGUID],0),1)</f>
        <v>FV 31 INTEGRATED PEST MANAGEMENT</v>
      </c>
      <c r="P112" t="str">
        <f>INDEX(allsections[[S]:[Order]],MATCH(PIs[[#This Row],[SGUID]],allsections[SGUID],0),2)</f>
        <v>-</v>
      </c>
      <c r="Q112">
        <f>INDEX(allsections[[S]:[Order]],MATCH(PIs[[#This Row],[SGUID]],allsections[SGUID],0),3)</f>
        <v>31</v>
      </c>
      <c r="R112" t="s">
        <v>50</v>
      </c>
      <c r="S112" t="str">
        <f>INDEX(allsections[[S]:[Order]],MATCH(PIs[[#This Row],[SSGUID]],allsections[SGUID],0),1)</f>
        <v>-</v>
      </c>
      <c r="T112" t="str">
        <f>INDEX(allsections[[S]:[Order]],MATCH(PIs[[#This Row],[SSGUID]],allsections[SGUID],0),2)</f>
        <v>-</v>
      </c>
      <c r="U112">
        <f>INDEX(#REF!,MATCH(PIs[[#This Row],[GUID]],#REF!,0),2)</f>
        <v>0</v>
      </c>
      <c r="V112" t="b">
        <v>0</v>
      </c>
    </row>
    <row r="113" spans="1:22" ht="315" hidden="1" x14ac:dyDescent="0.25">
      <c r="A113" t="s">
        <v>745</v>
      </c>
      <c r="C113" t="s">
        <v>746</v>
      </c>
      <c r="D113" t="s">
        <v>747</v>
      </c>
      <c r="E113" t="s">
        <v>748</v>
      </c>
      <c r="F113" t="s">
        <v>749</v>
      </c>
      <c r="G113" s="47" t="s">
        <v>750</v>
      </c>
      <c r="H113" t="s">
        <v>57</v>
      </c>
      <c r="I113" t="str">
        <f>INDEX(Level[Level],MATCH(PIs[[#This Row],[L]],Level[GUID],0),1)</f>
        <v>Minor Must</v>
      </c>
      <c r="N113" t="s">
        <v>744</v>
      </c>
      <c r="O113" t="str">
        <f>INDEX(allsections[[S]:[Order]],MATCH(PIs[[#This Row],[SGUID]],allsections[SGUID],0),1)</f>
        <v>FV 31 INTEGRATED PEST MANAGEMENT</v>
      </c>
      <c r="P113" t="str">
        <f>INDEX(allsections[[S]:[Order]],MATCH(PIs[[#This Row],[SGUID]],allsections[SGUID],0),2)</f>
        <v>-</v>
      </c>
      <c r="Q113">
        <f>INDEX(allsections[[S]:[Order]],MATCH(PIs[[#This Row],[SGUID]],allsections[SGUID],0),3)</f>
        <v>31</v>
      </c>
      <c r="R113" t="s">
        <v>50</v>
      </c>
      <c r="S113" t="str">
        <f>INDEX(allsections[[S]:[Order]],MATCH(PIs[[#This Row],[SSGUID]],allsections[SGUID],0),1)</f>
        <v>-</v>
      </c>
      <c r="T113" t="str">
        <f>INDEX(allsections[[S]:[Order]],MATCH(PIs[[#This Row],[SSGUID]],allsections[SGUID],0),2)</f>
        <v>-</v>
      </c>
      <c r="U113">
        <f>INDEX(#REF!,MATCH(PIs[[#This Row],[GUID]],#REF!,0),2)</f>
        <v>0</v>
      </c>
      <c r="V113" t="b">
        <v>0</v>
      </c>
    </row>
    <row r="114" spans="1:22" ht="409.5" hidden="1" x14ac:dyDescent="0.25">
      <c r="A114" t="s">
        <v>751</v>
      </c>
      <c r="C114" t="s">
        <v>752</v>
      </c>
      <c r="D114" t="s">
        <v>753</v>
      </c>
      <c r="E114" t="s">
        <v>754</v>
      </c>
      <c r="F114" t="s">
        <v>755</v>
      </c>
      <c r="G114" s="47" t="s">
        <v>756</v>
      </c>
      <c r="H114" t="s">
        <v>57</v>
      </c>
      <c r="I114" t="str">
        <f>INDEX(Level[Level],MATCH(PIs[[#This Row],[L]],Level[GUID],0),1)</f>
        <v>Minor Must</v>
      </c>
      <c r="N114" t="s">
        <v>744</v>
      </c>
      <c r="O114" t="str">
        <f>INDEX(allsections[[S]:[Order]],MATCH(PIs[[#This Row],[SGUID]],allsections[SGUID],0),1)</f>
        <v>FV 31 INTEGRATED PEST MANAGEMENT</v>
      </c>
      <c r="P114" t="str">
        <f>INDEX(allsections[[S]:[Order]],MATCH(PIs[[#This Row],[SGUID]],allsections[SGUID],0),2)</f>
        <v>-</v>
      </c>
      <c r="Q114">
        <f>INDEX(allsections[[S]:[Order]],MATCH(PIs[[#This Row],[SGUID]],allsections[SGUID],0),3)</f>
        <v>31</v>
      </c>
      <c r="R114" t="s">
        <v>50</v>
      </c>
      <c r="S114" t="str">
        <f>INDEX(allsections[[S]:[Order]],MATCH(PIs[[#This Row],[SSGUID]],allsections[SGUID],0),1)</f>
        <v>-</v>
      </c>
      <c r="T114" t="str">
        <f>INDEX(allsections[[S]:[Order]],MATCH(PIs[[#This Row],[SSGUID]],allsections[SGUID],0),2)</f>
        <v>-</v>
      </c>
      <c r="U114">
        <f>INDEX(#REF!,MATCH(PIs[[#This Row],[GUID]],#REF!,0),2)</f>
        <v>0</v>
      </c>
      <c r="V114" t="b">
        <v>0</v>
      </c>
    </row>
    <row r="115" spans="1:22" ht="180" hidden="1" x14ac:dyDescent="0.25">
      <c r="A115" t="s">
        <v>757</v>
      </c>
      <c r="C115" t="s">
        <v>758</v>
      </c>
      <c r="D115" t="s">
        <v>759</v>
      </c>
      <c r="E115" t="s">
        <v>760</v>
      </c>
      <c r="F115" t="s">
        <v>761</v>
      </c>
      <c r="G115" s="47" t="s">
        <v>762</v>
      </c>
      <c r="H115" t="s">
        <v>48</v>
      </c>
      <c r="I115" t="str">
        <f>INDEX(Level[Level],MATCH(PIs[[#This Row],[L]],Level[GUID],0),1)</f>
        <v>Major Must</v>
      </c>
      <c r="N115" t="s">
        <v>744</v>
      </c>
      <c r="O115" t="str">
        <f>INDEX(allsections[[S]:[Order]],MATCH(PIs[[#This Row],[SGUID]],allsections[SGUID],0),1)</f>
        <v>FV 31 INTEGRATED PEST MANAGEMENT</v>
      </c>
      <c r="P115" t="str">
        <f>INDEX(allsections[[S]:[Order]],MATCH(PIs[[#This Row],[SGUID]],allsections[SGUID],0),2)</f>
        <v>-</v>
      </c>
      <c r="Q115">
        <f>INDEX(allsections[[S]:[Order]],MATCH(PIs[[#This Row],[SGUID]],allsections[SGUID],0),3)</f>
        <v>31</v>
      </c>
      <c r="R115" t="s">
        <v>50</v>
      </c>
      <c r="S115" t="str">
        <f>INDEX(allsections[[S]:[Order]],MATCH(PIs[[#This Row],[SSGUID]],allsections[SGUID],0),1)</f>
        <v>-</v>
      </c>
      <c r="T115" t="str">
        <f>INDEX(allsections[[S]:[Order]],MATCH(PIs[[#This Row],[SSGUID]],allsections[SGUID],0),2)</f>
        <v>-</v>
      </c>
      <c r="U115">
        <f>INDEX(#REF!,MATCH(PIs[[#This Row],[GUID]],#REF!,0),2)</f>
        <v>0</v>
      </c>
      <c r="V115" t="b">
        <v>0</v>
      </c>
    </row>
    <row r="116" spans="1:22" hidden="1" x14ac:dyDescent="0.25">
      <c r="A116" t="s">
        <v>763</v>
      </c>
      <c r="C116" t="s">
        <v>764</v>
      </c>
      <c r="D116" t="s">
        <v>765</v>
      </c>
      <c r="E116" t="s">
        <v>766</v>
      </c>
      <c r="F116" t="s">
        <v>767</v>
      </c>
      <c r="G116" t="s">
        <v>768</v>
      </c>
      <c r="H116" t="s">
        <v>48</v>
      </c>
      <c r="I116" t="str">
        <f>INDEX(Level[Level],MATCH(PIs[[#This Row],[L]],Level[GUID],0),1)</f>
        <v>Major Must</v>
      </c>
      <c r="N116" t="s">
        <v>737</v>
      </c>
      <c r="O116" t="str">
        <f>INDEX(allsections[[S]:[Order]],MATCH(PIs[[#This Row],[SGUID]],allsections[SGUID],0),1)</f>
        <v xml:space="preserve">FV 07 PARALLEL OWNERSHIP, TRACEABILITY, AND SEGREGATION </v>
      </c>
      <c r="P116" t="str">
        <f>INDEX(allsections[[S]:[Order]],MATCH(PIs[[#This Row],[SGUID]],allsections[SGUID],0),2)</f>
        <v>-</v>
      </c>
      <c r="Q116">
        <f>INDEX(allsections[[S]:[Order]],MATCH(PIs[[#This Row],[SGUID]],allsections[SGUID],0),3)</f>
        <v>7</v>
      </c>
      <c r="R116" t="s">
        <v>50</v>
      </c>
      <c r="S116" t="str">
        <f>INDEX(allsections[[S]:[Order]],MATCH(PIs[[#This Row],[SSGUID]],allsections[SGUID],0),1)</f>
        <v>-</v>
      </c>
      <c r="T116" t="str">
        <f>INDEX(allsections[[S]:[Order]],MATCH(PIs[[#This Row],[SSGUID]],allsections[SGUID],0),2)</f>
        <v>-</v>
      </c>
      <c r="U116" t="str">
        <f>INDEX(#REF!,MATCH(PIs[[#This Row],[GUID]],#REF!,0),2)</f>
        <v>2co7UsUxpISWNGYxlkwqjC</v>
      </c>
      <c r="V116" t="b">
        <v>0</v>
      </c>
    </row>
    <row r="117" spans="1:22" ht="300" hidden="1" x14ac:dyDescent="0.25">
      <c r="A117" t="s">
        <v>769</v>
      </c>
      <c r="C117" t="s">
        <v>770</v>
      </c>
      <c r="D117" t="s">
        <v>771</v>
      </c>
      <c r="E117" t="s">
        <v>772</v>
      </c>
      <c r="F117" t="s">
        <v>773</v>
      </c>
      <c r="G117" s="47" t="s">
        <v>774</v>
      </c>
      <c r="H117" t="s">
        <v>57</v>
      </c>
      <c r="I117" t="str">
        <f>INDEX(Level[Level],MATCH(PIs[[#This Row],[L]],Level[GUID],0),1)</f>
        <v>Minor Must</v>
      </c>
      <c r="N117" t="s">
        <v>744</v>
      </c>
      <c r="O117" t="str">
        <f>INDEX(allsections[[S]:[Order]],MATCH(PIs[[#This Row],[SGUID]],allsections[SGUID],0),1)</f>
        <v>FV 31 INTEGRATED PEST MANAGEMENT</v>
      </c>
      <c r="P117" t="str">
        <f>INDEX(allsections[[S]:[Order]],MATCH(PIs[[#This Row],[SGUID]],allsections[SGUID],0),2)</f>
        <v>-</v>
      </c>
      <c r="Q117">
        <f>INDEX(allsections[[S]:[Order]],MATCH(PIs[[#This Row],[SGUID]],allsections[SGUID],0),3)</f>
        <v>31</v>
      </c>
      <c r="R117" t="s">
        <v>50</v>
      </c>
      <c r="S117" t="str">
        <f>INDEX(allsections[[S]:[Order]],MATCH(PIs[[#This Row],[SSGUID]],allsections[SGUID],0),1)</f>
        <v>-</v>
      </c>
      <c r="T117" t="str">
        <f>INDEX(allsections[[S]:[Order]],MATCH(PIs[[#This Row],[SSGUID]],allsections[SGUID],0),2)</f>
        <v>-</v>
      </c>
      <c r="U117">
        <f>INDEX(#REF!,MATCH(PIs[[#This Row],[GUID]],#REF!,0),2)</f>
        <v>0</v>
      </c>
      <c r="V117" t="b">
        <v>0</v>
      </c>
    </row>
    <row r="118" spans="1:22" hidden="1" x14ac:dyDescent="0.25">
      <c r="A118" t="s">
        <v>775</v>
      </c>
      <c r="C118" t="s">
        <v>776</v>
      </c>
      <c r="D118" t="s">
        <v>777</v>
      </c>
      <c r="E118" t="s">
        <v>778</v>
      </c>
      <c r="F118" t="s">
        <v>779</v>
      </c>
      <c r="G118" t="s">
        <v>780</v>
      </c>
      <c r="H118" t="s">
        <v>48</v>
      </c>
      <c r="I118" t="str">
        <f>INDEX(Level[Level],MATCH(PIs[[#This Row],[L]],Level[GUID],0),1)</f>
        <v>Major Must</v>
      </c>
      <c r="N118" t="s">
        <v>744</v>
      </c>
      <c r="O118" t="str">
        <f>INDEX(allsections[[S]:[Order]],MATCH(PIs[[#This Row],[SGUID]],allsections[SGUID],0),1)</f>
        <v>FV 31 INTEGRATED PEST MANAGEMENT</v>
      </c>
      <c r="P118" t="str">
        <f>INDEX(allsections[[S]:[Order]],MATCH(PIs[[#This Row],[SGUID]],allsections[SGUID],0),2)</f>
        <v>-</v>
      </c>
      <c r="Q118">
        <f>INDEX(allsections[[S]:[Order]],MATCH(PIs[[#This Row],[SGUID]],allsections[SGUID],0),3)</f>
        <v>31</v>
      </c>
      <c r="R118" t="s">
        <v>50</v>
      </c>
      <c r="S118" t="str">
        <f>INDEX(allsections[[S]:[Order]],MATCH(PIs[[#This Row],[SSGUID]],allsections[SGUID],0),1)</f>
        <v>-</v>
      </c>
      <c r="T118" t="str">
        <f>INDEX(allsections[[S]:[Order]],MATCH(PIs[[#This Row],[SSGUID]],allsections[SGUID],0),2)</f>
        <v>-</v>
      </c>
      <c r="U118">
        <f>INDEX(#REF!,MATCH(PIs[[#This Row],[GUID]],#REF!,0),2)</f>
        <v>0</v>
      </c>
      <c r="V118" t="b">
        <v>0</v>
      </c>
    </row>
    <row r="119" spans="1:22" ht="240" hidden="1" x14ac:dyDescent="0.25">
      <c r="A119" t="s">
        <v>781</v>
      </c>
      <c r="C119" t="s">
        <v>782</v>
      </c>
      <c r="D119" t="s">
        <v>783</v>
      </c>
      <c r="E119" t="s">
        <v>784</v>
      </c>
      <c r="F119" t="s">
        <v>785</v>
      </c>
      <c r="G119" s="47" t="s">
        <v>786</v>
      </c>
      <c r="H119" t="s">
        <v>48</v>
      </c>
      <c r="I119" t="str">
        <f>INDEX(Level[Level],MATCH(PIs[[#This Row],[L]],Level[GUID],0),1)</f>
        <v>Major Must</v>
      </c>
      <c r="N119" t="s">
        <v>744</v>
      </c>
      <c r="O119" t="str">
        <f>INDEX(allsections[[S]:[Order]],MATCH(PIs[[#This Row],[SGUID]],allsections[SGUID],0),1)</f>
        <v>FV 31 INTEGRATED PEST MANAGEMENT</v>
      </c>
      <c r="P119" t="str">
        <f>INDEX(allsections[[S]:[Order]],MATCH(PIs[[#This Row],[SGUID]],allsections[SGUID],0),2)</f>
        <v>-</v>
      </c>
      <c r="Q119">
        <f>INDEX(allsections[[S]:[Order]],MATCH(PIs[[#This Row],[SGUID]],allsections[SGUID],0),3)</f>
        <v>31</v>
      </c>
      <c r="R119" t="s">
        <v>50</v>
      </c>
      <c r="S119" t="str">
        <f>INDEX(allsections[[S]:[Order]],MATCH(PIs[[#This Row],[SSGUID]],allsections[SGUID],0),1)</f>
        <v>-</v>
      </c>
      <c r="T119" t="str">
        <f>INDEX(allsections[[S]:[Order]],MATCH(PIs[[#This Row],[SSGUID]],allsections[SGUID],0),2)</f>
        <v>-</v>
      </c>
      <c r="U119">
        <f>INDEX(#REF!,MATCH(PIs[[#This Row],[GUID]],#REF!,0),2)</f>
        <v>0</v>
      </c>
      <c r="V119" t="b">
        <v>0</v>
      </c>
    </row>
    <row r="120" spans="1:22" hidden="1" x14ac:dyDescent="0.25">
      <c r="A120" t="s">
        <v>787</v>
      </c>
      <c r="C120" t="s">
        <v>788</v>
      </c>
      <c r="D120" t="s">
        <v>789</v>
      </c>
      <c r="E120" t="s">
        <v>790</v>
      </c>
      <c r="F120" t="s">
        <v>791</v>
      </c>
      <c r="G120" t="s">
        <v>792</v>
      </c>
      <c r="H120" t="s">
        <v>48</v>
      </c>
      <c r="I120" t="str">
        <f>INDEX(Level[Level],MATCH(PIs[[#This Row],[L]],Level[GUID],0),1)</f>
        <v>Major Must</v>
      </c>
      <c r="N120" t="s">
        <v>793</v>
      </c>
      <c r="O120" t="str">
        <f>INDEX(allsections[[S]:[Order]],MATCH(PIs[[#This Row],[SGUID]],allsections[SGUID],0),1)</f>
        <v>FV 27 GENETICALLY MODIFIED ORGANISMS</v>
      </c>
      <c r="P120" t="str">
        <f>INDEX(allsections[[S]:[Order]],MATCH(PIs[[#This Row],[SGUID]],allsections[SGUID],0),2)</f>
        <v>-</v>
      </c>
      <c r="Q120">
        <f>INDEX(allsections[[S]:[Order]],MATCH(PIs[[#This Row],[SGUID]],allsections[SGUID],0),3)</f>
        <v>27</v>
      </c>
      <c r="R120" t="s">
        <v>50</v>
      </c>
      <c r="S120" t="str">
        <f>INDEX(allsections[[S]:[Order]],MATCH(PIs[[#This Row],[SSGUID]],allsections[SGUID],0),1)</f>
        <v>-</v>
      </c>
      <c r="T120" t="str">
        <f>INDEX(allsections[[S]:[Order]],MATCH(PIs[[#This Row],[SSGUID]],allsections[SGUID],0),2)</f>
        <v>-</v>
      </c>
      <c r="U120" t="str">
        <f>INDEX(#REF!,MATCH(PIs[[#This Row],[GUID]],#REF!,0),2)</f>
        <v>5R88gZ3ani90Nv06kTcNpx</v>
      </c>
      <c r="V120" t="b">
        <v>0</v>
      </c>
    </row>
    <row r="121" spans="1:22" hidden="1" x14ac:dyDescent="0.25">
      <c r="A121" t="s">
        <v>794</v>
      </c>
      <c r="C121" t="s">
        <v>795</v>
      </c>
      <c r="D121" t="s">
        <v>796</v>
      </c>
      <c r="E121" t="s">
        <v>797</v>
      </c>
      <c r="F121" t="s">
        <v>798</v>
      </c>
      <c r="G121" t="s">
        <v>799</v>
      </c>
      <c r="H121" t="s">
        <v>48</v>
      </c>
      <c r="I121" t="str">
        <f>INDEX(Level[Level],MATCH(PIs[[#This Row],[L]],Level[GUID],0),1)</f>
        <v>Major Must</v>
      </c>
      <c r="N121" t="s">
        <v>793</v>
      </c>
      <c r="O121" t="str">
        <f>INDEX(allsections[[S]:[Order]],MATCH(PIs[[#This Row],[SGUID]],allsections[SGUID],0),1)</f>
        <v>FV 27 GENETICALLY MODIFIED ORGANISMS</v>
      </c>
      <c r="P121" t="str">
        <f>INDEX(allsections[[S]:[Order]],MATCH(PIs[[#This Row],[SGUID]],allsections[SGUID],0),2)</f>
        <v>-</v>
      </c>
      <c r="Q121">
        <f>INDEX(allsections[[S]:[Order]],MATCH(PIs[[#This Row],[SGUID]],allsections[SGUID],0),3)</f>
        <v>27</v>
      </c>
      <c r="R121" t="s">
        <v>50</v>
      </c>
      <c r="S121" t="str">
        <f>INDEX(allsections[[S]:[Order]],MATCH(PIs[[#This Row],[SSGUID]],allsections[SGUID],0),1)</f>
        <v>-</v>
      </c>
      <c r="T121" t="str">
        <f>INDEX(allsections[[S]:[Order]],MATCH(PIs[[#This Row],[SSGUID]],allsections[SGUID],0),2)</f>
        <v>-</v>
      </c>
      <c r="U121" t="str">
        <f>INDEX(#REF!,MATCH(PIs[[#This Row],[GUID]],#REF!,0),2)</f>
        <v>5R88gZ3ani90Nv06kTcNpx</v>
      </c>
      <c r="V121" t="b">
        <v>0</v>
      </c>
    </row>
    <row r="122" spans="1:22" hidden="1" x14ac:dyDescent="0.25">
      <c r="A122" t="s">
        <v>800</v>
      </c>
      <c r="C122" t="s">
        <v>801</v>
      </c>
      <c r="D122" t="s">
        <v>802</v>
      </c>
      <c r="E122" t="s">
        <v>803</v>
      </c>
      <c r="F122" t="s">
        <v>804</v>
      </c>
      <c r="G122" t="s">
        <v>805</v>
      </c>
      <c r="H122" t="s">
        <v>48</v>
      </c>
      <c r="I122" t="str">
        <f>INDEX(Level[Level],MATCH(PIs[[#This Row],[L]],Level[GUID],0),1)</f>
        <v>Major Must</v>
      </c>
      <c r="N122" t="s">
        <v>793</v>
      </c>
      <c r="O122" t="str">
        <f>INDEX(allsections[[S]:[Order]],MATCH(PIs[[#This Row],[SGUID]],allsections[SGUID],0),1)</f>
        <v>FV 27 GENETICALLY MODIFIED ORGANISMS</v>
      </c>
      <c r="P122" t="str">
        <f>INDEX(allsections[[S]:[Order]],MATCH(PIs[[#This Row],[SGUID]],allsections[SGUID],0),2)</f>
        <v>-</v>
      </c>
      <c r="Q122">
        <f>INDEX(allsections[[S]:[Order]],MATCH(PIs[[#This Row],[SGUID]],allsections[SGUID],0),3)</f>
        <v>27</v>
      </c>
      <c r="R122" t="s">
        <v>50</v>
      </c>
      <c r="S122" t="str">
        <f>INDEX(allsections[[S]:[Order]],MATCH(PIs[[#This Row],[SSGUID]],allsections[SGUID],0),1)</f>
        <v>-</v>
      </c>
      <c r="T122" t="str">
        <f>INDEX(allsections[[S]:[Order]],MATCH(PIs[[#This Row],[SSGUID]],allsections[SGUID],0),2)</f>
        <v>-</v>
      </c>
      <c r="U122" t="str">
        <f>INDEX(#REF!,MATCH(PIs[[#This Row],[GUID]],#REF!,0),2)</f>
        <v>5R88gZ3ani90Nv06kTcNpx</v>
      </c>
      <c r="V122" t="b">
        <v>0</v>
      </c>
    </row>
    <row r="123" spans="1:22" hidden="1" x14ac:dyDescent="0.25">
      <c r="A123" t="s">
        <v>806</v>
      </c>
      <c r="C123" t="s">
        <v>807</v>
      </c>
      <c r="D123" t="s">
        <v>808</v>
      </c>
      <c r="E123" t="s">
        <v>809</v>
      </c>
      <c r="F123" t="s">
        <v>810</v>
      </c>
      <c r="G123" t="s">
        <v>811</v>
      </c>
      <c r="H123" t="s">
        <v>57</v>
      </c>
      <c r="I123" t="str">
        <f>INDEX(Level[Level],MATCH(PIs[[#This Row],[L]],Level[GUID],0),1)</f>
        <v>Minor Must</v>
      </c>
      <c r="N123" t="s">
        <v>793</v>
      </c>
      <c r="O123" t="str">
        <f>INDEX(allsections[[S]:[Order]],MATCH(PIs[[#This Row],[SGUID]],allsections[SGUID],0),1)</f>
        <v>FV 27 GENETICALLY MODIFIED ORGANISMS</v>
      </c>
      <c r="P123" t="str">
        <f>INDEX(allsections[[S]:[Order]],MATCH(PIs[[#This Row],[SGUID]],allsections[SGUID],0),2)</f>
        <v>-</v>
      </c>
      <c r="Q123">
        <f>INDEX(allsections[[S]:[Order]],MATCH(PIs[[#This Row],[SGUID]],allsections[SGUID],0),3)</f>
        <v>27</v>
      </c>
      <c r="R123" t="s">
        <v>50</v>
      </c>
      <c r="S123" t="str">
        <f>INDEX(allsections[[S]:[Order]],MATCH(PIs[[#This Row],[SSGUID]],allsections[SGUID],0),1)</f>
        <v>-</v>
      </c>
      <c r="T123" t="str">
        <f>INDEX(allsections[[S]:[Order]],MATCH(PIs[[#This Row],[SSGUID]],allsections[SGUID],0),2)</f>
        <v>-</v>
      </c>
      <c r="U123" t="str">
        <f>INDEX(#REF!,MATCH(PIs[[#This Row],[GUID]],#REF!,0),2)</f>
        <v>5R88gZ3ani90Nv06kTcNpx</v>
      </c>
      <c r="V123" t="b">
        <v>0</v>
      </c>
    </row>
    <row r="124" spans="1:22" ht="120" hidden="1" x14ac:dyDescent="0.25">
      <c r="A124" t="s">
        <v>812</v>
      </c>
      <c r="C124" t="s">
        <v>813</v>
      </c>
      <c r="D124" t="s">
        <v>814</v>
      </c>
      <c r="E124" t="s">
        <v>815</v>
      </c>
      <c r="F124" t="s">
        <v>816</v>
      </c>
      <c r="G124" s="47" t="s">
        <v>817</v>
      </c>
      <c r="H124" t="s">
        <v>57</v>
      </c>
      <c r="I124" t="str">
        <f>INDEX(Level[Level],MATCH(PIs[[#This Row],[L]],Level[GUID],0),1)</f>
        <v>Minor Must</v>
      </c>
      <c r="N124" t="s">
        <v>58</v>
      </c>
      <c r="O124" t="str">
        <f>INDEX(allsections[[S]:[Order]],MATCH(PIs[[#This Row],[SGUID]],allsections[SGUID],0),1)</f>
        <v>FV 28 SOIL AND SUBSTRATE MANAGEMENT</v>
      </c>
      <c r="P124" t="str">
        <f>INDEX(allsections[[S]:[Order]],MATCH(PIs[[#This Row],[SGUID]],allsections[SGUID],0),2)</f>
        <v>-</v>
      </c>
      <c r="Q124">
        <f>INDEX(allsections[[S]:[Order]],MATCH(PIs[[#This Row],[SGUID]],allsections[SGUID],0),3)</f>
        <v>28</v>
      </c>
      <c r="R124" t="s">
        <v>818</v>
      </c>
      <c r="S124" t="str">
        <f>INDEX(allsections[[S]:[Order]],MATCH(PIs[[#This Row],[SSGUID]],allsections[SGUID],0),1)</f>
        <v>FV 28.03 Substrates</v>
      </c>
      <c r="T124" t="str">
        <f>INDEX(allsections[[S]:[Order]],MATCH(PIs[[#This Row],[SSGUID]],allsections[SGUID],0),2)</f>
        <v>-</v>
      </c>
      <c r="U124" t="str">
        <f>INDEX(#REF!,MATCH(PIs[[#This Row],[GUID]],#REF!,0),2)</f>
        <v>6ccX1CiK4YPXonkrLVjtJz</v>
      </c>
      <c r="V124" t="b">
        <v>0</v>
      </c>
    </row>
    <row r="125" spans="1:22" ht="375" hidden="1" x14ac:dyDescent="0.25">
      <c r="A125" t="s">
        <v>819</v>
      </c>
      <c r="C125" t="s">
        <v>820</v>
      </c>
      <c r="D125" t="s">
        <v>821</v>
      </c>
      <c r="E125" t="s">
        <v>822</v>
      </c>
      <c r="F125" t="s">
        <v>823</v>
      </c>
      <c r="G125" s="47" t="s">
        <v>824</v>
      </c>
      <c r="H125" t="s">
        <v>57</v>
      </c>
      <c r="I125" t="str">
        <f>INDEX(Level[Level],MATCH(PIs[[#This Row],[L]],Level[GUID],0),1)</f>
        <v>Minor Must</v>
      </c>
      <c r="N125" t="s">
        <v>58</v>
      </c>
      <c r="O125" t="str">
        <f>INDEX(allsections[[S]:[Order]],MATCH(PIs[[#This Row],[SGUID]],allsections[SGUID],0),1)</f>
        <v>FV 28 SOIL AND SUBSTRATE MANAGEMENT</v>
      </c>
      <c r="P125" t="str">
        <f>INDEX(allsections[[S]:[Order]],MATCH(PIs[[#This Row],[SGUID]],allsections[SGUID],0),2)</f>
        <v>-</v>
      </c>
      <c r="Q125">
        <f>INDEX(allsections[[S]:[Order]],MATCH(PIs[[#This Row],[SGUID]],allsections[SGUID],0),3)</f>
        <v>28</v>
      </c>
      <c r="R125" t="s">
        <v>818</v>
      </c>
      <c r="S125" t="str">
        <f>INDEX(allsections[[S]:[Order]],MATCH(PIs[[#This Row],[SSGUID]],allsections[SGUID],0),1)</f>
        <v>FV 28.03 Substrates</v>
      </c>
      <c r="T125" t="str">
        <f>INDEX(allsections[[S]:[Order]],MATCH(PIs[[#This Row],[SSGUID]],allsections[SGUID],0),2)</f>
        <v>-</v>
      </c>
      <c r="U125" t="str">
        <f>INDEX(#REF!,MATCH(PIs[[#This Row],[GUID]],#REF!,0),2)</f>
        <v>6ccX1CiK4YPXonkrLVjtJz</v>
      </c>
      <c r="V125" t="b">
        <v>0</v>
      </c>
    </row>
    <row r="126" spans="1:22" hidden="1" x14ac:dyDescent="0.25">
      <c r="A126" t="s">
        <v>825</v>
      </c>
      <c r="C126" t="s">
        <v>826</v>
      </c>
      <c r="D126" t="s">
        <v>827</v>
      </c>
      <c r="E126" t="s">
        <v>828</v>
      </c>
      <c r="F126" t="s">
        <v>829</v>
      </c>
      <c r="G126" t="s">
        <v>830</v>
      </c>
      <c r="H126" t="s">
        <v>137</v>
      </c>
      <c r="I126" t="str">
        <f>INDEX(Level[Level],MATCH(PIs[[#This Row],[L]],Level[GUID],0),1)</f>
        <v>Recom.</v>
      </c>
      <c r="N126" t="s">
        <v>58</v>
      </c>
      <c r="O126" t="str">
        <f>INDEX(allsections[[S]:[Order]],MATCH(PIs[[#This Row],[SGUID]],allsections[SGUID],0),1)</f>
        <v>FV 28 SOIL AND SUBSTRATE MANAGEMENT</v>
      </c>
      <c r="P126" t="str">
        <f>INDEX(allsections[[S]:[Order]],MATCH(PIs[[#This Row],[SGUID]],allsections[SGUID],0),2)</f>
        <v>-</v>
      </c>
      <c r="Q126">
        <f>INDEX(allsections[[S]:[Order]],MATCH(PIs[[#This Row],[SGUID]],allsections[SGUID],0),3)</f>
        <v>28</v>
      </c>
      <c r="R126" t="s">
        <v>818</v>
      </c>
      <c r="S126" t="str">
        <f>INDEX(allsections[[S]:[Order]],MATCH(PIs[[#This Row],[SSGUID]],allsections[SGUID],0),1)</f>
        <v>FV 28.03 Substrates</v>
      </c>
      <c r="T126" t="str">
        <f>INDEX(allsections[[S]:[Order]],MATCH(PIs[[#This Row],[SSGUID]],allsections[SGUID],0),2)</f>
        <v>-</v>
      </c>
      <c r="U126" t="str">
        <f>INDEX(#REF!,MATCH(PIs[[#This Row],[GUID]],#REF!,0),2)</f>
        <v>6ccX1CiK4YPXonkrLVjtJz</v>
      </c>
      <c r="V126" t="b">
        <v>0</v>
      </c>
    </row>
    <row r="127" spans="1:22" hidden="1" x14ac:dyDescent="0.25">
      <c r="A127" t="s">
        <v>831</v>
      </c>
      <c r="C127" t="s">
        <v>832</v>
      </c>
      <c r="D127" t="s">
        <v>833</v>
      </c>
      <c r="E127" t="s">
        <v>834</v>
      </c>
      <c r="F127" t="s">
        <v>835</v>
      </c>
      <c r="G127" t="s">
        <v>836</v>
      </c>
      <c r="H127" t="s">
        <v>48</v>
      </c>
      <c r="I127" t="str">
        <f>INDEX(Level[Level],MATCH(PIs[[#This Row],[L]],Level[GUID],0),1)</f>
        <v>Major Must</v>
      </c>
      <c r="N127" t="s">
        <v>737</v>
      </c>
      <c r="O127" t="str">
        <f>INDEX(allsections[[S]:[Order]],MATCH(PIs[[#This Row],[SGUID]],allsections[SGUID],0),1)</f>
        <v xml:space="preserve">FV 07 PARALLEL OWNERSHIP, TRACEABILITY, AND SEGREGATION </v>
      </c>
      <c r="P127" t="str">
        <f>INDEX(allsections[[S]:[Order]],MATCH(PIs[[#This Row],[SGUID]],allsections[SGUID],0),2)</f>
        <v>-</v>
      </c>
      <c r="Q127">
        <f>INDEX(allsections[[S]:[Order]],MATCH(PIs[[#This Row],[SGUID]],allsections[SGUID],0),3)</f>
        <v>7</v>
      </c>
      <c r="R127" t="s">
        <v>50</v>
      </c>
      <c r="S127" t="str">
        <f>INDEX(allsections[[S]:[Order]],MATCH(PIs[[#This Row],[SSGUID]],allsections[SGUID],0),1)</f>
        <v>-</v>
      </c>
      <c r="T127" t="str">
        <f>INDEX(allsections[[S]:[Order]],MATCH(PIs[[#This Row],[SSGUID]],allsections[SGUID],0),2)</f>
        <v>-</v>
      </c>
      <c r="U127" t="str">
        <f>INDEX(#REF!,MATCH(PIs[[#This Row],[GUID]],#REF!,0),2)</f>
        <v>2co7UsUxpISWNGYxlkwqjC</v>
      </c>
      <c r="V127" t="b">
        <v>0</v>
      </c>
    </row>
    <row r="128" spans="1:22" hidden="1" x14ac:dyDescent="0.25">
      <c r="A128" t="s">
        <v>837</v>
      </c>
      <c r="C128" t="s">
        <v>838</v>
      </c>
      <c r="D128" t="s">
        <v>839</v>
      </c>
      <c r="E128" t="s">
        <v>840</v>
      </c>
      <c r="F128" t="s">
        <v>841</v>
      </c>
      <c r="G128" t="s">
        <v>842</v>
      </c>
      <c r="H128" t="s">
        <v>57</v>
      </c>
      <c r="I128" t="str">
        <f>INDEX(Level[Level],MATCH(PIs[[#This Row],[L]],Level[GUID],0),1)</f>
        <v>Minor Must</v>
      </c>
      <c r="N128" t="s">
        <v>58</v>
      </c>
      <c r="O128" t="str">
        <f>INDEX(allsections[[S]:[Order]],MATCH(PIs[[#This Row],[SGUID]],allsections[SGUID],0),1)</f>
        <v>FV 28 SOIL AND SUBSTRATE MANAGEMENT</v>
      </c>
      <c r="P128" t="str">
        <f>INDEX(allsections[[S]:[Order]],MATCH(PIs[[#This Row],[SGUID]],allsections[SGUID],0),2)</f>
        <v>-</v>
      </c>
      <c r="Q128">
        <f>INDEX(allsections[[S]:[Order]],MATCH(PIs[[#This Row],[SGUID]],allsections[SGUID],0),3)</f>
        <v>28</v>
      </c>
      <c r="R128" t="s">
        <v>843</v>
      </c>
      <c r="S128" t="str">
        <f>INDEX(allsections[[S]:[Order]],MATCH(PIs[[#This Row],[SSGUID]],allsections[SGUID],0),1)</f>
        <v>FV 28.02 Soil fumigation</v>
      </c>
      <c r="T128" t="str">
        <f>INDEX(allsections[[S]:[Order]],MATCH(PIs[[#This Row],[SSGUID]],allsections[SGUID],0),2)</f>
        <v>-</v>
      </c>
      <c r="U128" t="str">
        <f>INDEX(#REF!,MATCH(PIs[[#This Row],[GUID]],#REF!,0),2)</f>
        <v>6AqCIykQ7bAmOkINPq5uCy</v>
      </c>
      <c r="V128" t="b">
        <v>0</v>
      </c>
    </row>
    <row r="129" spans="1:23" hidden="1" x14ac:dyDescent="0.25">
      <c r="A129" t="s">
        <v>844</v>
      </c>
      <c r="C129" t="s">
        <v>845</v>
      </c>
      <c r="D129" t="s">
        <v>846</v>
      </c>
      <c r="E129" t="s">
        <v>847</v>
      </c>
      <c r="F129" t="s">
        <v>848</v>
      </c>
      <c r="G129" t="s">
        <v>849</v>
      </c>
      <c r="H129" t="s">
        <v>57</v>
      </c>
      <c r="I129" t="str">
        <f>INDEX(Level[Level],MATCH(PIs[[#This Row],[L]],Level[GUID],0),1)</f>
        <v>Minor Must</v>
      </c>
      <c r="N129" t="s">
        <v>58</v>
      </c>
      <c r="O129" t="str">
        <f>INDEX(allsections[[S]:[Order]],MATCH(PIs[[#This Row],[SGUID]],allsections[SGUID],0),1)</f>
        <v>FV 28 SOIL AND SUBSTRATE MANAGEMENT</v>
      </c>
      <c r="P129" t="str">
        <f>INDEX(allsections[[S]:[Order]],MATCH(PIs[[#This Row],[SGUID]],allsections[SGUID],0),2)</f>
        <v>-</v>
      </c>
      <c r="Q129">
        <f>INDEX(allsections[[S]:[Order]],MATCH(PIs[[#This Row],[SGUID]],allsections[SGUID],0),3)</f>
        <v>28</v>
      </c>
      <c r="R129" t="s">
        <v>843</v>
      </c>
      <c r="S129" t="str">
        <f>INDEX(allsections[[S]:[Order]],MATCH(PIs[[#This Row],[SSGUID]],allsections[SGUID],0),1)</f>
        <v>FV 28.02 Soil fumigation</v>
      </c>
      <c r="T129" t="str">
        <f>INDEX(allsections[[S]:[Order]],MATCH(PIs[[#This Row],[SSGUID]],allsections[SGUID],0),2)</f>
        <v>-</v>
      </c>
      <c r="U129" t="str">
        <f>INDEX(#REF!,MATCH(PIs[[#This Row],[GUID]],#REF!,0),2)</f>
        <v>6AqCIykQ7bAmOkINPq5uCy</v>
      </c>
      <c r="V129" t="b">
        <v>0</v>
      </c>
    </row>
    <row r="130" spans="1:23" hidden="1" x14ac:dyDescent="0.25">
      <c r="A130" t="s">
        <v>850</v>
      </c>
      <c r="C130" t="s">
        <v>851</v>
      </c>
      <c r="D130" t="s">
        <v>852</v>
      </c>
      <c r="E130" t="s">
        <v>853</v>
      </c>
      <c r="F130" t="s">
        <v>854</v>
      </c>
      <c r="G130" t="s">
        <v>855</v>
      </c>
      <c r="H130" t="s">
        <v>137</v>
      </c>
      <c r="I130" t="str">
        <f>INDEX(Level[Level],MATCH(PIs[[#This Row],[L]],Level[GUID],0),1)</f>
        <v>Recom.</v>
      </c>
      <c r="N130" t="s">
        <v>123</v>
      </c>
      <c r="O130" t="str">
        <f>INDEX(allsections[[S]:[Order]],MATCH(PIs[[#This Row],[SGUID]],allsections[SGUID],0),1)</f>
        <v>FV 29 FERTILIZERS AND BIOSTIMULANTS</v>
      </c>
      <c r="P130" t="str">
        <f>INDEX(allsections[[S]:[Order]],MATCH(PIs[[#This Row],[SGUID]],allsections[SGUID],0),2)</f>
        <v>-</v>
      </c>
      <c r="Q130">
        <f>INDEX(allsections[[S]:[Order]],MATCH(PIs[[#This Row],[SGUID]],allsections[SGUID],0),3)</f>
        <v>29</v>
      </c>
      <c r="R130" t="s">
        <v>730</v>
      </c>
      <c r="S130" t="str">
        <f>INDEX(allsections[[S]:[Order]],MATCH(PIs[[#This Row],[SSGUID]],allsections[SGUID],0),1)</f>
        <v>FV 29.04 Nutrient content</v>
      </c>
      <c r="T130" t="str">
        <f>INDEX(allsections[[S]:[Order]],MATCH(PIs[[#This Row],[SSGUID]],allsections[SGUID],0),2)</f>
        <v>-</v>
      </c>
      <c r="U130" t="str">
        <f>INDEX(#REF!,MATCH(PIs[[#This Row],[GUID]],#REF!,0),2)</f>
        <v>3OtEoWQgYX165j9GzTkv5b</v>
      </c>
      <c r="V130" t="b">
        <v>0</v>
      </c>
    </row>
    <row r="131" spans="1:23" ht="120" hidden="1" x14ac:dyDescent="0.25">
      <c r="A131" t="s">
        <v>856</v>
      </c>
      <c r="C131" t="s">
        <v>857</v>
      </c>
      <c r="D131" t="s">
        <v>858</v>
      </c>
      <c r="E131" t="s">
        <v>859</v>
      </c>
      <c r="F131" t="s">
        <v>860</v>
      </c>
      <c r="G131" s="47" t="s">
        <v>861</v>
      </c>
      <c r="H131" t="s">
        <v>57</v>
      </c>
      <c r="I131" t="str">
        <f>INDEX(Level[Level],MATCH(PIs[[#This Row],[L]],Level[GUID],0),1)</f>
        <v>Minor Must</v>
      </c>
      <c r="N131" t="s">
        <v>744</v>
      </c>
      <c r="O131" t="str">
        <f>INDEX(allsections[[S]:[Order]],MATCH(PIs[[#This Row],[SGUID]],allsections[SGUID],0),1)</f>
        <v>FV 31 INTEGRATED PEST MANAGEMENT</v>
      </c>
      <c r="P131" t="str">
        <f>INDEX(allsections[[S]:[Order]],MATCH(PIs[[#This Row],[SGUID]],allsections[SGUID],0),2)</f>
        <v>-</v>
      </c>
      <c r="Q131">
        <f>INDEX(allsections[[S]:[Order]],MATCH(PIs[[#This Row],[SGUID]],allsections[SGUID],0),3)</f>
        <v>31</v>
      </c>
      <c r="R131" t="s">
        <v>50</v>
      </c>
      <c r="S131" t="str">
        <f>INDEX(allsections[[S]:[Order]],MATCH(PIs[[#This Row],[SSGUID]],allsections[SGUID],0),1)</f>
        <v>-</v>
      </c>
      <c r="T131" t="str">
        <f>INDEX(allsections[[S]:[Order]],MATCH(PIs[[#This Row],[SSGUID]],allsections[SGUID],0),2)</f>
        <v>-</v>
      </c>
      <c r="U131">
        <f>INDEX(#REF!,MATCH(PIs[[#This Row],[GUID]],#REF!,0),2)</f>
        <v>0</v>
      </c>
      <c r="V131" t="b">
        <v>0</v>
      </c>
    </row>
    <row r="132" spans="1:23" hidden="1" x14ac:dyDescent="0.25">
      <c r="A132" t="s">
        <v>862</v>
      </c>
      <c r="C132" t="s">
        <v>863</v>
      </c>
      <c r="D132" t="s">
        <v>864</v>
      </c>
      <c r="E132" t="s">
        <v>865</v>
      </c>
      <c r="F132" t="s">
        <v>866</v>
      </c>
      <c r="G132" t="s">
        <v>867</v>
      </c>
      <c r="H132" t="s">
        <v>48</v>
      </c>
      <c r="I132" t="str">
        <f>INDEX(Level[Level],MATCH(PIs[[#This Row],[L]],Level[GUID],0),1)</f>
        <v>Major Must</v>
      </c>
      <c r="N132" t="s">
        <v>868</v>
      </c>
      <c r="O132" t="str">
        <f>INDEX(allsections[[S]:[Order]],MATCH(PIs[[#This Row],[SGUID]],allsections[SGUID],0),1)</f>
        <v>FV 08 MASS BALANCE</v>
      </c>
      <c r="P132" t="str">
        <f>INDEX(allsections[[S]:[Order]],MATCH(PIs[[#This Row],[SGUID]],allsections[SGUID],0),2)</f>
        <v>-</v>
      </c>
      <c r="Q132">
        <f>INDEX(allsections[[S]:[Order]],MATCH(PIs[[#This Row],[SGUID]],allsections[SGUID],0),3)</f>
        <v>8</v>
      </c>
      <c r="R132" t="s">
        <v>50</v>
      </c>
      <c r="S132" t="str">
        <f>INDEX(allsections[[S]:[Order]],MATCH(PIs[[#This Row],[SSGUID]],allsections[SGUID],0),1)</f>
        <v>-</v>
      </c>
      <c r="T132" t="str">
        <f>INDEX(allsections[[S]:[Order]],MATCH(PIs[[#This Row],[SSGUID]],allsections[SGUID],0),2)</f>
        <v>-</v>
      </c>
      <c r="U132">
        <f>INDEX(#REF!,MATCH(PIs[[#This Row],[GUID]],#REF!,0),2)</f>
        <v>0</v>
      </c>
      <c r="V132" t="b">
        <v>0</v>
      </c>
    </row>
    <row r="133" spans="1:23" ht="360" hidden="1" x14ac:dyDescent="0.25">
      <c r="A133" t="s">
        <v>869</v>
      </c>
      <c r="C133" t="s">
        <v>870</v>
      </c>
      <c r="D133" t="s">
        <v>871</v>
      </c>
      <c r="E133" t="s">
        <v>872</v>
      </c>
      <c r="F133" t="s">
        <v>873</v>
      </c>
      <c r="G133" s="47" t="s">
        <v>874</v>
      </c>
      <c r="H133" t="s">
        <v>48</v>
      </c>
      <c r="I133" t="str">
        <f>INDEX(Level[Level],MATCH(PIs[[#This Row],[L]],Level[GUID],0),1)</f>
        <v>Major Must</v>
      </c>
      <c r="N133" t="s">
        <v>737</v>
      </c>
      <c r="O133" t="str">
        <f>INDEX(allsections[[S]:[Order]],MATCH(PIs[[#This Row],[SGUID]],allsections[SGUID],0),1)</f>
        <v xml:space="preserve">FV 07 PARALLEL OWNERSHIP, TRACEABILITY, AND SEGREGATION </v>
      </c>
      <c r="P133" t="str">
        <f>INDEX(allsections[[S]:[Order]],MATCH(PIs[[#This Row],[SGUID]],allsections[SGUID],0),2)</f>
        <v>-</v>
      </c>
      <c r="Q133">
        <f>INDEX(allsections[[S]:[Order]],MATCH(PIs[[#This Row],[SGUID]],allsections[SGUID],0),3)</f>
        <v>7</v>
      </c>
      <c r="R133" t="s">
        <v>50</v>
      </c>
      <c r="S133" t="str">
        <f>INDEX(allsections[[S]:[Order]],MATCH(PIs[[#This Row],[SSGUID]],allsections[SGUID],0),1)</f>
        <v>-</v>
      </c>
      <c r="T133" t="str">
        <f>INDEX(allsections[[S]:[Order]],MATCH(PIs[[#This Row],[SSGUID]],allsections[SGUID],0),2)</f>
        <v>-</v>
      </c>
      <c r="U133" t="str">
        <f>INDEX(#REF!,MATCH(PIs[[#This Row],[GUID]],#REF!,0),2)</f>
        <v>2co7UsUxpISWNGYxlkwqjC</v>
      </c>
      <c r="V133" t="b">
        <v>0</v>
      </c>
    </row>
    <row r="134" spans="1:23" ht="409.5" hidden="1" x14ac:dyDescent="0.25">
      <c r="A134" t="s">
        <v>875</v>
      </c>
      <c r="C134" t="s">
        <v>876</v>
      </c>
      <c r="D134" t="s">
        <v>877</v>
      </c>
      <c r="E134" t="s">
        <v>878</v>
      </c>
      <c r="F134" t="s">
        <v>879</v>
      </c>
      <c r="G134" s="47" t="s">
        <v>880</v>
      </c>
      <c r="H134" t="s">
        <v>48</v>
      </c>
      <c r="I134" t="str">
        <f>INDEX(Level[Level],MATCH(PIs[[#This Row],[L]],Level[GUID],0),1)</f>
        <v>Major Must</v>
      </c>
      <c r="N134" t="s">
        <v>881</v>
      </c>
      <c r="O134" t="str">
        <f>INDEX(allsections[[S]:[Order]],MATCH(PIs[[#This Row],[SGUID]],allsections[SGUID],0),1)</f>
        <v>FV 09 RECALL AND WITHDRAWAL</v>
      </c>
      <c r="P134" t="str">
        <f>INDEX(allsections[[S]:[Order]],MATCH(PIs[[#This Row],[SGUID]],allsections[SGUID],0),2)</f>
        <v>-</v>
      </c>
      <c r="Q134">
        <f>INDEX(allsections[[S]:[Order]],MATCH(PIs[[#This Row],[SGUID]],allsections[SGUID],0),3)</f>
        <v>9</v>
      </c>
      <c r="R134" t="s">
        <v>50</v>
      </c>
      <c r="S134" t="str">
        <f>INDEX(allsections[[S]:[Order]],MATCH(PIs[[#This Row],[SSGUID]],allsections[SGUID],0),1)</f>
        <v>-</v>
      </c>
      <c r="T134" t="str">
        <f>INDEX(allsections[[S]:[Order]],MATCH(PIs[[#This Row],[SSGUID]],allsections[SGUID],0),2)</f>
        <v>-</v>
      </c>
      <c r="U134">
        <f>INDEX(#REF!,MATCH(PIs[[#This Row],[GUID]],#REF!,0),2)</f>
        <v>0</v>
      </c>
      <c r="V134" t="b">
        <v>0</v>
      </c>
    </row>
    <row r="135" spans="1:23" ht="409.5" hidden="1" x14ac:dyDescent="0.25">
      <c r="A135" t="s">
        <v>882</v>
      </c>
      <c r="C135" t="s">
        <v>883</v>
      </c>
      <c r="D135" t="s">
        <v>884</v>
      </c>
      <c r="E135" t="s">
        <v>885</v>
      </c>
      <c r="F135" t="s">
        <v>886</v>
      </c>
      <c r="G135" s="47" t="s">
        <v>887</v>
      </c>
      <c r="H135" t="s">
        <v>48</v>
      </c>
      <c r="I135" t="str">
        <f>INDEX(Level[Level],MATCH(PIs[[#This Row],[L]],Level[GUID],0),1)</f>
        <v>Major Must</v>
      </c>
      <c r="N135" t="s">
        <v>868</v>
      </c>
      <c r="O135" t="str">
        <f>INDEX(allsections[[S]:[Order]],MATCH(PIs[[#This Row],[SGUID]],allsections[SGUID],0),1)</f>
        <v>FV 08 MASS BALANCE</v>
      </c>
      <c r="P135" t="str">
        <f>INDEX(allsections[[S]:[Order]],MATCH(PIs[[#This Row],[SGUID]],allsections[SGUID],0),2)</f>
        <v>-</v>
      </c>
      <c r="Q135">
        <f>INDEX(allsections[[S]:[Order]],MATCH(PIs[[#This Row],[SGUID]],allsections[SGUID],0),3)</f>
        <v>8</v>
      </c>
      <c r="R135" t="s">
        <v>50</v>
      </c>
      <c r="S135" t="str">
        <f>INDEX(allsections[[S]:[Order]],MATCH(PIs[[#This Row],[SSGUID]],allsections[SGUID],0),1)</f>
        <v>-</v>
      </c>
      <c r="T135" t="str">
        <f>INDEX(allsections[[S]:[Order]],MATCH(PIs[[#This Row],[SSGUID]],allsections[SGUID],0),2)</f>
        <v>-</v>
      </c>
      <c r="U135">
        <f>INDEX(#REF!,MATCH(PIs[[#This Row],[GUID]],#REF!,0),2)</f>
        <v>0</v>
      </c>
      <c r="V135" t="b">
        <v>0</v>
      </c>
    </row>
    <row r="136" spans="1:23" ht="330" hidden="1" x14ac:dyDescent="0.25">
      <c r="A136" t="s">
        <v>888</v>
      </c>
      <c r="C136" t="s">
        <v>889</v>
      </c>
      <c r="D136" t="s">
        <v>890</v>
      </c>
      <c r="E136" t="s">
        <v>891</v>
      </c>
      <c r="F136" t="s">
        <v>892</v>
      </c>
      <c r="G136" s="47" t="s">
        <v>893</v>
      </c>
      <c r="H136" t="s">
        <v>48</v>
      </c>
      <c r="I136" t="str">
        <f>INDEX(Level[Level],MATCH(PIs[[#This Row],[L]],Level[GUID],0),1)</f>
        <v>Major Must</v>
      </c>
      <c r="N136" t="s">
        <v>894</v>
      </c>
      <c r="O136" t="str">
        <f>INDEX(allsections[[S]:[Order]],MATCH(PIs[[#This Row],[SGUID]],allsections[SGUID],0),1)</f>
        <v>FV 16 FOOD FRAUD</v>
      </c>
      <c r="P136" t="str">
        <f>INDEX(allsections[[S]:[Order]],MATCH(PIs[[#This Row],[SGUID]],allsections[SGUID],0),2)</f>
        <v>-</v>
      </c>
      <c r="Q136">
        <f>INDEX(allsections[[S]:[Order]],MATCH(PIs[[#This Row],[SGUID]],allsections[SGUID],0),3)</f>
        <v>16</v>
      </c>
      <c r="R136" t="s">
        <v>50</v>
      </c>
      <c r="S136" t="str">
        <f>INDEX(allsections[[S]:[Order]],MATCH(PIs[[#This Row],[SSGUID]],allsections[SGUID],0),1)</f>
        <v>-</v>
      </c>
      <c r="T136" t="str">
        <f>INDEX(allsections[[S]:[Order]],MATCH(PIs[[#This Row],[SSGUID]],allsections[SGUID],0),2)</f>
        <v>-</v>
      </c>
      <c r="U136">
        <f>INDEX(#REF!,MATCH(PIs[[#This Row],[GUID]],#REF!,0),2)</f>
        <v>0</v>
      </c>
      <c r="V136" t="b">
        <v>0</v>
      </c>
    </row>
    <row r="137" spans="1:23" ht="360" hidden="1" x14ac:dyDescent="0.25">
      <c r="A137" t="s">
        <v>895</v>
      </c>
      <c r="C137" t="s">
        <v>896</v>
      </c>
      <c r="D137" t="s">
        <v>897</v>
      </c>
      <c r="E137" t="s">
        <v>898</v>
      </c>
      <c r="F137" t="s">
        <v>899</v>
      </c>
      <c r="G137" s="47" t="s">
        <v>900</v>
      </c>
      <c r="H137" t="s">
        <v>48</v>
      </c>
      <c r="I137" t="str">
        <f>INDEX(Level[Level],MATCH(PIs[[#This Row],[L]],Level[GUID],0),1)</f>
        <v>Major Must</v>
      </c>
      <c r="N137" t="s">
        <v>901</v>
      </c>
      <c r="O137" t="str">
        <f>INDEX(allsections[[S]:[Order]],MATCH(PIs[[#This Row],[SGUID]],allsections[SGUID],0),1)</f>
        <v>FV 15 FOOD DEFENSE</v>
      </c>
      <c r="P137" t="str">
        <f>INDEX(allsections[[S]:[Order]],MATCH(PIs[[#This Row],[SGUID]],allsections[SGUID],0),2)</f>
        <v>-</v>
      </c>
      <c r="Q137">
        <f>INDEX(allsections[[S]:[Order]],MATCH(PIs[[#This Row],[SGUID]],allsections[SGUID],0),3)</f>
        <v>15</v>
      </c>
      <c r="R137" t="s">
        <v>50</v>
      </c>
      <c r="S137" t="str">
        <f>INDEX(allsections[[S]:[Order]],MATCH(PIs[[#This Row],[SSGUID]],allsections[SGUID],0),1)</f>
        <v>-</v>
      </c>
      <c r="T137" t="str">
        <f>INDEX(allsections[[S]:[Order]],MATCH(PIs[[#This Row],[SSGUID]],allsections[SGUID],0),2)</f>
        <v>-</v>
      </c>
      <c r="U137">
        <f>INDEX(#REF!,MATCH(PIs[[#This Row],[GUID]],#REF!,0),2)</f>
        <v>0</v>
      </c>
      <c r="V137" t="b">
        <v>0</v>
      </c>
    </row>
    <row r="138" spans="1:23" ht="405" hidden="1" x14ac:dyDescent="0.25">
      <c r="A138" t="s">
        <v>902</v>
      </c>
      <c r="C138" t="s">
        <v>903</v>
      </c>
      <c r="D138" t="s">
        <v>904</v>
      </c>
      <c r="E138" t="s">
        <v>905</v>
      </c>
      <c r="F138" t="s">
        <v>906</v>
      </c>
      <c r="G138" s="47" t="s">
        <v>907</v>
      </c>
      <c r="H138" t="s">
        <v>48</v>
      </c>
      <c r="I138" t="str">
        <f>INDEX(Level[Level],MATCH(PIs[[#This Row],[L]],Level[GUID],0),1)</f>
        <v>Major Must</v>
      </c>
      <c r="N138" t="s">
        <v>908</v>
      </c>
      <c r="O138" t="str">
        <f>INDEX(allsections[[S]:[Order]],MATCH(PIs[[#This Row],[SGUID]],allsections[SGUID],0),1)</f>
        <v>FV 05 SPECIFICATIONS, SUPPLIERS, AND STOCK MANAGEMENT</v>
      </c>
      <c r="P138" t="str">
        <f>INDEX(allsections[[S]:[Order]],MATCH(PIs[[#This Row],[SGUID]],allsections[SGUID],0),2)</f>
        <v>-</v>
      </c>
      <c r="Q138">
        <f>INDEX(allsections[[S]:[Order]],MATCH(PIs[[#This Row],[SGUID]],allsections[SGUID],0),3)</f>
        <v>5</v>
      </c>
      <c r="R138" t="s">
        <v>50</v>
      </c>
      <c r="S138" t="str">
        <f>INDEX(allsections[[S]:[Order]],MATCH(PIs[[#This Row],[SSGUID]],allsections[SGUID],0),1)</f>
        <v>-</v>
      </c>
      <c r="T138" t="str">
        <f>INDEX(allsections[[S]:[Order]],MATCH(PIs[[#This Row],[SSGUID]],allsections[SGUID],0),2)</f>
        <v>-</v>
      </c>
      <c r="U138">
        <f>INDEX(#REF!,MATCH(PIs[[#This Row],[GUID]],#REF!,0),2)</f>
        <v>0</v>
      </c>
      <c r="V138" t="b">
        <v>0</v>
      </c>
      <c r="W138" t="b">
        <v>1</v>
      </c>
    </row>
    <row r="139" spans="1:23" ht="409.5" hidden="1" x14ac:dyDescent="0.25">
      <c r="A139" t="s">
        <v>909</v>
      </c>
      <c r="C139" t="s">
        <v>910</v>
      </c>
      <c r="D139" t="s">
        <v>911</v>
      </c>
      <c r="E139" t="s">
        <v>912</v>
      </c>
      <c r="F139" t="s">
        <v>913</v>
      </c>
      <c r="G139" s="47" t="s">
        <v>914</v>
      </c>
      <c r="H139" t="s">
        <v>48</v>
      </c>
      <c r="I139" t="str">
        <f>INDEX(Level[Level],MATCH(PIs[[#This Row],[L]],Level[GUID],0),1)</f>
        <v>Major Must</v>
      </c>
      <c r="N139" t="s">
        <v>908</v>
      </c>
      <c r="O139" t="str">
        <f>INDEX(allsections[[S]:[Order]],MATCH(PIs[[#This Row],[SGUID]],allsections[SGUID],0),1)</f>
        <v>FV 05 SPECIFICATIONS, SUPPLIERS, AND STOCK MANAGEMENT</v>
      </c>
      <c r="P139" t="str">
        <f>INDEX(allsections[[S]:[Order]],MATCH(PIs[[#This Row],[SGUID]],allsections[SGUID],0),2)</f>
        <v>-</v>
      </c>
      <c r="Q139">
        <f>INDEX(allsections[[S]:[Order]],MATCH(PIs[[#This Row],[SGUID]],allsections[SGUID],0),3)</f>
        <v>5</v>
      </c>
      <c r="R139" t="s">
        <v>50</v>
      </c>
      <c r="S139" t="str">
        <f>INDEX(allsections[[S]:[Order]],MATCH(PIs[[#This Row],[SSGUID]],allsections[SGUID],0),1)</f>
        <v>-</v>
      </c>
      <c r="T139" t="str">
        <f>INDEX(allsections[[S]:[Order]],MATCH(PIs[[#This Row],[SSGUID]],allsections[SGUID],0),2)</f>
        <v>-</v>
      </c>
      <c r="U139">
        <f>INDEX(#REF!,MATCH(PIs[[#This Row],[GUID]],#REF!,0),2)</f>
        <v>0</v>
      </c>
      <c r="V139" t="b">
        <v>0</v>
      </c>
      <c r="W139" t="b">
        <v>1</v>
      </c>
    </row>
    <row r="140" spans="1:23" ht="409.5" hidden="1" x14ac:dyDescent="0.25">
      <c r="A140" t="s">
        <v>915</v>
      </c>
      <c r="C140" t="s">
        <v>916</v>
      </c>
      <c r="D140" t="s">
        <v>917</v>
      </c>
      <c r="E140" t="s">
        <v>918</v>
      </c>
      <c r="F140" t="s">
        <v>919</v>
      </c>
      <c r="G140" s="47" t="s">
        <v>920</v>
      </c>
      <c r="H140" t="s">
        <v>48</v>
      </c>
      <c r="I140" t="str">
        <f>INDEX(Level[Level],MATCH(PIs[[#This Row],[L]],Level[GUID],0),1)</f>
        <v>Major Must</v>
      </c>
      <c r="N140" t="s">
        <v>921</v>
      </c>
      <c r="O140" t="str">
        <f>INDEX(allsections[[S]:[Order]],MATCH(PIs[[#This Row],[SGUID]],allsections[SGUID],0),1)</f>
        <v>FV 14 FOOD SAFETY POLICY DECLARATION</v>
      </c>
      <c r="P140" t="str">
        <f>INDEX(allsections[[S]:[Order]],MATCH(PIs[[#This Row],[SGUID]],allsections[SGUID],0),2)</f>
        <v>-</v>
      </c>
      <c r="Q140">
        <f>INDEX(allsections[[S]:[Order]],MATCH(PIs[[#This Row],[SGUID]],allsections[SGUID],0),3)</f>
        <v>14</v>
      </c>
      <c r="R140" t="s">
        <v>50</v>
      </c>
      <c r="S140" t="str">
        <f>INDEX(allsections[[S]:[Order]],MATCH(PIs[[#This Row],[SSGUID]],allsections[SGUID],0),1)</f>
        <v>-</v>
      </c>
      <c r="T140" t="str">
        <f>INDEX(allsections[[S]:[Order]],MATCH(PIs[[#This Row],[SSGUID]],allsections[SGUID],0),2)</f>
        <v>-</v>
      </c>
      <c r="U140">
        <f>INDEX(#REF!,MATCH(PIs[[#This Row],[GUID]],#REF!,0),2)</f>
        <v>0</v>
      </c>
      <c r="V140" t="b">
        <v>0</v>
      </c>
    </row>
    <row r="141" spans="1:23" ht="285" hidden="1" x14ac:dyDescent="0.25">
      <c r="A141" t="s">
        <v>922</v>
      </c>
      <c r="C141" t="s">
        <v>923</v>
      </c>
      <c r="D141" t="s">
        <v>924</v>
      </c>
      <c r="E141" t="s">
        <v>925</v>
      </c>
      <c r="F141" t="s">
        <v>926</v>
      </c>
      <c r="G141" s="47" t="s">
        <v>927</v>
      </c>
      <c r="H141" t="s">
        <v>48</v>
      </c>
      <c r="I141" t="str">
        <f>INDEX(Level[Level],MATCH(PIs[[#This Row],[L]],Level[GUID],0),1)</f>
        <v>Major Must</v>
      </c>
      <c r="N141" t="s">
        <v>928</v>
      </c>
      <c r="O141" t="str">
        <f>INDEX(allsections[[S]:[Order]],MATCH(PIs[[#This Row],[SGUID]],allsections[SGUID],0),1)</f>
        <v>FV 12 LABORATORY TESTING</v>
      </c>
      <c r="P141" t="str">
        <f>INDEX(allsections[[S]:[Order]],MATCH(PIs[[#This Row],[SGUID]],allsections[SGUID],0),2)</f>
        <v>-</v>
      </c>
      <c r="Q141">
        <f>INDEX(allsections[[S]:[Order]],MATCH(PIs[[#This Row],[SGUID]],allsections[SGUID],0),3)</f>
        <v>12</v>
      </c>
      <c r="R141" t="s">
        <v>50</v>
      </c>
      <c r="S141" t="str">
        <f>INDEX(allsections[[S]:[Order]],MATCH(PIs[[#This Row],[SSGUID]],allsections[SGUID],0),1)</f>
        <v>-</v>
      </c>
      <c r="T141" t="str">
        <f>INDEX(allsections[[S]:[Order]],MATCH(PIs[[#This Row],[SSGUID]],allsections[SGUID],0),2)</f>
        <v>-</v>
      </c>
      <c r="U141">
        <f>INDEX(#REF!,MATCH(PIs[[#This Row],[GUID]],#REF!,0),2)</f>
        <v>0</v>
      </c>
      <c r="V141" t="b">
        <v>0</v>
      </c>
      <c r="W141" t="b">
        <v>1</v>
      </c>
    </row>
    <row r="142" spans="1:23" ht="300" hidden="1" x14ac:dyDescent="0.25">
      <c r="A142" t="s">
        <v>929</v>
      </c>
      <c r="C142" t="s">
        <v>930</v>
      </c>
      <c r="D142" t="s">
        <v>931</v>
      </c>
      <c r="E142" t="s">
        <v>932</v>
      </c>
      <c r="F142" t="s">
        <v>933</v>
      </c>
      <c r="G142" s="47" t="s">
        <v>934</v>
      </c>
      <c r="H142" t="s">
        <v>48</v>
      </c>
      <c r="I142" t="str">
        <f>INDEX(Level[Level],MATCH(PIs[[#This Row],[L]],Level[GUID],0),1)</f>
        <v>Major Must</v>
      </c>
      <c r="N142" t="s">
        <v>108</v>
      </c>
      <c r="O142" t="str">
        <f>INDEX(allsections[[S]:[Order]],MATCH(PIs[[#This Row],[SGUID]],allsections[SGUID],0),1)</f>
        <v>FV 02 CONTINUOUS IMPROVEMENT PLAN</v>
      </c>
      <c r="P142" t="str">
        <f>INDEX(allsections[[S]:[Order]],MATCH(PIs[[#This Row],[SGUID]],allsections[SGUID],0),2)</f>
        <v>-</v>
      </c>
      <c r="Q142">
        <f>INDEX(allsections[[S]:[Order]],MATCH(PIs[[#This Row],[SGUID]],allsections[SGUID],0),3)</f>
        <v>2</v>
      </c>
      <c r="R142" t="s">
        <v>50</v>
      </c>
      <c r="S142" t="str">
        <f>INDEX(allsections[[S]:[Order]],MATCH(PIs[[#This Row],[SSGUID]],allsections[SGUID],0),1)</f>
        <v>-</v>
      </c>
      <c r="T142" t="str">
        <f>INDEX(allsections[[S]:[Order]],MATCH(PIs[[#This Row],[SSGUID]],allsections[SGUID],0),2)</f>
        <v>-</v>
      </c>
      <c r="U142">
        <f>INDEX(#REF!,MATCH(PIs[[#This Row],[GUID]],#REF!,0),2)</f>
        <v>0</v>
      </c>
      <c r="V142" t="b">
        <v>0</v>
      </c>
    </row>
    <row r="143" spans="1:23" hidden="1" x14ac:dyDescent="0.25">
      <c r="A143" t="s">
        <v>935</v>
      </c>
      <c r="C143" t="s">
        <v>936</v>
      </c>
      <c r="D143" t="s">
        <v>937</v>
      </c>
      <c r="E143" t="s">
        <v>938</v>
      </c>
      <c r="F143" t="s">
        <v>939</v>
      </c>
      <c r="G143" t="s">
        <v>940</v>
      </c>
      <c r="H143" t="s">
        <v>48</v>
      </c>
      <c r="I143" t="str">
        <f>INDEX(Level[Level],MATCH(PIs[[#This Row],[L]],Level[GUID],0),1)</f>
        <v>Major Must</v>
      </c>
      <c r="N143" t="s">
        <v>941</v>
      </c>
      <c r="O143" t="str">
        <f>INDEX(allsections[[S]:[Order]],MATCH(PIs[[#This Row],[SGUID]],allsections[SGUID],0),1)</f>
        <v>FV 01 INTERNAL DOCUMENTATION</v>
      </c>
      <c r="P143" t="str">
        <f>INDEX(allsections[[S]:[Order]],MATCH(PIs[[#This Row],[SGUID]],allsections[SGUID],0),2)</f>
        <v>-</v>
      </c>
      <c r="Q143">
        <f>INDEX(allsections[[S]:[Order]],MATCH(PIs[[#This Row],[SGUID]],allsections[SGUID],0),3)</f>
        <v>1</v>
      </c>
      <c r="R143" t="s">
        <v>50</v>
      </c>
      <c r="S143" t="str">
        <f>INDEX(allsections[[S]:[Order]],MATCH(PIs[[#This Row],[SSGUID]],allsections[SGUID],0),1)</f>
        <v>-</v>
      </c>
      <c r="T143" t="str">
        <f>INDEX(allsections[[S]:[Order]],MATCH(PIs[[#This Row],[SSGUID]],allsections[SGUID],0),2)</f>
        <v>-</v>
      </c>
      <c r="U143">
        <f>INDEX(#REF!,MATCH(PIs[[#This Row],[GUID]],#REF!,0),2)</f>
        <v>0</v>
      </c>
      <c r="V143" t="b">
        <v>0</v>
      </c>
    </row>
    <row r="144" spans="1:23" ht="409.5" hidden="1" x14ac:dyDescent="0.25">
      <c r="A144" t="s">
        <v>942</v>
      </c>
      <c r="C144" t="s">
        <v>943</v>
      </c>
      <c r="D144" t="s">
        <v>944</v>
      </c>
      <c r="E144" t="s">
        <v>945</v>
      </c>
      <c r="F144" t="s">
        <v>946</v>
      </c>
      <c r="G144" s="47" t="s">
        <v>947</v>
      </c>
      <c r="H144" t="s">
        <v>48</v>
      </c>
      <c r="I144" t="str">
        <f>INDEX(Level[Level],MATCH(PIs[[#This Row],[L]],Level[GUID],0),1)</f>
        <v>Major Must</v>
      </c>
      <c r="N144" t="s">
        <v>941</v>
      </c>
      <c r="O144" t="str">
        <f>INDEX(allsections[[S]:[Order]],MATCH(PIs[[#This Row],[SGUID]],allsections[SGUID],0),1)</f>
        <v>FV 01 INTERNAL DOCUMENTATION</v>
      </c>
      <c r="P144" t="str">
        <f>INDEX(allsections[[S]:[Order]],MATCH(PIs[[#This Row],[SGUID]],allsections[SGUID],0),2)</f>
        <v>-</v>
      </c>
      <c r="Q144">
        <f>INDEX(allsections[[S]:[Order]],MATCH(PIs[[#This Row],[SGUID]],allsections[SGUID],0),3)</f>
        <v>1</v>
      </c>
      <c r="R144" t="s">
        <v>50</v>
      </c>
      <c r="S144" t="str">
        <f>INDEX(allsections[[S]:[Order]],MATCH(PIs[[#This Row],[SSGUID]],allsections[SGUID],0),1)</f>
        <v>-</v>
      </c>
      <c r="T144" t="str">
        <f>INDEX(allsections[[S]:[Order]],MATCH(PIs[[#This Row],[SSGUID]],allsections[SGUID],0),2)</f>
        <v>-</v>
      </c>
      <c r="U144">
        <f>INDEX(#REF!,MATCH(PIs[[#This Row],[GUID]],#REF!,0),2)</f>
        <v>0</v>
      </c>
      <c r="V144" t="b">
        <v>0</v>
      </c>
    </row>
    <row r="145" spans="1:23" ht="409.5" hidden="1" x14ac:dyDescent="0.25">
      <c r="A145" t="s">
        <v>948</v>
      </c>
      <c r="C145" t="s">
        <v>949</v>
      </c>
      <c r="D145" t="s">
        <v>950</v>
      </c>
      <c r="E145" t="s">
        <v>951</v>
      </c>
      <c r="F145" t="s">
        <v>952</v>
      </c>
      <c r="G145" s="47" t="s">
        <v>953</v>
      </c>
      <c r="H145" t="s">
        <v>48</v>
      </c>
      <c r="I145" t="str">
        <f>INDEX(Level[Level],MATCH(PIs[[#This Row],[L]],Level[GUID],0),1)</f>
        <v>Major Must</v>
      </c>
      <c r="N145" t="s">
        <v>941</v>
      </c>
      <c r="O145" t="str">
        <f>INDEX(allsections[[S]:[Order]],MATCH(PIs[[#This Row],[SGUID]],allsections[SGUID],0),1)</f>
        <v>FV 01 INTERNAL DOCUMENTATION</v>
      </c>
      <c r="P145" t="str">
        <f>INDEX(allsections[[S]:[Order]],MATCH(PIs[[#This Row],[SGUID]],allsections[SGUID],0),2)</f>
        <v>-</v>
      </c>
      <c r="Q145">
        <f>INDEX(allsections[[S]:[Order]],MATCH(PIs[[#This Row],[SGUID]],allsections[SGUID],0),3)</f>
        <v>1</v>
      </c>
      <c r="R145" t="s">
        <v>50</v>
      </c>
      <c r="S145" t="str">
        <f>INDEX(allsections[[S]:[Order]],MATCH(PIs[[#This Row],[SSGUID]],allsections[SGUID],0),1)</f>
        <v>-</v>
      </c>
      <c r="T145" t="str">
        <f>INDEX(allsections[[S]:[Order]],MATCH(PIs[[#This Row],[SSGUID]],allsections[SGUID],0),2)</f>
        <v>-</v>
      </c>
      <c r="U145">
        <f>INDEX(#REF!,MATCH(PIs[[#This Row],[GUID]],#REF!,0),2)</f>
        <v>0</v>
      </c>
      <c r="V145" t="b">
        <v>0</v>
      </c>
    </row>
    <row r="146" spans="1:23" ht="409.5" hidden="1" x14ac:dyDescent="0.25">
      <c r="A146" t="s">
        <v>954</v>
      </c>
      <c r="C146" t="s">
        <v>955</v>
      </c>
      <c r="D146" t="s">
        <v>956</v>
      </c>
      <c r="E146" t="s">
        <v>957</v>
      </c>
      <c r="F146" t="s">
        <v>958</v>
      </c>
      <c r="G146" s="47" t="s">
        <v>959</v>
      </c>
      <c r="H146" t="s">
        <v>48</v>
      </c>
      <c r="I146" t="str">
        <f>INDEX(Level[Level],MATCH(PIs[[#This Row],[L]],Level[GUID],0),1)</f>
        <v>Major Must</v>
      </c>
      <c r="N146" t="s">
        <v>941</v>
      </c>
      <c r="O146" t="str">
        <f>INDEX(allsections[[S]:[Order]],MATCH(PIs[[#This Row],[SGUID]],allsections[SGUID],0),1)</f>
        <v>FV 01 INTERNAL DOCUMENTATION</v>
      </c>
      <c r="P146" t="str">
        <f>INDEX(allsections[[S]:[Order]],MATCH(PIs[[#This Row],[SGUID]],allsections[SGUID],0),2)</f>
        <v>-</v>
      </c>
      <c r="Q146">
        <f>INDEX(allsections[[S]:[Order]],MATCH(PIs[[#This Row],[SGUID]],allsections[SGUID],0),3)</f>
        <v>1</v>
      </c>
      <c r="R146" t="s">
        <v>50</v>
      </c>
      <c r="S146" t="str">
        <f>INDEX(allsections[[S]:[Order]],MATCH(PIs[[#This Row],[SSGUID]],allsections[SGUID],0),1)</f>
        <v>-</v>
      </c>
      <c r="T146" t="str">
        <f>INDEX(allsections[[S]:[Order]],MATCH(PIs[[#This Row],[SSGUID]],allsections[SGUID],0),2)</f>
        <v>-</v>
      </c>
      <c r="U146">
        <f>INDEX(#REF!,MATCH(PIs[[#This Row],[GUID]],#REF!,0),2)</f>
        <v>0</v>
      </c>
      <c r="V146" t="b">
        <v>0</v>
      </c>
    </row>
    <row r="147" spans="1:23" ht="409.5" hidden="1" x14ac:dyDescent="0.25">
      <c r="A147" t="s">
        <v>960</v>
      </c>
      <c r="C147" t="s">
        <v>961</v>
      </c>
      <c r="D147" t="s">
        <v>962</v>
      </c>
      <c r="E147" t="s">
        <v>963</v>
      </c>
      <c r="F147" t="s">
        <v>964</v>
      </c>
      <c r="G147" s="47" t="s">
        <v>965</v>
      </c>
      <c r="H147" t="s">
        <v>48</v>
      </c>
      <c r="I147" t="str">
        <f>INDEX(Level[Level],MATCH(PIs[[#This Row],[L]],Level[GUID],0),1)</f>
        <v>Major Must</v>
      </c>
      <c r="N147" t="s">
        <v>966</v>
      </c>
      <c r="O147" t="str">
        <f>INDEX(allsections[[S]:[Order]],MATCH(PIs[[#This Row],[SGUID]],allsections[SGUID],0),1)</f>
        <v>FV 11 NON-CONFORMING PRODUCTS</v>
      </c>
      <c r="P147" t="str">
        <f>INDEX(allsections[[S]:[Order]],MATCH(PIs[[#This Row],[SGUID]],allsections[SGUID],0),2)</f>
        <v>-</v>
      </c>
      <c r="Q147">
        <f>INDEX(allsections[[S]:[Order]],MATCH(PIs[[#This Row],[SGUID]],allsections[SGUID],0),3)</f>
        <v>11</v>
      </c>
      <c r="R147" t="s">
        <v>50</v>
      </c>
      <c r="S147" t="str">
        <f>INDEX(allsections[[S]:[Order]],MATCH(PIs[[#This Row],[SSGUID]],allsections[SGUID],0),1)</f>
        <v>-</v>
      </c>
      <c r="T147" t="str">
        <f>INDEX(allsections[[S]:[Order]],MATCH(PIs[[#This Row],[SSGUID]],allsections[SGUID],0),2)</f>
        <v>-</v>
      </c>
      <c r="U147">
        <f>INDEX(#REF!,MATCH(PIs[[#This Row],[GUID]],#REF!,0),2)</f>
        <v>0</v>
      </c>
      <c r="V147" t="b">
        <v>0</v>
      </c>
      <c r="W147" t="b">
        <v>1</v>
      </c>
    </row>
    <row r="148" spans="1:23" hidden="1" x14ac:dyDescent="0.25">
      <c r="A148" t="s">
        <v>967</v>
      </c>
      <c r="C148" t="s">
        <v>968</v>
      </c>
      <c r="D148" t="s">
        <v>969</v>
      </c>
      <c r="E148" t="s">
        <v>970</v>
      </c>
      <c r="F148" t="s">
        <v>971</v>
      </c>
      <c r="G148" t="s">
        <v>972</v>
      </c>
      <c r="H148" t="s">
        <v>48</v>
      </c>
      <c r="I148" t="str">
        <f>INDEX(Level[Level],MATCH(PIs[[#This Row],[L]],Level[GUID],0),1)</f>
        <v>Major Must</v>
      </c>
      <c r="N148" t="s">
        <v>282</v>
      </c>
      <c r="O148" t="str">
        <f>INDEX(allsections[[S]:[Order]],MATCH(PIs[[#This Row],[SGUID]],allsections[SGUID],0),1)</f>
        <v>FV 21 SITE MANAGEMENT</v>
      </c>
      <c r="P148" t="str">
        <f>INDEX(allsections[[S]:[Order]],MATCH(PIs[[#This Row],[SGUID]],allsections[SGUID],0),2)</f>
        <v>-</v>
      </c>
      <c r="Q148">
        <f>INDEX(allsections[[S]:[Order]],MATCH(PIs[[#This Row],[SGUID]],allsections[SGUID],0),3)</f>
        <v>21</v>
      </c>
      <c r="R148" t="s">
        <v>50</v>
      </c>
      <c r="S148" t="str">
        <f>INDEX(allsections[[S]:[Order]],MATCH(PIs[[#This Row],[SSGUID]],allsections[SGUID],0),1)</f>
        <v>-</v>
      </c>
      <c r="T148" t="str">
        <f>INDEX(allsections[[S]:[Order]],MATCH(PIs[[#This Row],[SSGUID]],allsections[SGUID],0),2)</f>
        <v>-</v>
      </c>
      <c r="U148">
        <f>INDEX(#REF!,MATCH(PIs[[#This Row],[GUID]],#REF!,0),2)</f>
        <v>0</v>
      </c>
      <c r="V148" t="b">
        <v>0</v>
      </c>
      <c r="W148" t="b">
        <v>1</v>
      </c>
    </row>
    <row r="149" spans="1:23" ht="330" hidden="1" x14ac:dyDescent="0.25">
      <c r="A149" t="s">
        <v>973</v>
      </c>
      <c r="C149" t="s">
        <v>974</v>
      </c>
      <c r="D149" t="s">
        <v>975</v>
      </c>
      <c r="E149" t="s">
        <v>976</v>
      </c>
      <c r="F149" t="s">
        <v>977</v>
      </c>
      <c r="G149" s="47" t="s">
        <v>978</v>
      </c>
      <c r="H149" t="s">
        <v>48</v>
      </c>
      <c r="I149" t="str">
        <f>INDEX(Level[Level],MATCH(PIs[[#This Row],[L]],Level[GUID],0),1)</f>
        <v>Major Must</v>
      </c>
      <c r="N149" t="s">
        <v>979</v>
      </c>
      <c r="O149" t="str">
        <f>INDEX(allsections[[S]:[Order]],MATCH(PIs[[#This Row],[SGUID]],allsections[SGUID],0),1)</f>
        <v>FV 19 HYGIENE</v>
      </c>
      <c r="P149" t="str">
        <f>INDEX(allsections[[S]:[Order]],MATCH(PIs[[#This Row],[SGUID]],allsections[SGUID],0),2)</f>
        <v>-</v>
      </c>
      <c r="Q149">
        <f>INDEX(allsections[[S]:[Order]],MATCH(PIs[[#This Row],[SGUID]],allsections[SGUID],0),3)</f>
        <v>19</v>
      </c>
      <c r="R149" t="s">
        <v>50</v>
      </c>
      <c r="S149" t="str">
        <f>INDEX(allsections[[S]:[Order]],MATCH(PIs[[#This Row],[SSGUID]],allsections[SGUID],0),1)</f>
        <v>-</v>
      </c>
      <c r="T149" t="str">
        <f>INDEX(allsections[[S]:[Order]],MATCH(PIs[[#This Row],[SSGUID]],allsections[SGUID],0),2)</f>
        <v>-</v>
      </c>
      <c r="U149">
        <f>INDEX(#REF!,MATCH(PIs[[#This Row],[GUID]],#REF!,0),2)</f>
        <v>0</v>
      </c>
      <c r="V149" t="b">
        <v>0</v>
      </c>
      <c r="W149" t="b">
        <v>1</v>
      </c>
    </row>
    <row r="150" spans="1:23" hidden="1" x14ac:dyDescent="0.25">
      <c r="A150" t="s">
        <v>980</v>
      </c>
      <c r="C150" t="s">
        <v>981</v>
      </c>
      <c r="D150" t="s">
        <v>982</v>
      </c>
      <c r="E150" t="s">
        <v>983</v>
      </c>
      <c r="F150" t="s">
        <v>984</v>
      </c>
      <c r="G150" t="s">
        <v>985</v>
      </c>
      <c r="H150" t="s">
        <v>48</v>
      </c>
      <c r="I150" t="str">
        <f>INDEX(Level[Level],MATCH(PIs[[#This Row],[L]],Level[GUID],0),1)</f>
        <v>Major Must</v>
      </c>
      <c r="N150" t="s">
        <v>979</v>
      </c>
      <c r="O150" t="str">
        <f>INDEX(allsections[[S]:[Order]],MATCH(PIs[[#This Row],[SGUID]],allsections[SGUID],0),1)</f>
        <v>FV 19 HYGIENE</v>
      </c>
      <c r="P150" t="str">
        <f>INDEX(allsections[[S]:[Order]],MATCH(PIs[[#This Row],[SGUID]],allsections[SGUID],0),2)</f>
        <v>-</v>
      </c>
      <c r="Q150">
        <f>INDEX(allsections[[S]:[Order]],MATCH(PIs[[#This Row],[SGUID]],allsections[SGUID],0),3)</f>
        <v>19</v>
      </c>
      <c r="R150" t="s">
        <v>50</v>
      </c>
      <c r="S150" t="str">
        <f>INDEX(allsections[[S]:[Order]],MATCH(PIs[[#This Row],[SSGUID]],allsections[SGUID],0),1)</f>
        <v>-</v>
      </c>
      <c r="T150" t="str">
        <f>INDEX(allsections[[S]:[Order]],MATCH(PIs[[#This Row],[SSGUID]],allsections[SGUID],0),2)</f>
        <v>-</v>
      </c>
      <c r="U150">
        <f>INDEX(#REF!,MATCH(PIs[[#This Row],[GUID]],#REF!,0),2)</f>
        <v>0</v>
      </c>
      <c r="V150" t="b">
        <v>0</v>
      </c>
      <c r="W150" t="b">
        <v>1</v>
      </c>
    </row>
    <row r="151" spans="1:23" ht="409.5" hidden="1" x14ac:dyDescent="0.25">
      <c r="A151" t="s">
        <v>986</v>
      </c>
      <c r="C151" t="s">
        <v>987</v>
      </c>
      <c r="D151" t="s">
        <v>988</v>
      </c>
      <c r="E151" t="s">
        <v>989</v>
      </c>
      <c r="F151" t="s">
        <v>990</v>
      </c>
      <c r="G151" s="47" t="s">
        <v>991</v>
      </c>
      <c r="H151" t="s">
        <v>48</v>
      </c>
      <c r="I151" t="str">
        <f>INDEX(Level[Level],MATCH(PIs[[#This Row],[L]],Level[GUID],0),1)</f>
        <v>Major Must</v>
      </c>
      <c r="N151" t="s">
        <v>979</v>
      </c>
      <c r="O151" t="str">
        <f>INDEX(allsections[[S]:[Order]],MATCH(PIs[[#This Row],[SGUID]],allsections[SGUID],0),1)</f>
        <v>FV 19 HYGIENE</v>
      </c>
      <c r="P151" t="str">
        <f>INDEX(allsections[[S]:[Order]],MATCH(PIs[[#This Row],[SGUID]],allsections[SGUID],0),2)</f>
        <v>-</v>
      </c>
      <c r="Q151">
        <f>INDEX(allsections[[S]:[Order]],MATCH(PIs[[#This Row],[SGUID]],allsections[SGUID],0),3)</f>
        <v>19</v>
      </c>
      <c r="R151" t="s">
        <v>50</v>
      </c>
      <c r="S151" t="str">
        <f>INDEX(allsections[[S]:[Order]],MATCH(PIs[[#This Row],[SSGUID]],allsections[SGUID],0),1)</f>
        <v>-</v>
      </c>
      <c r="T151" t="str">
        <f>INDEX(allsections[[S]:[Order]],MATCH(PIs[[#This Row],[SSGUID]],allsections[SGUID],0),2)</f>
        <v>-</v>
      </c>
      <c r="U151">
        <f>INDEX(#REF!,MATCH(PIs[[#This Row],[GUID]],#REF!,0),2)</f>
        <v>0</v>
      </c>
      <c r="V151" t="b">
        <v>0</v>
      </c>
      <c r="W151" t="b">
        <v>1</v>
      </c>
    </row>
    <row r="152" spans="1:23" ht="255" hidden="1" x14ac:dyDescent="0.25">
      <c r="A152" t="s">
        <v>992</v>
      </c>
      <c r="C152" t="s">
        <v>993</v>
      </c>
      <c r="D152" t="s">
        <v>994</v>
      </c>
      <c r="E152" t="s">
        <v>995</v>
      </c>
      <c r="F152" t="s">
        <v>996</v>
      </c>
      <c r="G152" s="47" t="s">
        <v>997</v>
      </c>
      <c r="H152" t="s">
        <v>48</v>
      </c>
      <c r="I152" t="str">
        <f>INDEX(Level[Level],MATCH(PIs[[#This Row],[L]],Level[GUID],0),1)</f>
        <v>Major Must</v>
      </c>
      <c r="N152" t="s">
        <v>979</v>
      </c>
      <c r="O152" t="str">
        <f>INDEX(allsections[[S]:[Order]],MATCH(PIs[[#This Row],[SGUID]],allsections[SGUID],0),1)</f>
        <v>FV 19 HYGIENE</v>
      </c>
      <c r="P152" t="str">
        <f>INDEX(allsections[[S]:[Order]],MATCH(PIs[[#This Row],[SGUID]],allsections[SGUID],0),2)</f>
        <v>-</v>
      </c>
      <c r="Q152">
        <f>INDEX(allsections[[S]:[Order]],MATCH(PIs[[#This Row],[SGUID]],allsections[SGUID],0),3)</f>
        <v>19</v>
      </c>
      <c r="R152" t="s">
        <v>50</v>
      </c>
      <c r="S152" t="str">
        <f>INDEX(allsections[[S]:[Order]],MATCH(PIs[[#This Row],[SSGUID]],allsections[SGUID],0),1)</f>
        <v>-</v>
      </c>
      <c r="T152" t="str">
        <f>INDEX(allsections[[S]:[Order]],MATCH(PIs[[#This Row],[SSGUID]],allsections[SGUID],0),2)</f>
        <v>-</v>
      </c>
      <c r="U152">
        <f>INDEX(#REF!,MATCH(PIs[[#This Row],[GUID]],#REF!,0),2)</f>
        <v>0</v>
      </c>
      <c r="V152" t="b">
        <v>0</v>
      </c>
      <c r="W152" t="b">
        <v>1</v>
      </c>
    </row>
    <row r="153" spans="1:23" ht="409.5" hidden="1" x14ac:dyDescent="0.25">
      <c r="A153" t="s">
        <v>998</v>
      </c>
      <c r="C153" t="s">
        <v>999</v>
      </c>
      <c r="D153" t="s">
        <v>1000</v>
      </c>
      <c r="E153" t="s">
        <v>1001</v>
      </c>
      <c r="F153" t="s">
        <v>1002</v>
      </c>
      <c r="G153" s="47" t="s">
        <v>1003</v>
      </c>
      <c r="H153" t="s">
        <v>48</v>
      </c>
      <c r="I153" t="str">
        <f>INDEX(Level[Level],MATCH(PIs[[#This Row],[L]],Level[GUID],0),1)</f>
        <v>Major Must</v>
      </c>
      <c r="N153" t="s">
        <v>979</v>
      </c>
      <c r="O153" t="str">
        <f>INDEX(allsections[[S]:[Order]],MATCH(PIs[[#This Row],[SGUID]],allsections[SGUID],0),1)</f>
        <v>FV 19 HYGIENE</v>
      </c>
      <c r="P153" t="str">
        <f>INDEX(allsections[[S]:[Order]],MATCH(PIs[[#This Row],[SGUID]],allsections[SGUID],0),2)</f>
        <v>-</v>
      </c>
      <c r="Q153">
        <f>INDEX(allsections[[S]:[Order]],MATCH(PIs[[#This Row],[SGUID]],allsections[SGUID],0),3)</f>
        <v>19</v>
      </c>
      <c r="R153" t="s">
        <v>50</v>
      </c>
      <c r="S153" t="str">
        <f>INDEX(allsections[[S]:[Order]],MATCH(PIs[[#This Row],[SSGUID]],allsections[SGUID],0),1)</f>
        <v>-</v>
      </c>
      <c r="T153" t="str">
        <f>INDEX(allsections[[S]:[Order]],MATCH(PIs[[#This Row],[SSGUID]],allsections[SGUID],0),2)</f>
        <v>-</v>
      </c>
      <c r="U153">
        <f>INDEX(#REF!,MATCH(PIs[[#This Row],[GUID]],#REF!,0),2)</f>
        <v>0</v>
      </c>
      <c r="V153" t="b">
        <v>0</v>
      </c>
      <c r="W153" t="b">
        <v>1</v>
      </c>
    </row>
    <row r="154" spans="1:23" ht="390" hidden="1" x14ac:dyDescent="0.25">
      <c r="A154" t="s">
        <v>1004</v>
      </c>
      <c r="C154" t="s">
        <v>1005</v>
      </c>
      <c r="D154" t="s">
        <v>1006</v>
      </c>
      <c r="E154" t="s">
        <v>1007</v>
      </c>
      <c r="F154" t="s">
        <v>1008</v>
      </c>
      <c r="G154" s="47" t="s">
        <v>1009</v>
      </c>
      <c r="H154" t="s">
        <v>48</v>
      </c>
      <c r="I154" t="str">
        <f>INDEX(Level[Level],MATCH(PIs[[#This Row],[L]],Level[GUID],0),1)</f>
        <v>Major Must</v>
      </c>
      <c r="N154" t="s">
        <v>979</v>
      </c>
      <c r="O154" t="str">
        <f>INDEX(allsections[[S]:[Order]],MATCH(PIs[[#This Row],[SGUID]],allsections[SGUID],0),1)</f>
        <v>FV 19 HYGIENE</v>
      </c>
      <c r="P154" t="str">
        <f>INDEX(allsections[[S]:[Order]],MATCH(PIs[[#This Row],[SGUID]],allsections[SGUID],0),2)</f>
        <v>-</v>
      </c>
      <c r="Q154">
        <f>INDEX(allsections[[S]:[Order]],MATCH(PIs[[#This Row],[SGUID]],allsections[SGUID],0),3)</f>
        <v>19</v>
      </c>
      <c r="R154" t="s">
        <v>50</v>
      </c>
      <c r="S154" t="str">
        <f>INDEX(allsections[[S]:[Order]],MATCH(PIs[[#This Row],[SSGUID]],allsections[SGUID],0),1)</f>
        <v>-</v>
      </c>
      <c r="T154" t="str">
        <f>INDEX(allsections[[S]:[Order]],MATCH(PIs[[#This Row],[SSGUID]],allsections[SGUID],0),2)</f>
        <v>-</v>
      </c>
      <c r="U154">
        <f>INDEX(#REF!,MATCH(PIs[[#This Row],[GUID]],#REF!,0),2)</f>
        <v>0</v>
      </c>
      <c r="V154" t="b">
        <v>0</v>
      </c>
      <c r="W154" t="b">
        <v>1</v>
      </c>
    </row>
    <row r="155" spans="1:23" hidden="1" x14ac:dyDescent="0.25">
      <c r="A155" t="s">
        <v>1010</v>
      </c>
      <c r="C155" t="s">
        <v>1011</v>
      </c>
      <c r="D155" t="s">
        <v>1012</v>
      </c>
      <c r="E155" t="s">
        <v>1013</v>
      </c>
      <c r="F155" t="s">
        <v>1014</v>
      </c>
      <c r="G155" t="s">
        <v>1015</v>
      </c>
      <c r="H155" t="s">
        <v>48</v>
      </c>
      <c r="I155" t="str">
        <f>INDEX(Level[Level],MATCH(PIs[[#This Row],[L]],Level[GUID],0),1)</f>
        <v>Major Must</v>
      </c>
      <c r="N155" t="s">
        <v>979</v>
      </c>
      <c r="O155" t="str">
        <f>INDEX(allsections[[S]:[Order]],MATCH(PIs[[#This Row],[SGUID]],allsections[SGUID],0),1)</f>
        <v>FV 19 HYGIENE</v>
      </c>
      <c r="P155" t="str">
        <f>INDEX(allsections[[S]:[Order]],MATCH(PIs[[#This Row],[SGUID]],allsections[SGUID],0),2)</f>
        <v>-</v>
      </c>
      <c r="Q155">
        <f>INDEX(allsections[[S]:[Order]],MATCH(PIs[[#This Row],[SGUID]],allsections[SGUID],0),3)</f>
        <v>19</v>
      </c>
      <c r="R155" t="s">
        <v>50</v>
      </c>
      <c r="S155" t="str">
        <f>INDEX(allsections[[S]:[Order]],MATCH(PIs[[#This Row],[SSGUID]],allsections[SGUID],0),1)</f>
        <v>-</v>
      </c>
      <c r="T155" t="str">
        <f>INDEX(allsections[[S]:[Order]],MATCH(PIs[[#This Row],[SSGUID]],allsections[SGUID],0),2)</f>
        <v>-</v>
      </c>
      <c r="U155">
        <f>INDEX(#REF!,MATCH(PIs[[#This Row],[GUID]],#REF!,0),2)</f>
        <v>0</v>
      </c>
      <c r="V155" t="b">
        <v>0</v>
      </c>
    </row>
    <row r="156" spans="1:23" hidden="1" x14ac:dyDescent="0.25">
      <c r="A156" t="s">
        <v>1016</v>
      </c>
      <c r="C156" t="s">
        <v>1017</v>
      </c>
      <c r="D156" t="s">
        <v>1018</v>
      </c>
      <c r="E156" t="s">
        <v>1019</v>
      </c>
      <c r="F156" t="s">
        <v>1020</v>
      </c>
      <c r="G156" t="s">
        <v>1021</v>
      </c>
      <c r="H156" t="s">
        <v>48</v>
      </c>
      <c r="I156" t="str">
        <f>INDEX(Level[Level],MATCH(PIs[[#This Row],[L]],Level[GUID],0),1)</f>
        <v>Major Must</v>
      </c>
      <c r="N156" t="s">
        <v>115</v>
      </c>
      <c r="O156" t="str">
        <f>INDEX(allsections[[S]:[Order]],MATCH(PIs[[#This Row],[SGUID]],allsections[SGUID],0),1)</f>
        <v>FV 32 PLANT PROTECTION PRODUCTS</v>
      </c>
      <c r="P156" t="str">
        <f>INDEX(allsections[[S]:[Order]],MATCH(PIs[[#This Row],[SGUID]],allsections[SGUID],0),2)</f>
        <v>-</v>
      </c>
      <c r="Q156">
        <f>INDEX(allsections[[S]:[Order]],MATCH(PIs[[#This Row],[SGUID]],allsections[SGUID],0),3)</f>
        <v>32</v>
      </c>
      <c r="R156" t="s">
        <v>1022</v>
      </c>
      <c r="S156" t="str">
        <f>INDEX(allsections[[S]:[Order]],MATCH(PIs[[#This Row],[SSGUID]],allsections[SGUID],0),1)</f>
        <v>FV 32.07 Residue analysis</v>
      </c>
      <c r="T156" t="str">
        <f>INDEX(allsections[[S]:[Order]],MATCH(PIs[[#This Row],[SSGUID]],allsections[SGUID],0),2)</f>
        <v>-</v>
      </c>
      <c r="U156" t="str">
        <f>INDEX(#REF!,MATCH(PIs[[#This Row],[GUID]],#REF!,0),2)</f>
        <v>6wEtZi10jsNcRNXt4zdGZM</v>
      </c>
      <c r="V156" t="b">
        <v>0</v>
      </c>
    </row>
    <row r="157" spans="1:23" hidden="1" x14ac:dyDescent="0.25">
      <c r="A157" t="s">
        <v>1023</v>
      </c>
      <c r="C157" t="s">
        <v>1024</v>
      </c>
      <c r="D157" t="s">
        <v>1025</v>
      </c>
      <c r="E157" t="s">
        <v>1026</v>
      </c>
      <c r="F157" t="s">
        <v>1027</v>
      </c>
      <c r="G157" t="s">
        <v>1028</v>
      </c>
      <c r="H157" t="s">
        <v>48</v>
      </c>
      <c r="I157" t="str">
        <f>INDEX(Level[Level],MATCH(PIs[[#This Row],[L]],Level[GUID],0),1)</f>
        <v>Major Must</v>
      </c>
      <c r="N157" t="s">
        <v>115</v>
      </c>
      <c r="O157" t="str">
        <f>INDEX(allsections[[S]:[Order]],MATCH(PIs[[#This Row],[SGUID]],allsections[SGUID],0),1)</f>
        <v>FV 32 PLANT PROTECTION PRODUCTS</v>
      </c>
      <c r="P157" t="str">
        <f>INDEX(allsections[[S]:[Order]],MATCH(PIs[[#This Row],[SGUID]],allsections[SGUID],0),2)</f>
        <v>-</v>
      </c>
      <c r="Q157">
        <f>INDEX(allsections[[S]:[Order]],MATCH(PIs[[#This Row],[SGUID]],allsections[SGUID],0),3)</f>
        <v>32</v>
      </c>
      <c r="R157" t="s">
        <v>1022</v>
      </c>
      <c r="S157" t="str">
        <f>INDEX(allsections[[S]:[Order]],MATCH(PIs[[#This Row],[SSGUID]],allsections[SGUID],0),1)</f>
        <v>FV 32.07 Residue analysis</v>
      </c>
      <c r="T157" t="str">
        <f>INDEX(allsections[[S]:[Order]],MATCH(PIs[[#This Row],[SSGUID]],allsections[SGUID],0),2)</f>
        <v>-</v>
      </c>
      <c r="U157" t="str">
        <f>INDEX(#REF!,MATCH(PIs[[#This Row],[GUID]],#REF!,0),2)</f>
        <v>6wEtZi10jsNcRNXt4zdGZM</v>
      </c>
      <c r="V157" t="b">
        <v>0</v>
      </c>
    </row>
    <row r="158" spans="1:23" ht="409.5" hidden="1" x14ac:dyDescent="0.25">
      <c r="A158" t="s">
        <v>1029</v>
      </c>
      <c r="C158" t="s">
        <v>1030</v>
      </c>
      <c r="D158" t="s">
        <v>1031</v>
      </c>
      <c r="E158" t="s">
        <v>1032</v>
      </c>
      <c r="F158" t="s">
        <v>1033</v>
      </c>
      <c r="G158" s="47" t="s">
        <v>1034</v>
      </c>
      <c r="H158" t="s">
        <v>48</v>
      </c>
      <c r="I158" t="str">
        <f>INDEX(Level[Level],MATCH(PIs[[#This Row],[L]],Level[GUID],0),1)</f>
        <v>Major Must</v>
      </c>
      <c r="N158" t="s">
        <v>115</v>
      </c>
      <c r="O158" t="str">
        <f>INDEX(allsections[[S]:[Order]],MATCH(PIs[[#This Row],[SGUID]],allsections[SGUID],0),1)</f>
        <v>FV 32 PLANT PROTECTION PRODUCTS</v>
      </c>
      <c r="P158" t="str">
        <f>INDEX(allsections[[S]:[Order]],MATCH(PIs[[#This Row],[SGUID]],allsections[SGUID],0),2)</f>
        <v>-</v>
      </c>
      <c r="Q158">
        <f>INDEX(allsections[[S]:[Order]],MATCH(PIs[[#This Row],[SGUID]],allsections[SGUID],0),3)</f>
        <v>32</v>
      </c>
      <c r="R158" t="s">
        <v>1022</v>
      </c>
      <c r="S158" t="str">
        <f>INDEX(allsections[[S]:[Order]],MATCH(PIs[[#This Row],[SSGUID]],allsections[SGUID],0),1)</f>
        <v>FV 32.07 Residue analysis</v>
      </c>
      <c r="T158" t="str">
        <f>INDEX(allsections[[S]:[Order]],MATCH(PIs[[#This Row],[SSGUID]],allsections[SGUID],0),2)</f>
        <v>-</v>
      </c>
      <c r="U158" t="str">
        <f>INDEX(#REF!,MATCH(PIs[[#This Row],[GUID]],#REF!,0),2)</f>
        <v>6wEtZi10jsNcRNXt4zdGZM</v>
      </c>
      <c r="V158" t="b">
        <v>0</v>
      </c>
    </row>
    <row r="159" spans="1:23" ht="225" hidden="1" x14ac:dyDescent="0.25">
      <c r="A159" t="s">
        <v>1035</v>
      </c>
      <c r="C159" t="s">
        <v>1036</v>
      </c>
      <c r="D159" t="s">
        <v>1037</v>
      </c>
      <c r="E159" t="s">
        <v>1038</v>
      </c>
      <c r="F159" t="s">
        <v>1039</v>
      </c>
      <c r="G159" s="47" t="s">
        <v>1040</v>
      </c>
      <c r="H159" t="s">
        <v>48</v>
      </c>
      <c r="I159" t="str">
        <f>INDEX(Level[Level],MATCH(PIs[[#This Row],[L]],Level[GUID],0),1)</f>
        <v>Major Must</v>
      </c>
      <c r="N159" t="s">
        <v>115</v>
      </c>
      <c r="O159" t="str">
        <f>INDEX(allsections[[S]:[Order]],MATCH(PIs[[#This Row],[SGUID]],allsections[SGUID],0),1)</f>
        <v>FV 32 PLANT PROTECTION PRODUCTS</v>
      </c>
      <c r="P159" t="str">
        <f>INDEX(allsections[[S]:[Order]],MATCH(PIs[[#This Row],[SGUID]],allsections[SGUID],0),2)</f>
        <v>-</v>
      </c>
      <c r="Q159">
        <f>INDEX(allsections[[S]:[Order]],MATCH(PIs[[#This Row],[SGUID]],allsections[SGUID],0),3)</f>
        <v>32</v>
      </c>
      <c r="R159" t="s">
        <v>1022</v>
      </c>
      <c r="S159" t="str">
        <f>INDEX(allsections[[S]:[Order]],MATCH(PIs[[#This Row],[SSGUID]],allsections[SGUID],0),1)</f>
        <v>FV 32.07 Residue analysis</v>
      </c>
      <c r="T159" t="str">
        <f>INDEX(allsections[[S]:[Order]],MATCH(PIs[[#This Row],[SSGUID]],allsections[SGUID],0),2)</f>
        <v>-</v>
      </c>
      <c r="U159" t="str">
        <f>INDEX(#REF!,MATCH(PIs[[#This Row],[GUID]],#REF!,0),2)</f>
        <v>6wEtZi10jsNcRNXt4zdGZM</v>
      </c>
      <c r="V159" t="b">
        <v>0</v>
      </c>
    </row>
    <row r="160" spans="1:23" ht="409.5" hidden="1" x14ac:dyDescent="0.25">
      <c r="A160" t="s">
        <v>1041</v>
      </c>
      <c r="C160" t="s">
        <v>1042</v>
      </c>
      <c r="D160" t="s">
        <v>1043</v>
      </c>
      <c r="E160" t="s">
        <v>1044</v>
      </c>
      <c r="F160" t="s">
        <v>1045</v>
      </c>
      <c r="G160" s="47" t="s">
        <v>1046</v>
      </c>
      <c r="H160" t="s">
        <v>48</v>
      </c>
      <c r="I160" t="str">
        <f>INDEX(Level[Level],MATCH(PIs[[#This Row],[L]],Level[GUID],0),1)</f>
        <v>Major Must</v>
      </c>
      <c r="N160" t="s">
        <v>1047</v>
      </c>
      <c r="O160" t="str">
        <f>INDEX(allsections[[S]:[Order]],MATCH(PIs[[#This Row],[SGUID]],allsections[SGUID],0),1)</f>
        <v>FV 30 WATER MANAGEMENT</v>
      </c>
      <c r="P160" t="str">
        <f>INDEX(allsections[[S]:[Order]],MATCH(PIs[[#This Row],[SGUID]],allsections[SGUID],0),2)</f>
        <v>-</v>
      </c>
      <c r="Q160">
        <f>INDEX(allsections[[S]:[Order]],MATCH(PIs[[#This Row],[SGUID]],allsections[SGUID],0),3)</f>
        <v>30</v>
      </c>
      <c r="R160" t="s">
        <v>1048</v>
      </c>
      <c r="S160" t="str">
        <f>INDEX(allsections[[S]:[Order]],MATCH(PIs[[#This Row],[SSGUID]],allsections[SGUID],0),1)</f>
        <v>FV 30.01 Water use risk assessments and management plan</v>
      </c>
      <c r="T160" t="str">
        <f>INDEX(allsections[[S]:[Order]],MATCH(PIs[[#This Row],[SSGUID]],allsections[SGUID],0),2)</f>
        <v>-</v>
      </c>
      <c r="U160">
        <f>INDEX(#REF!,MATCH(PIs[[#This Row],[GUID]],#REF!,0),2)</f>
        <v>0</v>
      </c>
      <c r="V160" t="b">
        <v>0</v>
      </c>
      <c r="W160" t="b">
        <v>1</v>
      </c>
    </row>
    <row r="161" spans="1:23" hidden="1" x14ac:dyDescent="0.25">
      <c r="A161" t="s">
        <v>1049</v>
      </c>
      <c r="C161" t="s">
        <v>1050</v>
      </c>
      <c r="D161" t="s">
        <v>1051</v>
      </c>
      <c r="E161" t="s">
        <v>1052</v>
      </c>
      <c r="F161" t="s">
        <v>1053</v>
      </c>
      <c r="G161" t="s">
        <v>1054</v>
      </c>
      <c r="H161" t="s">
        <v>48</v>
      </c>
      <c r="I161" t="str">
        <f>INDEX(Level[Level],MATCH(PIs[[#This Row],[L]],Level[GUID],0),1)</f>
        <v>Major Must</v>
      </c>
      <c r="N161" t="s">
        <v>115</v>
      </c>
      <c r="O161" t="str">
        <f>INDEX(allsections[[S]:[Order]],MATCH(PIs[[#This Row],[SGUID]],allsections[SGUID],0),1)</f>
        <v>FV 32 PLANT PROTECTION PRODUCTS</v>
      </c>
      <c r="P161" t="str">
        <f>INDEX(allsections[[S]:[Order]],MATCH(PIs[[#This Row],[SGUID]],allsections[SGUID],0),2)</f>
        <v>-</v>
      </c>
      <c r="Q161">
        <f>INDEX(allsections[[S]:[Order]],MATCH(PIs[[#This Row],[SGUID]],allsections[SGUID],0),3)</f>
        <v>32</v>
      </c>
      <c r="R161" t="s">
        <v>1022</v>
      </c>
      <c r="S161" t="str">
        <f>INDEX(allsections[[S]:[Order]],MATCH(PIs[[#This Row],[SSGUID]],allsections[SGUID],0),1)</f>
        <v>FV 32.07 Residue analysis</v>
      </c>
      <c r="T161" t="str">
        <f>INDEX(allsections[[S]:[Order]],MATCH(PIs[[#This Row],[SSGUID]],allsections[SGUID],0),2)</f>
        <v>-</v>
      </c>
      <c r="U161" t="str">
        <f>INDEX(#REF!,MATCH(PIs[[#This Row],[GUID]],#REF!,0),2)</f>
        <v>6wEtZi10jsNcRNXt4zdGZM</v>
      </c>
      <c r="V161" t="b">
        <v>0</v>
      </c>
    </row>
    <row r="162" spans="1:23" ht="285" hidden="1" x14ac:dyDescent="0.25">
      <c r="A162" t="s">
        <v>1055</v>
      </c>
      <c r="C162" t="s">
        <v>1056</v>
      </c>
      <c r="D162" t="s">
        <v>1057</v>
      </c>
      <c r="E162" t="s">
        <v>1058</v>
      </c>
      <c r="F162" t="s">
        <v>1059</v>
      </c>
      <c r="G162" s="47" t="s">
        <v>1060</v>
      </c>
      <c r="H162" t="s">
        <v>48</v>
      </c>
      <c r="I162" t="str">
        <f>INDEX(Level[Level],MATCH(PIs[[#This Row],[L]],Level[GUID],0),1)</f>
        <v>Major Must</v>
      </c>
      <c r="N162" t="s">
        <v>1047</v>
      </c>
      <c r="O162" t="str">
        <f>INDEX(allsections[[S]:[Order]],MATCH(PIs[[#This Row],[SGUID]],allsections[SGUID],0),1)</f>
        <v>FV 30 WATER MANAGEMENT</v>
      </c>
      <c r="P162" t="str">
        <f>INDEX(allsections[[S]:[Order]],MATCH(PIs[[#This Row],[SGUID]],allsections[SGUID],0),2)</f>
        <v>-</v>
      </c>
      <c r="Q162">
        <f>INDEX(allsections[[S]:[Order]],MATCH(PIs[[#This Row],[SGUID]],allsections[SGUID],0),3)</f>
        <v>30</v>
      </c>
      <c r="R162" t="s">
        <v>1048</v>
      </c>
      <c r="S162" t="str">
        <f>INDEX(allsections[[S]:[Order]],MATCH(PIs[[#This Row],[SSGUID]],allsections[SGUID],0),1)</f>
        <v>FV 30.01 Water use risk assessments and management plan</v>
      </c>
      <c r="T162" t="str">
        <f>INDEX(allsections[[S]:[Order]],MATCH(PIs[[#This Row],[SSGUID]],allsections[SGUID],0),2)</f>
        <v>-</v>
      </c>
      <c r="U162">
        <f>INDEX(#REF!,MATCH(PIs[[#This Row],[GUID]],#REF!,0),2)</f>
        <v>0</v>
      </c>
      <c r="V162" t="b">
        <v>0</v>
      </c>
    </row>
    <row r="163" spans="1:23" ht="270" hidden="1" x14ac:dyDescent="0.25">
      <c r="A163" t="s">
        <v>1061</v>
      </c>
      <c r="C163" t="s">
        <v>1062</v>
      </c>
      <c r="D163" t="s">
        <v>1063</v>
      </c>
      <c r="E163" t="s">
        <v>1064</v>
      </c>
      <c r="F163" t="s">
        <v>1065</v>
      </c>
      <c r="G163" s="47" t="s">
        <v>1066</v>
      </c>
      <c r="H163" t="s">
        <v>48</v>
      </c>
      <c r="I163" t="str">
        <f>INDEX(Level[Level],MATCH(PIs[[#This Row],[L]],Level[GUID],0),1)</f>
        <v>Major Must</v>
      </c>
      <c r="N163" t="s">
        <v>1047</v>
      </c>
      <c r="O163" t="str">
        <f>INDEX(allsections[[S]:[Order]],MATCH(PIs[[#This Row],[SGUID]],allsections[SGUID],0),1)</f>
        <v>FV 30 WATER MANAGEMENT</v>
      </c>
      <c r="P163" t="str">
        <f>INDEX(allsections[[S]:[Order]],MATCH(PIs[[#This Row],[SGUID]],allsections[SGUID],0),2)</f>
        <v>-</v>
      </c>
      <c r="Q163">
        <f>INDEX(allsections[[S]:[Order]],MATCH(PIs[[#This Row],[SGUID]],allsections[SGUID],0),3)</f>
        <v>30</v>
      </c>
      <c r="R163" t="s">
        <v>1048</v>
      </c>
      <c r="S163" t="str">
        <f>INDEX(allsections[[S]:[Order]],MATCH(PIs[[#This Row],[SSGUID]],allsections[SGUID],0),1)</f>
        <v>FV 30.01 Water use risk assessments and management plan</v>
      </c>
      <c r="T163" t="str">
        <f>INDEX(allsections[[S]:[Order]],MATCH(PIs[[#This Row],[SSGUID]],allsections[SGUID],0),2)</f>
        <v>-</v>
      </c>
      <c r="U163">
        <f>INDEX(#REF!,MATCH(PIs[[#This Row],[GUID]],#REF!,0),2)</f>
        <v>0</v>
      </c>
      <c r="V163" t="b">
        <v>0</v>
      </c>
    </row>
    <row r="164" spans="1:23" hidden="1" x14ac:dyDescent="0.25">
      <c r="A164" t="s">
        <v>1067</v>
      </c>
      <c r="C164" t="s">
        <v>1068</v>
      </c>
      <c r="D164" t="s">
        <v>1069</v>
      </c>
      <c r="E164" t="s">
        <v>1070</v>
      </c>
      <c r="F164" t="s">
        <v>1071</v>
      </c>
      <c r="G164" t="s">
        <v>1072</v>
      </c>
      <c r="H164" t="s">
        <v>48</v>
      </c>
      <c r="I164" t="str">
        <f>INDEX(Level[Level],MATCH(PIs[[#This Row],[L]],Level[GUID],0),1)</f>
        <v>Major Must</v>
      </c>
      <c r="N164" t="s">
        <v>1047</v>
      </c>
      <c r="O164" t="str">
        <f>INDEX(allsections[[S]:[Order]],MATCH(PIs[[#This Row],[SGUID]],allsections[SGUID],0),1)</f>
        <v>FV 30 WATER MANAGEMENT</v>
      </c>
      <c r="P164" t="str">
        <f>INDEX(allsections[[S]:[Order]],MATCH(PIs[[#This Row],[SGUID]],allsections[SGUID],0),2)</f>
        <v>-</v>
      </c>
      <c r="Q164">
        <f>INDEX(allsections[[S]:[Order]],MATCH(PIs[[#This Row],[SGUID]],allsections[SGUID],0),3)</f>
        <v>30</v>
      </c>
      <c r="R164" t="s">
        <v>1073</v>
      </c>
      <c r="S164" t="str">
        <f>INDEX(allsections[[S]:[Order]],MATCH(PIs[[#This Row],[SSGUID]],allsections[SGUID],0),1)</f>
        <v>FV 30.04 Water storage</v>
      </c>
      <c r="T164" t="str">
        <f>INDEX(allsections[[S]:[Order]],MATCH(PIs[[#This Row],[SSGUID]],allsections[SGUID],0),2)</f>
        <v>-</v>
      </c>
      <c r="U164" t="str">
        <f>INDEX(#REF!,MATCH(PIs[[#This Row],[GUID]],#REF!,0),2)</f>
        <v>57UoI9StRcfbIvK2gcvcrs</v>
      </c>
      <c r="V164" t="b">
        <v>0</v>
      </c>
    </row>
    <row r="165" spans="1:23" ht="225" hidden="1" x14ac:dyDescent="0.25">
      <c r="A165" t="s">
        <v>1074</v>
      </c>
      <c r="C165" t="s">
        <v>1075</v>
      </c>
      <c r="D165" t="s">
        <v>1076</v>
      </c>
      <c r="E165" t="s">
        <v>1077</v>
      </c>
      <c r="F165" t="s">
        <v>1078</v>
      </c>
      <c r="G165" s="47" t="s">
        <v>1079</v>
      </c>
      <c r="H165" t="s">
        <v>57</v>
      </c>
      <c r="I165" t="str">
        <f>INDEX(Level[Level],MATCH(PIs[[#This Row],[L]],Level[GUID],0),1)</f>
        <v>Minor Must</v>
      </c>
      <c r="N165" t="s">
        <v>1047</v>
      </c>
      <c r="O165" t="str">
        <f>INDEX(allsections[[S]:[Order]],MATCH(PIs[[#This Row],[SGUID]],allsections[SGUID],0),1)</f>
        <v>FV 30 WATER MANAGEMENT</v>
      </c>
      <c r="P165" t="str">
        <f>INDEX(allsections[[S]:[Order]],MATCH(PIs[[#This Row],[SGUID]],allsections[SGUID],0),2)</f>
        <v>-</v>
      </c>
      <c r="Q165">
        <f>INDEX(allsections[[S]:[Order]],MATCH(PIs[[#This Row],[SGUID]],allsections[SGUID],0),3)</f>
        <v>30</v>
      </c>
      <c r="R165" t="s">
        <v>1080</v>
      </c>
      <c r="S165" t="str">
        <f>INDEX(allsections[[S]:[Order]],MATCH(PIs[[#This Row],[SSGUID]],allsections[SGUID],0),1)</f>
        <v>FV 30.06 Irrigation predictions and record keeping</v>
      </c>
      <c r="T165" t="str">
        <f>INDEX(allsections[[S]:[Order]],MATCH(PIs[[#This Row],[SSGUID]],allsections[SGUID],0),2)</f>
        <v>-</v>
      </c>
      <c r="U165" t="str">
        <f>INDEX(#REF!,MATCH(PIs[[#This Row],[GUID]],#REF!,0),2)</f>
        <v>3OUwP27CHlF6LKJEvlgtOT</v>
      </c>
      <c r="V165" t="b">
        <v>0</v>
      </c>
    </row>
    <row r="166" spans="1:23" ht="409.5" hidden="1" x14ac:dyDescent="0.25">
      <c r="A166" t="s">
        <v>1081</v>
      </c>
      <c r="C166" t="s">
        <v>1082</v>
      </c>
      <c r="D166" t="s">
        <v>1083</v>
      </c>
      <c r="E166" t="s">
        <v>1084</v>
      </c>
      <c r="F166" t="s">
        <v>1085</v>
      </c>
      <c r="G166" s="47" t="s">
        <v>1086</v>
      </c>
      <c r="H166" t="s">
        <v>48</v>
      </c>
      <c r="I166" t="str">
        <f>INDEX(Level[Level],MATCH(PIs[[#This Row],[L]],Level[GUID],0),1)</f>
        <v>Major Must</v>
      </c>
      <c r="N166" t="s">
        <v>1047</v>
      </c>
      <c r="O166" t="str">
        <f>INDEX(allsections[[S]:[Order]],MATCH(PIs[[#This Row],[SGUID]],allsections[SGUID],0),1)</f>
        <v>FV 30 WATER MANAGEMENT</v>
      </c>
      <c r="P166" t="str">
        <f>INDEX(allsections[[S]:[Order]],MATCH(PIs[[#This Row],[SGUID]],allsections[SGUID],0),2)</f>
        <v>-</v>
      </c>
      <c r="Q166">
        <f>INDEX(allsections[[S]:[Order]],MATCH(PIs[[#This Row],[SGUID]],allsections[SGUID],0),3)</f>
        <v>30</v>
      </c>
      <c r="R166" t="s">
        <v>1087</v>
      </c>
      <c r="S166" t="str">
        <f>INDEX(allsections[[S]:[Order]],MATCH(PIs[[#This Row],[SSGUID]],allsections[SGUID],0),1)</f>
        <v>FV 30.05 Water quality</v>
      </c>
      <c r="T166" t="str">
        <f>INDEX(allsections[[S]:[Order]],MATCH(PIs[[#This Row],[SSGUID]],allsections[SGUID],0),2)</f>
        <v>-</v>
      </c>
      <c r="U166">
        <f>INDEX(#REF!,MATCH(PIs[[#This Row],[GUID]],#REF!,0),2)</f>
        <v>0</v>
      </c>
      <c r="V166" t="b">
        <v>0</v>
      </c>
    </row>
    <row r="167" spans="1:23" ht="409.5" hidden="1" x14ac:dyDescent="0.25">
      <c r="A167" t="s">
        <v>1088</v>
      </c>
      <c r="C167" t="s">
        <v>1089</v>
      </c>
      <c r="D167" t="s">
        <v>1090</v>
      </c>
      <c r="E167" t="s">
        <v>1091</v>
      </c>
      <c r="F167" t="s">
        <v>1092</v>
      </c>
      <c r="G167" s="47" t="s">
        <v>1093</v>
      </c>
      <c r="H167" t="s">
        <v>48</v>
      </c>
      <c r="I167" t="str">
        <f>INDEX(Level[Level],MATCH(PIs[[#This Row],[L]],Level[GUID],0),1)</f>
        <v>Major Must</v>
      </c>
      <c r="N167" t="s">
        <v>1047</v>
      </c>
      <c r="O167" t="str">
        <f>INDEX(allsections[[S]:[Order]],MATCH(PIs[[#This Row],[SGUID]],allsections[SGUID],0),1)</f>
        <v>FV 30 WATER MANAGEMENT</v>
      </c>
      <c r="P167" t="str">
        <f>INDEX(allsections[[S]:[Order]],MATCH(PIs[[#This Row],[SGUID]],allsections[SGUID],0),2)</f>
        <v>-</v>
      </c>
      <c r="Q167">
        <f>INDEX(allsections[[S]:[Order]],MATCH(PIs[[#This Row],[SGUID]],allsections[SGUID],0),3)</f>
        <v>30</v>
      </c>
      <c r="R167" t="s">
        <v>1087</v>
      </c>
      <c r="S167" t="str">
        <f>INDEX(allsections[[S]:[Order]],MATCH(PIs[[#This Row],[SSGUID]],allsections[SGUID],0),1)</f>
        <v>FV 30.05 Water quality</v>
      </c>
      <c r="T167" t="str">
        <f>INDEX(allsections[[S]:[Order]],MATCH(PIs[[#This Row],[SSGUID]],allsections[SGUID],0),2)</f>
        <v>-</v>
      </c>
      <c r="U167">
        <f>INDEX(#REF!,MATCH(PIs[[#This Row],[GUID]],#REF!,0),2)</f>
        <v>0</v>
      </c>
      <c r="V167" t="b">
        <v>0</v>
      </c>
      <c r="W167" t="b">
        <v>1</v>
      </c>
    </row>
    <row r="168" spans="1:23" ht="409.5" x14ac:dyDescent="0.25">
      <c r="A168" t="s">
        <v>1094</v>
      </c>
      <c r="C168" t="s">
        <v>1095</v>
      </c>
      <c r="D168" t="s">
        <v>1096</v>
      </c>
      <c r="E168" t="s">
        <v>1097</v>
      </c>
      <c r="F168" t="s">
        <v>1098</v>
      </c>
      <c r="G168" s="47" t="s">
        <v>2590</v>
      </c>
      <c r="H168" t="s">
        <v>48</v>
      </c>
      <c r="I168" t="str">
        <f>INDEX(Level[Level],MATCH(PIs[[#This Row],[L]],Level[GUID],0),1)</f>
        <v>Major Must</v>
      </c>
      <c r="N168" t="s">
        <v>1047</v>
      </c>
      <c r="O168" t="str">
        <f>INDEX(allsections[[S]:[Order]],MATCH(PIs[[#This Row],[SGUID]],allsections[SGUID],0),1)</f>
        <v>FV 30 WATER MANAGEMENT</v>
      </c>
      <c r="P168" t="str">
        <f>INDEX(allsections[[S]:[Order]],MATCH(PIs[[#This Row],[SGUID]],allsections[SGUID],0),2)</f>
        <v>-</v>
      </c>
      <c r="Q168">
        <f>INDEX(allsections[[S]:[Order]],MATCH(PIs[[#This Row],[SGUID]],allsections[SGUID],0),3)</f>
        <v>30</v>
      </c>
      <c r="R168" t="s">
        <v>1087</v>
      </c>
      <c r="S168" t="str">
        <f>INDEX(allsections[[S]:[Order]],MATCH(PIs[[#This Row],[SSGUID]],allsections[SGUID],0),1)</f>
        <v>FV 30.05 Water quality</v>
      </c>
      <c r="T168" t="str">
        <f>INDEX(allsections[[S]:[Order]],MATCH(PIs[[#This Row],[SSGUID]],allsections[SGUID],0),2)</f>
        <v>-</v>
      </c>
      <c r="U168">
        <f>INDEX(#REF!,MATCH(PIs[[#This Row],[GUID]],#REF!,0),2)</f>
        <v>0</v>
      </c>
      <c r="V168" t="b">
        <v>0</v>
      </c>
    </row>
    <row r="169" spans="1:23" ht="180" hidden="1" x14ac:dyDescent="0.25">
      <c r="A169" t="s">
        <v>1099</v>
      </c>
      <c r="C169" t="s">
        <v>1100</v>
      </c>
      <c r="D169" t="s">
        <v>1101</v>
      </c>
      <c r="E169" t="s">
        <v>1102</v>
      </c>
      <c r="F169" t="s">
        <v>1103</v>
      </c>
      <c r="G169" s="47" t="s">
        <v>1104</v>
      </c>
      <c r="H169" t="s">
        <v>48</v>
      </c>
      <c r="I169" t="str">
        <f>INDEX(Level[Level],MATCH(PIs[[#This Row],[L]],Level[GUID],0),1)</f>
        <v>Major Must</v>
      </c>
      <c r="N169" t="s">
        <v>1047</v>
      </c>
      <c r="O169" t="str">
        <f>INDEX(allsections[[S]:[Order]],MATCH(PIs[[#This Row],[SGUID]],allsections[SGUID],0),1)</f>
        <v>FV 30 WATER MANAGEMENT</v>
      </c>
      <c r="P169" t="str">
        <f>INDEX(allsections[[S]:[Order]],MATCH(PIs[[#This Row],[SGUID]],allsections[SGUID],0),2)</f>
        <v>-</v>
      </c>
      <c r="Q169">
        <f>INDEX(allsections[[S]:[Order]],MATCH(PIs[[#This Row],[SGUID]],allsections[SGUID],0),3)</f>
        <v>30</v>
      </c>
      <c r="R169" t="s">
        <v>1087</v>
      </c>
      <c r="S169" t="str">
        <f>INDEX(allsections[[S]:[Order]],MATCH(PIs[[#This Row],[SSGUID]],allsections[SGUID],0),1)</f>
        <v>FV 30.05 Water quality</v>
      </c>
      <c r="T169" t="str">
        <f>INDEX(allsections[[S]:[Order]],MATCH(PIs[[#This Row],[SSGUID]],allsections[SGUID],0),2)</f>
        <v>-</v>
      </c>
      <c r="U169">
        <f>INDEX(#REF!,MATCH(PIs[[#This Row],[GUID]],#REF!,0),2)</f>
        <v>0</v>
      </c>
      <c r="V169" t="b">
        <v>0</v>
      </c>
      <c r="W169" t="b">
        <v>1</v>
      </c>
    </row>
    <row r="170" spans="1:23" hidden="1" x14ac:dyDescent="0.25">
      <c r="A170" t="s">
        <v>1105</v>
      </c>
      <c r="C170" t="s">
        <v>1106</v>
      </c>
      <c r="D170" t="s">
        <v>1107</v>
      </c>
      <c r="E170" t="s">
        <v>1108</v>
      </c>
      <c r="F170" t="s">
        <v>1109</v>
      </c>
      <c r="G170" t="s">
        <v>1110</v>
      </c>
      <c r="H170" t="s">
        <v>48</v>
      </c>
      <c r="I170" t="str">
        <f>INDEX(Level[Level],MATCH(PIs[[#This Row],[L]],Level[GUID],0),1)</f>
        <v>Major Must</v>
      </c>
      <c r="N170" t="s">
        <v>1047</v>
      </c>
      <c r="O170" t="str">
        <f>INDEX(allsections[[S]:[Order]],MATCH(PIs[[#This Row],[SGUID]],allsections[SGUID],0),1)</f>
        <v>FV 30 WATER MANAGEMENT</v>
      </c>
      <c r="P170" t="str">
        <f>INDEX(allsections[[S]:[Order]],MATCH(PIs[[#This Row],[SGUID]],allsections[SGUID],0),2)</f>
        <v>-</v>
      </c>
      <c r="Q170">
        <f>INDEX(allsections[[S]:[Order]],MATCH(PIs[[#This Row],[SGUID]],allsections[SGUID],0),3)</f>
        <v>30</v>
      </c>
      <c r="R170" t="s">
        <v>1087</v>
      </c>
      <c r="S170" t="str">
        <f>INDEX(allsections[[S]:[Order]],MATCH(PIs[[#This Row],[SSGUID]],allsections[SGUID],0),1)</f>
        <v>FV 30.05 Water quality</v>
      </c>
      <c r="T170" t="str">
        <f>INDEX(allsections[[S]:[Order]],MATCH(PIs[[#This Row],[SSGUID]],allsections[SGUID],0),2)</f>
        <v>-</v>
      </c>
      <c r="U170">
        <f>INDEX(#REF!,MATCH(PIs[[#This Row],[GUID]],#REF!,0),2)</f>
        <v>0</v>
      </c>
      <c r="V170" t="b">
        <v>0</v>
      </c>
      <c r="W170" t="b">
        <v>1</v>
      </c>
    </row>
    <row r="171" spans="1:23" ht="165" hidden="1" x14ac:dyDescent="0.25">
      <c r="A171" t="s">
        <v>1111</v>
      </c>
      <c r="C171" t="s">
        <v>1112</v>
      </c>
      <c r="D171" t="s">
        <v>1113</v>
      </c>
      <c r="E171" t="s">
        <v>1114</v>
      </c>
      <c r="F171" t="s">
        <v>1115</v>
      </c>
      <c r="G171" s="47" t="s">
        <v>1116</v>
      </c>
      <c r="H171" t="s">
        <v>48</v>
      </c>
      <c r="I171" t="str">
        <f>INDEX(Level[Level],MATCH(PIs[[#This Row],[L]],Level[GUID],0),1)</f>
        <v>Major Must</v>
      </c>
      <c r="N171" t="s">
        <v>1047</v>
      </c>
      <c r="O171" t="str">
        <f>INDEX(allsections[[S]:[Order]],MATCH(PIs[[#This Row],[SGUID]],allsections[SGUID],0),1)</f>
        <v>FV 30 WATER MANAGEMENT</v>
      </c>
      <c r="P171" t="str">
        <f>INDEX(allsections[[S]:[Order]],MATCH(PIs[[#This Row],[SGUID]],allsections[SGUID],0),2)</f>
        <v>-</v>
      </c>
      <c r="Q171">
        <f>INDEX(allsections[[S]:[Order]],MATCH(PIs[[#This Row],[SGUID]],allsections[SGUID],0),3)</f>
        <v>30</v>
      </c>
      <c r="R171" t="s">
        <v>1087</v>
      </c>
      <c r="S171" t="str">
        <f>INDEX(allsections[[S]:[Order]],MATCH(PIs[[#This Row],[SSGUID]],allsections[SGUID],0),1)</f>
        <v>FV 30.05 Water quality</v>
      </c>
      <c r="T171" t="str">
        <f>INDEX(allsections[[S]:[Order]],MATCH(PIs[[#This Row],[SSGUID]],allsections[SGUID],0),2)</f>
        <v>-</v>
      </c>
      <c r="U171">
        <f>INDEX(#REF!,MATCH(PIs[[#This Row],[GUID]],#REF!,0),2)</f>
        <v>0</v>
      </c>
      <c r="V171" t="b">
        <v>0</v>
      </c>
      <c r="W171" t="b">
        <v>1</v>
      </c>
    </row>
    <row r="172" spans="1:23" ht="135" hidden="1" x14ac:dyDescent="0.25">
      <c r="A172" t="s">
        <v>1117</v>
      </c>
      <c r="C172" t="s">
        <v>1118</v>
      </c>
      <c r="D172" t="s">
        <v>1119</v>
      </c>
      <c r="E172" t="s">
        <v>1120</v>
      </c>
      <c r="F172" t="s">
        <v>1121</v>
      </c>
      <c r="G172" s="47" t="s">
        <v>1122</v>
      </c>
      <c r="H172" t="s">
        <v>57</v>
      </c>
      <c r="I172" t="str">
        <f>INDEX(Level[Level],MATCH(PIs[[#This Row],[L]],Level[GUID],0),1)</f>
        <v>Minor Must</v>
      </c>
      <c r="N172" t="s">
        <v>1047</v>
      </c>
      <c r="O172" t="str">
        <f>INDEX(allsections[[S]:[Order]],MATCH(PIs[[#This Row],[SGUID]],allsections[SGUID],0),1)</f>
        <v>FV 30 WATER MANAGEMENT</v>
      </c>
      <c r="P172" t="str">
        <f>INDEX(allsections[[S]:[Order]],MATCH(PIs[[#This Row],[SGUID]],allsections[SGUID],0),2)</f>
        <v>-</v>
      </c>
      <c r="Q172">
        <f>INDEX(allsections[[S]:[Order]],MATCH(PIs[[#This Row],[SGUID]],allsections[SGUID],0),3)</f>
        <v>30</v>
      </c>
      <c r="R172" t="s">
        <v>1123</v>
      </c>
      <c r="S172" t="str">
        <f>INDEX(allsections[[S]:[Order]],MATCH(PIs[[#This Row],[SSGUID]],allsections[SGUID],0),1)</f>
        <v>FV 30.03 Efficient water use on the farm</v>
      </c>
      <c r="T172" t="str">
        <f>INDEX(allsections[[S]:[Order]],MATCH(PIs[[#This Row],[SSGUID]],allsections[SGUID],0),2)</f>
        <v>-</v>
      </c>
      <c r="U172">
        <f>INDEX(#REF!,MATCH(PIs[[#This Row],[GUID]],#REF!,0),2)</f>
        <v>0</v>
      </c>
      <c r="V172" t="b">
        <v>0</v>
      </c>
    </row>
    <row r="173" spans="1:23" ht="105" hidden="1" x14ac:dyDescent="0.25">
      <c r="A173" t="s">
        <v>1124</v>
      </c>
      <c r="C173" t="s">
        <v>1125</v>
      </c>
      <c r="D173" t="s">
        <v>1126</v>
      </c>
      <c r="E173" t="s">
        <v>1127</v>
      </c>
      <c r="F173" t="s">
        <v>1128</v>
      </c>
      <c r="G173" s="47" t="s">
        <v>1129</v>
      </c>
      <c r="H173" t="s">
        <v>48</v>
      </c>
      <c r="I173" t="str">
        <f>INDEX(Level[Level],MATCH(PIs[[#This Row],[L]],Level[GUID],0),1)</f>
        <v>Major Must</v>
      </c>
      <c r="N173" t="s">
        <v>1130</v>
      </c>
      <c r="O173" t="str">
        <f>INDEX(allsections[[S]:[Order]],MATCH(PIs[[#This Row],[SGUID]],allsections[SGUID],0),1)</f>
        <v>FV 33 POSTHARVEST HANDLING</v>
      </c>
      <c r="P173" t="str">
        <f>INDEX(allsections[[S]:[Order]],MATCH(PIs[[#This Row],[SGUID]],allsections[SGUID],0),2)</f>
        <v>-</v>
      </c>
      <c r="Q173">
        <f>INDEX(allsections[[S]:[Order]],MATCH(PIs[[#This Row],[SGUID]],allsections[SGUID],0),3)</f>
        <v>33</v>
      </c>
      <c r="R173" t="s">
        <v>1131</v>
      </c>
      <c r="S173" t="str">
        <f>INDEX(allsections[[S]:[Order]],MATCH(PIs[[#This Row],[SSGUID]],allsections[SGUID],0),1)</f>
        <v>FV 33.04 Pest control</v>
      </c>
      <c r="T173" t="str">
        <f>INDEX(allsections[[S]:[Order]],MATCH(PIs[[#This Row],[SSGUID]],allsections[SGUID],0),2)</f>
        <v>-</v>
      </c>
      <c r="U173" t="str">
        <f>INDEX(#REF!,MATCH(PIs[[#This Row],[GUID]],#REF!,0),2)</f>
        <v>DgQZai1eFLNcGaormDrdC</v>
      </c>
      <c r="V173" t="b">
        <v>0</v>
      </c>
      <c r="W173" t="b">
        <v>1</v>
      </c>
    </row>
    <row r="174" spans="1:23" ht="375" hidden="1" x14ac:dyDescent="0.25">
      <c r="A174" t="s">
        <v>1132</v>
      </c>
      <c r="C174" t="s">
        <v>1133</v>
      </c>
      <c r="D174" t="s">
        <v>1134</v>
      </c>
      <c r="E174" t="s">
        <v>1135</v>
      </c>
      <c r="F174" t="s">
        <v>1136</v>
      </c>
      <c r="G174" s="47" t="s">
        <v>1137</v>
      </c>
      <c r="H174" t="s">
        <v>48</v>
      </c>
      <c r="I174" t="str">
        <f>INDEX(Level[Level],MATCH(PIs[[#This Row],[L]],Level[GUID],0),1)</f>
        <v>Major Must</v>
      </c>
      <c r="N174" t="s">
        <v>1130</v>
      </c>
      <c r="O174" t="str">
        <f>INDEX(allsections[[S]:[Order]],MATCH(PIs[[#This Row],[SGUID]],allsections[SGUID],0),1)</f>
        <v>FV 33 POSTHARVEST HANDLING</v>
      </c>
      <c r="P174" t="str">
        <f>INDEX(allsections[[S]:[Order]],MATCH(PIs[[#This Row],[SGUID]],allsections[SGUID],0),2)</f>
        <v>-</v>
      </c>
      <c r="Q174">
        <f>INDEX(allsections[[S]:[Order]],MATCH(PIs[[#This Row],[SGUID]],allsections[SGUID],0),3)</f>
        <v>33</v>
      </c>
      <c r="R174" t="s">
        <v>1138</v>
      </c>
      <c r="S174" t="str">
        <f>INDEX(allsections[[S]:[Order]],MATCH(PIs[[#This Row],[SSGUID]],allsections[SGUID],0),1)</f>
        <v>FV 33.06 Environmental monitoring program</v>
      </c>
      <c r="T174" t="str">
        <f>INDEX(allsections[[S]:[Order]],MATCH(PIs[[#This Row],[SSGUID]],allsections[SGUID],0),2)</f>
        <v>-</v>
      </c>
      <c r="U174" t="str">
        <f>INDEX(#REF!,MATCH(PIs[[#This Row],[GUID]],#REF!,0),2)</f>
        <v>DgQZai1eFLNcGaormDrdC</v>
      </c>
      <c r="V174" t="b">
        <v>0</v>
      </c>
      <c r="W174" t="b">
        <v>1</v>
      </c>
    </row>
    <row r="175" spans="1:23" hidden="1" x14ac:dyDescent="0.25">
      <c r="A175" t="s">
        <v>1139</v>
      </c>
      <c r="C175" t="s">
        <v>1140</v>
      </c>
      <c r="D175" t="s">
        <v>1141</v>
      </c>
      <c r="E175" t="s">
        <v>1142</v>
      </c>
      <c r="F175" t="s">
        <v>1143</v>
      </c>
      <c r="G175" t="s">
        <v>1144</v>
      </c>
      <c r="H175" t="s">
        <v>48</v>
      </c>
      <c r="I175" t="str">
        <f>INDEX(Level[Level],MATCH(PIs[[#This Row],[L]],Level[GUID],0),1)</f>
        <v>Major Must</v>
      </c>
      <c r="N175" t="s">
        <v>1130</v>
      </c>
      <c r="O175" t="str">
        <f>INDEX(allsections[[S]:[Order]],MATCH(PIs[[#This Row],[SGUID]],allsections[SGUID],0),1)</f>
        <v>FV 33 POSTHARVEST HANDLING</v>
      </c>
      <c r="P175" t="str">
        <f>INDEX(allsections[[S]:[Order]],MATCH(PIs[[#This Row],[SGUID]],allsections[SGUID],0),2)</f>
        <v>-</v>
      </c>
      <c r="Q175">
        <f>INDEX(allsections[[S]:[Order]],MATCH(PIs[[#This Row],[SGUID]],allsections[SGUID],0),3)</f>
        <v>33</v>
      </c>
      <c r="R175" t="s">
        <v>1131</v>
      </c>
      <c r="S175" t="str">
        <f>INDEX(allsections[[S]:[Order]],MATCH(PIs[[#This Row],[SSGUID]],allsections[SGUID],0),1)</f>
        <v>FV 33.04 Pest control</v>
      </c>
      <c r="T175" t="str">
        <f>INDEX(allsections[[S]:[Order]],MATCH(PIs[[#This Row],[SSGUID]],allsections[SGUID],0),2)</f>
        <v>-</v>
      </c>
      <c r="U175" t="str">
        <f>INDEX(#REF!,MATCH(PIs[[#This Row],[GUID]],#REF!,0),2)</f>
        <v>DgQZai1eFLNcGaormDrdC</v>
      </c>
      <c r="V175" t="b">
        <v>0</v>
      </c>
    </row>
    <row r="176" spans="1:23" hidden="1" x14ac:dyDescent="0.25">
      <c r="A176" t="s">
        <v>1145</v>
      </c>
      <c r="C176" t="s">
        <v>1146</v>
      </c>
      <c r="D176" t="s">
        <v>1147</v>
      </c>
      <c r="E176" t="s">
        <v>1148</v>
      </c>
      <c r="F176" t="s">
        <v>1149</v>
      </c>
      <c r="G176" t="s">
        <v>1150</v>
      </c>
      <c r="H176" t="s">
        <v>48</v>
      </c>
      <c r="I176" t="str">
        <f>INDEX(Level[Level],MATCH(PIs[[#This Row],[L]],Level[GUID],0),1)</f>
        <v>Major Must</v>
      </c>
      <c r="N176" t="s">
        <v>1130</v>
      </c>
      <c r="O176" t="str">
        <f>INDEX(allsections[[S]:[Order]],MATCH(PIs[[#This Row],[SGUID]],allsections[SGUID],0),1)</f>
        <v>FV 33 POSTHARVEST HANDLING</v>
      </c>
      <c r="P176" t="str">
        <f>INDEX(allsections[[S]:[Order]],MATCH(PIs[[#This Row],[SGUID]],allsections[SGUID],0),2)</f>
        <v>-</v>
      </c>
      <c r="Q176">
        <f>INDEX(allsections[[S]:[Order]],MATCH(PIs[[#This Row],[SGUID]],allsections[SGUID],0),3)</f>
        <v>33</v>
      </c>
      <c r="R176" t="s">
        <v>1151</v>
      </c>
      <c r="S176" t="str">
        <f>INDEX(allsections[[S]:[Order]],MATCH(PIs[[#This Row],[SSGUID]],allsections[SGUID],0),1)</f>
        <v xml:space="preserve">FV 33.07 Air and compressed gases </v>
      </c>
      <c r="T176" t="str">
        <f>INDEX(allsections[[S]:[Order]],MATCH(PIs[[#This Row],[SSGUID]],allsections[SGUID],0),2)</f>
        <v>-</v>
      </c>
      <c r="U176" t="e">
        <f>INDEX(#REF!,MATCH(PIs[[#This Row],[GUID]],#REF!,0),2)</f>
        <v>#N/A</v>
      </c>
      <c r="V176" t="b">
        <v>0</v>
      </c>
      <c r="W176" t="b">
        <v>1</v>
      </c>
    </row>
    <row r="177" spans="1:23" ht="150" hidden="1" x14ac:dyDescent="0.25">
      <c r="A177" t="s">
        <v>1152</v>
      </c>
      <c r="C177" t="s">
        <v>1153</v>
      </c>
      <c r="D177" t="s">
        <v>1154</v>
      </c>
      <c r="E177" t="s">
        <v>1155</v>
      </c>
      <c r="F177" t="s">
        <v>1156</v>
      </c>
      <c r="G177" s="47" t="s">
        <v>1157</v>
      </c>
      <c r="H177" t="s">
        <v>48</v>
      </c>
      <c r="I177" t="str">
        <f>INDEX(Level[Level],MATCH(PIs[[#This Row],[L]],Level[GUID],0),1)</f>
        <v>Major Must</v>
      </c>
      <c r="N177" t="s">
        <v>1130</v>
      </c>
      <c r="O177" t="str">
        <f>INDEX(allsections[[S]:[Order]],MATCH(PIs[[#This Row],[SGUID]],allsections[SGUID],0),1)</f>
        <v>FV 33 POSTHARVEST HANDLING</v>
      </c>
      <c r="P177" t="str">
        <f>INDEX(allsections[[S]:[Order]],MATCH(PIs[[#This Row],[SGUID]],allsections[SGUID],0),2)</f>
        <v>-</v>
      </c>
      <c r="Q177">
        <f>INDEX(allsections[[S]:[Order]],MATCH(PIs[[#This Row],[SGUID]],allsections[SGUID],0),3)</f>
        <v>33</v>
      </c>
      <c r="R177" t="s">
        <v>1158</v>
      </c>
      <c r="S177" t="str">
        <f>INDEX(allsections[[S]:[Order]],MATCH(PIs[[#This Row],[SSGUID]],allsections[SGUID],0),1)</f>
        <v>FV 33.05 Product labeling</v>
      </c>
      <c r="T177" t="str">
        <f>INDEX(allsections[[S]:[Order]],MATCH(PIs[[#This Row],[SSGUID]],allsections[SGUID],0),2)</f>
        <v>-</v>
      </c>
      <c r="U177" t="str">
        <f>INDEX(#REF!,MATCH(PIs[[#This Row],[GUID]],#REF!,0),2)</f>
        <v>DgQZai1eFLNcGaormDrdC</v>
      </c>
      <c r="V177" t="b">
        <v>0</v>
      </c>
      <c r="W177" t="b">
        <v>1</v>
      </c>
    </row>
    <row r="178" spans="1:23" hidden="1" x14ac:dyDescent="0.25">
      <c r="A178" t="s">
        <v>1159</v>
      </c>
      <c r="C178" t="s">
        <v>1160</v>
      </c>
      <c r="D178" t="s">
        <v>1161</v>
      </c>
      <c r="E178" t="s">
        <v>1162</v>
      </c>
      <c r="F178" t="s">
        <v>1163</v>
      </c>
      <c r="G178" t="s">
        <v>1164</v>
      </c>
      <c r="H178" t="s">
        <v>48</v>
      </c>
      <c r="I178" t="str">
        <f>INDEX(Level[Level],MATCH(PIs[[#This Row],[L]],Level[GUID],0),1)</f>
        <v>Major Must</v>
      </c>
      <c r="N178" t="s">
        <v>1130</v>
      </c>
      <c r="O178" t="str">
        <f>INDEX(allsections[[S]:[Order]],MATCH(PIs[[#This Row],[SGUID]],allsections[SGUID],0),1)</f>
        <v>FV 33 POSTHARVEST HANDLING</v>
      </c>
      <c r="P178" t="str">
        <f>INDEX(allsections[[S]:[Order]],MATCH(PIs[[#This Row],[SGUID]],allsections[SGUID],0),2)</f>
        <v>-</v>
      </c>
      <c r="Q178">
        <f>INDEX(allsections[[S]:[Order]],MATCH(PIs[[#This Row],[SGUID]],allsections[SGUID],0),3)</f>
        <v>33</v>
      </c>
      <c r="R178" t="s">
        <v>1165</v>
      </c>
      <c r="S178" t="str">
        <f>INDEX(allsections[[S]:[Order]],MATCH(PIs[[#This Row],[SSGUID]],allsections[SGUID],0),1)</f>
        <v>FV 33.03 Temperature and humidity control</v>
      </c>
      <c r="T178" t="str">
        <f>INDEX(allsections[[S]:[Order]],MATCH(PIs[[#This Row],[SSGUID]],allsections[SGUID],0),2)</f>
        <v>-</v>
      </c>
      <c r="U178" t="str">
        <f>INDEX(#REF!,MATCH(PIs[[#This Row],[GUID]],#REF!,0),2)</f>
        <v>DgQZai1eFLNcGaormDrdC</v>
      </c>
      <c r="V178" t="b">
        <v>0</v>
      </c>
      <c r="W178" t="b">
        <v>1</v>
      </c>
    </row>
    <row r="179" spans="1:23" ht="180" hidden="1" x14ac:dyDescent="0.25">
      <c r="A179" t="s">
        <v>1166</v>
      </c>
      <c r="C179" t="s">
        <v>1167</v>
      </c>
      <c r="D179" t="s">
        <v>1168</v>
      </c>
      <c r="E179" t="s">
        <v>1169</v>
      </c>
      <c r="F179" t="s">
        <v>1170</v>
      </c>
      <c r="G179" s="47" t="s">
        <v>1171</v>
      </c>
      <c r="H179" t="s">
        <v>48</v>
      </c>
      <c r="I179" t="str">
        <f>INDEX(Level[Level],MATCH(PIs[[#This Row],[L]],Level[GUID],0),1)</f>
        <v>Major Must</v>
      </c>
      <c r="N179" t="s">
        <v>1130</v>
      </c>
      <c r="O179" t="str">
        <f>INDEX(allsections[[S]:[Order]],MATCH(PIs[[#This Row],[SGUID]],allsections[SGUID],0),1)</f>
        <v>FV 33 POSTHARVEST HANDLING</v>
      </c>
      <c r="P179" t="str">
        <f>INDEX(allsections[[S]:[Order]],MATCH(PIs[[#This Row],[SGUID]],allsections[SGUID],0),2)</f>
        <v>-</v>
      </c>
      <c r="Q179">
        <f>INDEX(allsections[[S]:[Order]],MATCH(PIs[[#This Row],[SGUID]],allsections[SGUID],0),3)</f>
        <v>33</v>
      </c>
      <c r="R179" t="s">
        <v>1172</v>
      </c>
      <c r="S179" t="str">
        <f>INDEX(allsections[[S]:[Order]],MATCH(PIs[[#This Row],[SSGUID]],allsections[SGUID],0),1)</f>
        <v>FV 33.02 Foreign bodies</v>
      </c>
      <c r="T179" t="str">
        <f>INDEX(allsections[[S]:[Order]],MATCH(PIs[[#This Row],[SSGUID]],allsections[SGUID],0),2)</f>
        <v>-</v>
      </c>
      <c r="U179" t="str">
        <f>INDEX(#REF!,MATCH(PIs[[#This Row],[GUID]],#REF!,0),2)</f>
        <v>DgQZai1eFLNcGaormDrdC</v>
      </c>
      <c r="V179" t="b">
        <v>0</v>
      </c>
      <c r="W179" t="b">
        <v>1</v>
      </c>
    </row>
    <row r="180" spans="1:23" hidden="1" x14ac:dyDescent="0.25">
      <c r="A180" t="s">
        <v>1173</v>
      </c>
      <c r="C180" t="s">
        <v>1174</v>
      </c>
      <c r="D180" t="s">
        <v>1175</v>
      </c>
      <c r="E180" t="s">
        <v>1176</v>
      </c>
      <c r="F180" t="s">
        <v>1177</v>
      </c>
      <c r="G180" t="s">
        <v>1178</v>
      </c>
      <c r="H180" t="s">
        <v>48</v>
      </c>
      <c r="I180" t="str">
        <f>INDEX(Level[Level],MATCH(PIs[[#This Row],[L]],Level[GUID],0),1)</f>
        <v>Major Must</v>
      </c>
      <c r="N180" t="s">
        <v>1130</v>
      </c>
      <c r="O180" t="str">
        <f>INDEX(allsections[[S]:[Order]],MATCH(PIs[[#This Row],[SGUID]],allsections[SGUID],0),1)</f>
        <v>FV 33 POSTHARVEST HANDLING</v>
      </c>
      <c r="P180" t="str">
        <f>INDEX(allsections[[S]:[Order]],MATCH(PIs[[#This Row],[SGUID]],allsections[SGUID],0),2)</f>
        <v>-</v>
      </c>
      <c r="Q180">
        <f>INDEX(allsections[[S]:[Order]],MATCH(PIs[[#This Row],[SGUID]],allsections[SGUID],0),3)</f>
        <v>33</v>
      </c>
      <c r="R180" t="s">
        <v>1172</v>
      </c>
      <c r="S180" t="str">
        <f>INDEX(allsections[[S]:[Order]],MATCH(PIs[[#This Row],[SSGUID]],allsections[SGUID],0),1)</f>
        <v>FV 33.02 Foreign bodies</v>
      </c>
      <c r="T180" t="str">
        <f>INDEX(allsections[[S]:[Order]],MATCH(PIs[[#This Row],[SSGUID]],allsections[SGUID],0),2)</f>
        <v>-</v>
      </c>
      <c r="U180" t="str">
        <f>INDEX(#REF!,MATCH(PIs[[#This Row],[GUID]],#REF!,0),2)</f>
        <v>DgQZai1eFLNcGaormDrdC</v>
      </c>
      <c r="V180" t="b">
        <v>0</v>
      </c>
      <c r="W180" t="b">
        <v>1</v>
      </c>
    </row>
    <row r="181" spans="1:23" ht="225" hidden="1" x14ac:dyDescent="0.25">
      <c r="A181" t="s">
        <v>1179</v>
      </c>
      <c r="C181" t="s">
        <v>1180</v>
      </c>
      <c r="D181" t="s">
        <v>1181</v>
      </c>
      <c r="E181" t="s">
        <v>1182</v>
      </c>
      <c r="F181" t="s">
        <v>1183</v>
      </c>
      <c r="G181" s="47" t="s">
        <v>1184</v>
      </c>
      <c r="H181" t="s">
        <v>48</v>
      </c>
      <c r="I181" t="str">
        <f>INDEX(Level[Level],MATCH(PIs[[#This Row],[L]],Level[GUID],0),1)</f>
        <v>Major Must</v>
      </c>
      <c r="N181" t="s">
        <v>1130</v>
      </c>
      <c r="O181" t="str">
        <f>INDEX(allsections[[S]:[Order]],MATCH(PIs[[#This Row],[SGUID]],allsections[SGUID],0),1)</f>
        <v>FV 33 POSTHARVEST HANDLING</v>
      </c>
      <c r="P181" t="str">
        <f>INDEX(allsections[[S]:[Order]],MATCH(PIs[[#This Row],[SGUID]],allsections[SGUID],0),2)</f>
        <v>-</v>
      </c>
      <c r="Q181">
        <f>INDEX(allsections[[S]:[Order]],MATCH(PIs[[#This Row],[SGUID]],allsections[SGUID],0),3)</f>
        <v>33</v>
      </c>
      <c r="R181" t="s">
        <v>1185</v>
      </c>
      <c r="S181" t="str">
        <f>INDEX(allsections[[S]:[Order]],MATCH(PIs[[#This Row],[SSGUID]],allsections[SGUID],0),1)</f>
        <v>FV 33.01 Packing (in-field or facility) and storage areas</v>
      </c>
      <c r="T181" t="str">
        <f>INDEX(allsections[[S]:[Order]],MATCH(PIs[[#This Row],[SSGUID]],allsections[SGUID],0),2)</f>
        <v>-</v>
      </c>
      <c r="U181" t="str">
        <f>INDEX(#REF!,MATCH(PIs[[#This Row],[GUID]],#REF!,0),2)</f>
        <v>DgQZai1eFLNcGaormDrdC</v>
      </c>
      <c r="V181" t="b">
        <v>0</v>
      </c>
      <c r="W181" t="b">
        <v>1</v>
      </c>
    </row>
    <row r="182" spans="1:23" hidden="1" x14ac:dyDescent="0.25">
      <c r="A182" t="s">
        <v>1186</v>
      </c>
      <c r="C182" t="s">
        <v>1187</v>
      </c>
      <c r="D182" t="s">
        <v>1188</v>
      </c>
      <c r="E182" t="s">
        <v>1189</v>
      </c>
      <c r="F182" t="s">
        <v>1190</v>
      </c>
      <c r="G182" t="s">
        <v>1191</v>
      </c>
      <c r="H182" t="s">
        <v>48</v>
      </c>
      <c r="I182" t="str">
        <f>INDEX(Level[Level],MATCH(PIs[[#This Row],[L]],Level[GUID],0),1)</f>
        <v>Major Must</v>
      </c>
      <c r="N182" t="s">
        <v>1130</v>
      </c>
      <c r="O182" t="str">
        <f>INDEX(allsections[[S]:[Order]],MATCH(PIs[[#This Row],[SGUID]],allsections[SGUID],0),1)</f>
        <v>FV 33 POSTHARVEST HANDLING</v>
      </c>
      <c r="P182" t="str">
        <f>INDEX(allsections[[S]:[Order]],MATCH(PIs[[#This Row],[SGUID]],allsections[SGUID],0),2)</f>
        <v>-</v>
      </c>
      <c r="Q182">
        <f>INDEX(allsections[[S]:[Order]],MATCH(PIs[[#This Row],[SGUID]],allsections[SGUID],0),3)</f>
        <v>33</v>
      </c>
      <c r="R182" t="s">
        <v>1185</v>
      </c>
      <c r="S182" t="str">
        <f>INDEX(allsections[[S]:[Order]],MATCH(PIs[[#This Row],[SSGUID]],allsections[SGUID],0),1)</f>
        <v>FV 33.01 Packing (in-field or facility) and storage areas</v>
      </c>
      <c r="T182" t="str">
        <f>INDEX(allsections[[S]:[Order]],MATCH(PIs[[#This Row],[SSGUID]],allsections[SGUID],0),2)</f>
        <v>-</v>
      </c>
      <c r="U182" t="str">
        <f>INDEX(#REF!,MATCH(PIs[[#This Row],[GUID]],#REF!,0),2)</f>
        <v>DgQZai1eFLNcGaormDrdC</v>
      </c>
      <c r="V182" t="b">
        <v>0</v>
      </c>
      <c r="W182" t="b">
        <v>1</v>
      </c>
    </row>
    <row r="183" spans="1:23" hidden="1" x14ac:dyDescent="0.25">
      <c r="A183" t="s">
        <v>1192</v>
      </c>
      <c r="C183" t="s">
        <v>1193</v>
      </c>
      <c r="D183" t="s">
        <v>1194</v>
      </c>
      <c r="E183" t="s">
        <v>1195</v>
      </c>
      <c r="F183" t="s">
        <v>1196</v>
      </c>
      <c r="G183" t="s">
        <v>1197</v>
      </c>
      <c r="H183" t="s">
        <v>48</v>
      </c>
      <c r="I183" t="str">
        <f>INDEX(Level[Level],MATCH(PIs[[#This Row],[L]],Level[GUID],0),1)</f>
        <v>Major Must</v>
      </c>
      <c r="N183" t="s">
        <v>1130</v>
      </c>
      <c r="O183" t="str">
        <f>INDEX(allsections[[S]:[Order]],MATCH(PIs[[#This Row],[SGUID]],allsections[SGUID],0),1)</f>
        <v>FV 33 POSTHARVEST HANDLING</v>
      </c>
      <c r="P183" t="str">
        <f>INDEX(allsections[[S]:[Order]],MATCH(PIs[[#This Row],[SGUID]],allsections[SGUID],0),2)</f>
        <v>-</v>
      </c>
      <c r="Q183">
        <f>INDEX(allsections[[S]:[Order]],MATCH(PIs[[#This Row],[SGUID]],allsections[SGUID],0),3)</f>
        <v>33</v>
      </c>
      <c r="R183" t="s">
        <v>1185</v>
      </c>
      <c r="S183" t="str">
        <f>INDEX(allsections[[S]:[Order]],MATCH(PIs[[#This Row],[SSGUID]],allsections[SGUID],0),1)</f>
        <v>FV 33.01 Packing (in-field or facility) and storage areas</v>
      </c>
      <c r="T183" t="str">
        <f>INDEX(allsections[[S]:[Order]],MATCH(PIs[[#This Row],[SSGUID]],allsections[SGUID],0),2)</f>
        <v>-</v>
      </c>
      <c r="U183" t="str">
        <f>INDEX(#REF!,MATCH(PIs[[#This Row],[GUID]],#REF!,0),2)</f>
        <v>DgQZai1eFLNcGaormDrdC</v>
      </c>
      <c r="V183" t="b">
        <v>0</v>
      </c>
      <c r="W183" t="b">
        <v>1</v>
      </c>
    </row>
    <row r="184" spans="1:23" hidden="1" x14ac:dyDescent="0.25">
      <c r="A184" t="s">
        <v>1198</v>
      </c>
      <c r="C184" t="s">
        <v>1199</v>
      </c>
      <c r="D184" t="s">
        <v>1200</v>
      </c>
      <c r="E184" t="s">
        <v>1201</v>
      </c>
      <c r="F184" t="s">
        <v>1202</v>
      </c>
      <c r="G184" t="s">
        <v>1203</v>
      </c>
      <c r="H184" t="s">
        <v>48</v>
      </c>
      <c r="I184" t="str">
        <f>INDEX(Level[Level],MATCH(PIs[[#This Row],[L]],Level[GUID],0),1)</f>
        <v>Major Must</v>
      </c>
      <c r="N184" t="s">
        <v>1130</v>
      </c>
      <c r="O184" t="str">
        <f>INDEX(allsections[[S]:[Order]],MATCH(PIs[[#This Row],[SGUID]],allsections[SGUID],0),1)</f>
        <v>FV 33 POSTHARVEST HANDLING</v>
      </c>
      <c r="P184" t="str">
        <f>INDEX(allsections[[S]:[Order]],MATCH(PIs[[#This Row],[SGUID]],allsections[SGUID],0),2)</f>
        <v>-</v>
      </c>
      <c r="Q184">
        <f>INDEX(allsections[[S]:[Order]],MATCH(PIs[[#This Row],[SGUID]],allsections[SGUID],0),3)</f>
        <v>33</v>
      </c>
      <c r="R184" t="s">
        <v>1185</v>
      </c>
      <c r="S184" t="str">
        <f>INDEX(allsections[[S]:[Order]],MATCH(PIs[[#This Row],[SSGUID]],allsections[SGUID],0),1)</f>
        <v>FV 33.01 Packing (in-field or facility) and storage areas</v>
      </c>
      <c r="T184" t="str">
        <f>INDEX(allsections[[S]:[Order]],MATCH(PIs[[#This Row],[SSGUID]],allsections[SGUID],0),2)</f>
        <v>-</v>
      </c>
      <c r="U184" t="str">
        <f>INDEX(#REF!,MATCH(PIs[[#This Row],[GUID]],#REF!,0),2)</f>
        <v>DgQZai1eFLNcGaormDrdC</v>
      </c>
      <c r="V184" t="b">
        <v>0</v>
      </c>
      <c r="W184" t="b">
        <v>1</v>
      </c>
    </row>
    <row r="185" spans="1:23" ht="330" hidden="1" x14ac:dyDescent="0.25">
      <c r="A185" t="s">
        <v>1204</v>
      </c>
      <c r="C185" t="s">
        <v>1205</v>
      </c>
      <c r="D185" t="s">
        <v>1206</v>
      </c>
      <c r="E185" t="s">
        <v>1207</v>
      </c>
      <c r="F185" t="s">
        <v>1208</v>
      </c>
      <c r="G185" s="47" t="s">
        <v>1209</v>
      </c>
      <c r="H185" t="s">
        <v>48</v>
      </c>
      <c r="I185" t="str">
        <f>INDEX(Level[Level],MATCH(PIs[[#This Row],[L]],Level[GUID],0),1)</f>
        <v>Major Must</v>
      </c>
      <c r="N185" t="s">
        <v>979</v>
      </c>
      <c r="O185" t="str">
        <f>INDEX(allsections[[S]:[Order]],MATCH(PIs[[#This Row],[SGUID]],allsections[SGUID],0),1)</f>
        <v>FV 19 HYGIENE</v>
      </c>
      <c r="P185" t="str">
        <f>INDEX(allsections[[S]:[Order]],MATCH(PIs[[#This Row],[SGUID]],allsections[SGUID],0),2)</f>
        <v>-</v>
      </c>
      <c r="Q185">
        <f>INDEX(allsections[[S]:[Order]],MATCH(PIs[[#This Row],[SGUID]],allsections[SGUID],0),3)</f>
        <v>19</v>
      </c>
      <c r="R185" t="s">
        <v>50</v>
      </c>
      <c r="S185" t="str">
        <f>INDEX(allsections[[S]:[Order]],MATCH(PIs[[#This Row],[SSGUID]],allsections[SGUID],0),1)</f>
        <v>-</v>
      </c>
      <c r="T185" t="str">
        <f>INDEX(allsections[[S]:[Order]],MATCH(PIs[[#This Row],[SSGUID]],allsections[SGUID],0),2)</f>
        <v>-</v>
      </c>
      <c r="U185">
        <f>INDEX(#REF!,MATCH(PIs[[#This Row],[GUID]],#REF!,0),2)</f>
        <v>0</v>
      </c>
      <c r="V185" t="b">
        <v>0</v>
      </c>
      <c r="W185" t="b">
        <v>1</v>
      </c>
    </row>
    <row r="186" spans="1:23" hidden="1" x14ac:dyDescent="0.25">
      <c r="A186" t="s">
        <v>1210</v>
      </c>
      <c r="C186" t="s">
        <v>1211</v>
      </c>
      <c r="D186" t="s">
        <v>1212</v>
      </c>
      <c r="E186" t="s">
        <v>1213</v>
      </c>
      <c r="F186" t="s">
        <v>1214</v>
      </c>
      <c r="G186" t="s">
        <v>1215</v>
      </c>
      <c r="H186" t="s">
        <v>137</v>
      </c>
      <c r="I186" t="str">
        <f>INDEX(Level[Level],MATCH(PIs[[#This Row],[L]],Level[GUID],0),1)</f>
        <v>Recom.</v>
      </c>
      <c r="N186" t="s">
        <v>1047</v>
      </c>
      <c r="O186" t="str">
        <f>INDEX(allsections[[S]:[Order]],MATCH(PIs[[#This Row],[SGUID]],allsections[SGUID],0),1)</f>
        <v>FV 30 WATER MANAGEMENT</v>
      </c>
      <c r="P186" t="str">
        <f>INDEX(allsections[[S]:[Order]],MATCH(PIs[[#This Row],[SGUID]],allsections[SGUID],0),2)</f>
        <v>-</v>
      </c>
      <c r="Q186">
        <f>INDEX(allsections[[S]:[Order]],MATCH(PIs[[#This Row],[SGUID]],allsections[SGUID],0),3)</f>
        <v>30</v>
      </c>
      <c r="R186" t="s">
        <v>1048</v>
      </c>
      <c r="S186" t="str">
        <f>INDEX(allsections[[S]:[Order]],MATCH(PIs[[#This Row],[SSGUID]],allsections[SGUID],0),1)</f>
        <v>FV 30.01 Water use risk assessments and management plan</v>
      </c>
      <c r="T186" t="str">
        <f>INDEX(allsections[[S]:[Order]],MATCH(PIs[[#This Row],[SSGUID]],allsections[SGUID],0),2)</f>
        <v>-</v>
      </c>
      <c r="U186">
        <f>INDEX(#REF!,MATCH(PIs[[#This Row],[GUID]],#REF!,0),2)</f>
        <v>0</v>
      </c>
      <c r="V186" t="b">
        <v>0</v>
      </c>
    </row>
    <row r="187" spans="1:23" ht="165" hidden="1" x14ac:dyDescent="0.25">
      <c r="A187" t="s">
        <v>1216</v>
      </c>
      <c r="C187" t="s">
        <v>1217</v>
      </c>
      <c r="D187" t="s">
        <v>1218</v>
      </c>
      <c r="E187" t="s">
        <v>1219</v>
      </c>
      <c r="F187" t="s">
        <v>1220</v>
      </c>
      <c r="G187" s="47" t="s">
        <v>1221</v>
      </c>
      <c r="H187" t="s">
        <v>48</v>
      </c>
      <c r="I187" t="str">
        <f>INDEX(Level[Level],MATCH(PIs[[#This Row],[L]],Level[GUID],0),1)</f>
        <v>Major Must</v>
      </c>
      <c r="N187" t="s">
        <v>456</v>
      </c>
      <c r="O187" t="str">
        <f>INDEX(allsections[[S]:[Order]],MATCH(PIs[[#This Row],[SGUID]],allsections[SGUID],0),1)</f>
        <v>FV 13 EQUIPMENT AND DEVICES</v>
      </c>
      <c r="P187" t="str">
        <f>INDEX(allsections[[S]:[Order]],MATCH(PIs[[#This Row],[SGUID]],allsections[SGUID],0),2)</f>
        <v>-</v>
      </c>
      <c r="Q187">
        <f>INDEX(allsections[[S]:[Order]],MATCH(PIs[[#This Row],[SGUID]],allsections[SGUID],0),3)</f>
        <v>13</v>
      </c>
      <c r="R187" t="s">
        <v>50</v>
      </c>
      <c r="S187" t="str">
        <f>INDEX(allsections[[S]:[Order]],MATCH(PIs[[#This Row],[SSGUID]],allsections[SGUID],0),1)</f>
        <v>-</v>
      </c>
      <c r="T187" t="str">
        <f>INDEX(allsections[[S]:[Order]],MATCH(PIs[[#This Row],[SSGUID]],allsections[SGUID],0),2)</f>
        <v>-</v>
      </c>
      <c r="U187">
        <f>INDEX(#REF!,MATCH(PIs[[#This Row],[GUID]],#REF!,0),2)</f>
        <v>0</v>
      </c>
      <c r="V187" t="b">
        <v>0</v>
      </c>
      <c r="W187" t="b">
        <v>1</v>
      </c>
    </row>
    <row r="188" spans="1:23" hidden="1" x14ac:dyDescent="0.25">
      <c r="A188" t="s">
        <v>1222</v>
      </c>
      <c r="C188" t="s">
        <v>1223</v>
      </c>
      <c r="D188" t="s">
        <v>1224</v>
      </c>
      <c r="E188" t="s">
        <v>1225</v>
      </c>
      <c r="F188" t="s">
        <v>1226</v>
      </c>
      <c r="G188" t="s">
        <v>1227</v>
      </c>
      <c r="H188" t="s">
        <v>137</v>
      </c>
      <c r="I188" t="str">
        <f>INDEX(Level[Level],MATCH(PIs[[#This Row],[L]],Level[GUID],0),1)</f>
        <v>Recom.</v>
      </c>
      <c r="N188" t="s">
        <v>1047</v>
      </c>
      <c r="O188" t="str">
        <f>INDEX(allsections[[S]:[Order]],MATCH(PIs[[#This Row],[SGUID]],allsections[SGUID],0),1)</f>
        <v>FV 30 WATER MANAGEMENT</v>
      </c>
      <c r="P188" t="str">
        <f>INDEX(allsections[[S]:[Order]],MATCH(PIs[[#This Row],[SGUID]],allsections[SGUID],0),2)</f>
        <v>-</v>
      </c>
      <c r="Q188">
        <f>INDEX(allsections[[S]:[Order]],MATCH(PIs[[#This Row],[SGUID]],allsections[SGUID],0),3)</f>
        <v>30</v>
      </c>
      <c r="R188" t="s">
        <v>1073</v>
      </c>
      <c r="S188" t="str">
        <f>INDEX(allsections[[S]:[Order]],MATCH(PIs[[#This Row],[SSGUID]],allsections[SGUID],0),1)</f>
        <v>FV 30.04 Water storage</v>
      </c>
      <c r="T188" t="str">
        <f>INDEX(allsections[[S]:[Order]],MATCH(PIs[[#This Row],[SSGUID]],allsections[SGUID],0),2)</f>
        <v>-</v>
      </c>
      <c r="U188" t="str">
        <f>INDEX(#REF!,MATCH(PIs[[#This Row],[GUID]],#REF!,0),2)</f>
        <v>57UoI9StRcfbIvK2gcvcrs</v>
      </c>
      <c r="V188" t="b">
        <v>0</v>
      </c>
    </row>
    <row r="189" spans="1:23" ht="180" hidden="1" x14ac:dyDescent="0.25">
      <c r="A189" t="s">
        <v>1228</v>
      </c>
      <c r="C189" t="s">
        <v>1229</v>
      </c>
      <c r="D189" t="s">
        <v>1230</v>
      </c>
      <c r="E189" t="s">
        <v>1231</v>
      </c>
      <c r="F189" t="s">
        <v>1232</v>
      </c>
      <c r="G189" s="47" t="s">
        <v>1233</v>
      </c>
      <c r="H189" t="s">
        <v>48</v>
      </c>
      <c r="I189" t="str">
        <f>INDEX(Level[Level],MATCH(PIs[[#This Row],[L]],Level[GUID],0),1)</f>
        <v>Major Must</v>
      </c>
      <c r="N189" t="s">
        <v>1047</v>
      </c>
      <c r="O189" t="str">
        <f>INDEX(allsections[[S]:[Order]],MATCH(PIs[[#This Row],[SGUID]],allsections[SGUID],0),1)</f>
        <v>FV 30 WATER MANAGEMENT</v>
      </c>
      <c r="P189" t="str">
        <f>INDEX(allsections[[S]:[Order]],MATCH(PIs[[#This Row],[SGUID]],allsections[SGUID],0),2)</f>
        <v>-</v>
      </c>
      <c r="Q189">
        <f>INDEX(allsections[[S]:[Order]],MATCH(PIs[[#This Row],[SGUID]],allsections[SGUID],0),3)</f>
        <v>30</v>
      </c>
      <c r="R189" t="s">
        <v>1234</v>
      </c>
      <c r="S189" t="str">
        <f>INDEX(allsections[[S]:[Order]],MATCH(PIs[[#This Row],[SSGUID]],allsections[SGUID],0),1)</f>
        <v>FV 30.02 Water sources</v>
      </c>
      <c r="T189" t="str">
        <f>INDEX(allsections[[S]:[Order]],MATCH(PIs[[#This Row],[SSGUID]],allsections[SGUID],0),2)</f>
        <v>-</v>
      </c>
      <c r="U189">
        <f>INDEX(#REF!,MATCH(PIs[[#This Row],[GUID]],#REF!,0),2)</f>
        <v>0</v>
      </c>
      <c r="V189" t="b">
        <v>0</v>
      </c>
    </row>
    <row r="190" spans="1:23" ht="390" hidden="1" x14ac:dyDescent="0.25">
      <c r="A190" t="s">
        <v>1235</v>
      </c>
      <c r="C190" t="s">
        <v>1236</v>
      </c>
      <c r="D190" t="s">
        <v>1237</v>
      </c>
      <c r="E190" t="s">
        <v>1238</v>
      </c>
      <c r="F190" t="s">
        <v>1239</v>
      </c>
      <c r="G190" s="47" t="s">
        <v>1240</v>
      </c>
      <c r="H190" t="s">
        <v>48</v>
      </c>
      <c r="I190" t="str">
        <f>INDEX(Level[Level],MATCH(PIs[[#This Row],[L]],Level[GUID],0),1)</f>
        <v>Major Must</v>
      </c>
      <c r="N190" t="s">
        <v>1047</v>
      </c>
      <c r="O190" t="str">
        <f>INDEX(allsections[[S]:[Order]],MATCH(PIs[[#This Row],[SGUID]],allsections[SGUID],0),1)</f>
        <v>FV 30 WATER MANAGEMENT</v>
      </c>
      <c r="P190" t="str">
        <f>INDEX(allsections[[S]:[Order]],MATCH(PIs[[#This Row],[SGUID]],allsections[SGUID],0),2)</f>
        <v>-</v>
      </c>
      <c r="Q190">
        <f>INDEX(allsections[[S]:[Order]],MATCH(PIs[[#This Row],[SGUID]],allsections[SGUID],0),3)</f>
        <v>30</v>
      </c>
      <c r="R190" t="s">
        <v>1234</v>
      </c>
      <c r="S190" t="str">
        <f>INDEX(allsections[[S]:[Order]],MATCH(PIs[[#This Row],[SSGUID]],allsections[SGUID],0),1)</f>
        <v>FV 30.02 Water sources</v>
      </c>
      <c r="T190" t="str">
        <f>INDEX(allsections[[S]:[Order]],MATCH(PIs[[#This Row],[SSGUID]],allsections[SGUID],0),2)</f>
        <v>-</v>
      </c>
      <c r="U190">
        <f>INDEX(#REF!,MATCH(PIs[[#This Row],[GUID]],#REF!,0),2)</f>
        <v>0</v>
      </c>
      <c r="V190" t="b">
        <v>0</v>
      </c>
    </row>
    <row r="191" spans="1:23" ht="390" hidden="1" x14ac:dyDescent="0.25">
      <c r="A191" t="s">
        <v>1241</v>
      </c>
      <c r="C191" t="s">
        <v>1242</v>
      </c>
      <c r="D191" t="s">
        <v>1243</v>
      </c>
      <c r="E191" t="s">
        <v>1244</v>
      </c>
      <c r="F191" t="s">
        <v>1245</v>
      </c>
      <c r="G191" s="47" t="s">
        <v>1246</v>
      </c>
      <c r="H191" t="s">
        <v>137</v>
      </c>
      <c r="I191" t="str">
        <f>INDEX(Level[Level],MATCH(PIs[[#This Row],[L]],Level[GUID],0),1)</f>
        <v>Recom.</v>
      </c>
      <c r="N191" t="s">
        <v>1047</v>
      </c>
      <c r="O191" t="str">
        <f>INDEX(allsections[[S]:[Order]],MATCH(PIs[[#This Row],[SGUID]],allsections[SGUID],0),1)</f>
        <v>FV 30 WATER MANAGEMENT</v>
      </c>
      <c r="P191" t="str">
        <f>INDEX(allsections[[S]:[Order]],MATCH(PIs[[#This Row],[SGUID]],allsections[SGUID],0),2)</f>
        <v>-</v>
      </c>
      <c r="Q191">
        <f>INDEX(allsections[[S]:[Order]],MATCH(PIs[[#This Row],[SGUID]],allsections[SGUID],0),3)</f>
        <v>30</v>
      </c>
      <c r="R191" t="s">
        <v>1080</v>
      </c>
      <c r="S191" t="str">
        <f>INDEX(allsections[[S]:[Order]],MATCH(PIs[[#This Row],[SSGUID]],allsections[SGUID],0),1)</f>
        <v>FV 30.06 Irrigation predictions and record keeping</v>
      </c>
      <c r="T191" t="str">
        <f>INDEX(allsections[[S]:[Order]],MATCH(PIs[[#This Row],[SSGUID]],allsections[SGUID],0),2)</f>
        <v>-</v>
      </c>
      <c r="U191">
        <f>INDEX(#REF!,MATCH(PIs[[#This Row],[GUID]],#REF!,0),2)</f>
        <v>0</v>
      </c>
      <c r="V191" t="b">
        <v>0</v>
      </c>
    </row>
    <row r="192" spans="1:23" ht="150" hidden="1" x14ac:dyDescent="0.25">
      <c r="A192" t="s">
        <v>1247</v>
      </c>
      <c r="C192" t="s">
        <v>1248</v>
      </c>
      <c r="D192" t="s">
        <v>1249</v>
      </c>
      <c r="E192" t="s">
        <v>1250</v>
      </c>
      <c r="F192" t="s">
        <v>1251</v>
      </c>
      <c r="G192" s="47" t="s">
        <v>1252</v>
      </c>
      <c r="H192" t="s">
        <v>48</v>
      </c>
      <c r="I192" t="str">
        <f>INDEX(Level[Level],MATCH(PIs[[#This Row],[L]],Level[GUID],0),1)</f>
        <v>Major Must</v>
      </c>
      <c r="N192" t="s">
        <v>1047</v>
      </c>
      <c r="O192" t="str">
        <f>INDEX(allsections[[S]:[Order]],MATCH(PIs[[#This Row],[SGUID]],allsections[SGUID],0),1)</f>
        <v>FV 30 WATER MANAGEMENT</v>
      </c>
      <c r="P192" t="str">
        <f>INDEX(allsections[[S]:[Order]],MATCH(PIs[[#This Row],[SGUID]],allsections[SGUID],0),2)</f>
        <v>-</v>
      </c>
      <c r="Q192">
        <f>INDEX(allsections[[S]:[Order]],MATCH(PIs[[#This Row],[SGUID]],allsections[SGUID],0),3)</f>
        <v>30</v>
      </c>
      <c r="R192" t="s">
        <v>1080</v>
      </c>
      <c r="S192" t="str">
        <f>INDEX(allsections[[S]:[Order]],MATCH(PIs[[#This Row],[SSGUID]],allsections[SGUID],0),1)</f>
        <v>FV 30.06 Irrigation predictions and record keeping</v>
      </c>
      <c r="T192" t="str">
        <f>INDEX(allsections[[S]:[Order]],MATCH(PIs[[#This Row],[SSGUID]],allsections[SGUID],0),2)</f>
        <v>-</v>
      </c>
      <c r="U192" t="str">
        <f>INDEX(#REF!,MATCH(PIs[[#This Row],[GUID]],#REF!,0),2)</f>
        <v>3OUwP27CHlF6LKJEvlgtOT</v>
      </c>
      <c r="V192"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J341"/>
  <sheetViews>
    <sheetView topLeftCell="A2" workbookViewId="0">
      <selection activeCell="B263" sqref="B263"/>
    </sheetView>
  </sheetViews>
  <sheetFormatPr defaultColWidth="9.140625" defaultRowHeight="15" x14ac:dyDescent="0.25"/>
  <cols>
    <col min="6" max="6" width="12.85546875" customWidth="1"/>
    <col min="11" max="11" width="9" customWidth="1"/>
    <col min="16" max="16" width="13.7109375" customWidth="1"/>
    <col min="17" max="17" width="16.7109375" customWidth="1"/>
    <col min="29" max="29" width="27.140625" bestFit="1" customWidth="1"/>
  </cols>
  <sheetData>
    <row r="1" spans="1:36" ht="14.85" customHeight="1" x14ac:dyDescent="0.25">
      <c r="A1" s="71" t="s">
        <v>1253</v>
      </c>
      <c r="B1" s="71"/>
      <c r="C1" s="71"/>
      <c r="D1" s="71"/>
      <c r="F1" s="71" t="s">
        <v>1254</v>
      </c>
      <c r="G1" s="71"/>
      <c r="H1" s="71"/>
      <c r="I1" s="71"/>
      <c r="K1" s="71" t="s">
        <v>1255</v>
      </c>
      <c r="L1" s="71"/>
      <c r="M1" s="71"/>
      <c r="N1" s="71"/>
      <c r="P1" s="71" t="s">
        <v>1256</v>
      </c>
      <c r="Q1" s="71"/>
      <c r="R1" s="71"/>
      <c r="S1" s="71"/>
      <c r="T1" s="71"/>
      <c r="U1" s="71"/>
      <c r="V1" s="71"/>
      <c r="X1" s="71" t="s">
        <v>1257</v>
      </c>
      <c r="Y1" s="71"/>
      <c r="Z1" s="71"/>
      <c r="AA1" s="71"/>
      <c r="AB1" s="71"/>
      <c r="AC1" s="71"/>
      <c r="AE1" s="71" t="s">
        <v>1258</v>
      </c>
      <c r="AF1" s="71"/>
      <c r="AG1" s="71"/>
      <c r="AH1" s="71"/>
      <c r="AI1" s="71"/>
      <c r="AJ1" s="71"/>
    </row>
    <row r="2" spans="1:36" x14ac:dyDescent="0.25">
      <c r="A2" t="s">
        <v>32</v>
      </c>
      <c r="B2" t="s">
        <v>33</v>
      </c>
      <c r="C2" t="s">
        <v>34</v>
      </c>
      <c r="D2" t="s">
        <v>35</v>
      </c>
      <c r="F2" t="s">
        <v>32</v>
      </c>
      <c r="G2" t="s">
        <v>33</v>
      </c>
      <c r="H2" t="s">
        <v>34</v>
      </c>
      <c r="I2" t="s">
        <v>35</v>
      </c>
      <c r="K2" t="s">
        <v>36</v>
      </c>
      <c r="L2" t="s">
        <v>37</v>
      </c>
      <c r="M2" t="s">
        <v>38</v>
      </c>
      <c r="N2" t="s">
        <v>35</v>
      </c>
      <c r="P2" t="s">
        <v>1259</v>
      </c>
      <c r="Q2" t="s">
        <v>1260</v>
      </c>
      <c r="R2" t="s">
        <v>1261</v>
      </c>
      <c r="S2" t="s">
        <v>1262</v>
      </c>
      <c r="T2" t="s">
        <v>1263</v>
      </c>
      <c r="U2" t="s">
        <v>19</v>
      </c>
      <c r="V2" t="s">
        <v>1264</v>
      </c>
      <c r="X2" t="s">
        <v>1259</v>
      </c>
      <c r="Y2" t="s">
        <v>1260</v>
      </c>
      <c r="Z2" t="s">
        <v>1261</v>
      </c>
      <c r="AA2" t="s">
        <v>1262</v>
      </c>
      <c r="AB2" t="s">
        <v>1263</v>
      </c>
      <c r="AC2" t="s">
        <v>19</v>
      </c>
      <c r="AE2" t="s">
        <v>1259</v>
      </c>
      <c r="AF2" t="s">
        <v>1260</v>
      </c>
      <c r="AG2" t="s">
        <v>1261</v>
      </c>
      <c r="AH2" t="s">
        <v>1262</v>
      </c>
      <c r="AI2" t="s">
        <v>1263</v>
      </c>
      <c r="AJ2" t="s">
        <v>19</v>
      </c>
    </row>
    <row r="3" spans="1:36" ht="45" hidden="1" x14ac:dyDescent="0.25">
      <c r="A3" t="s">
        <v>1447</v>
      </c>
      <c r="B3" s="47" t="s">
        <v>1448</v>
      </c>
      <c r="C3" s="47" t="s">
        <v>1266</v>
      </c>
      <c r="D3">
        <v>1</v>
      </c>
      <c r="F3" t="s">
        <v>941</v>
      </c>
      <c r="G3" t="str">
        <f>INDEX(allsections[[S]:[Order]],MATCH(unique_sections[[#This Row],[SGUID]],allsections[SGUID],0),1)</f>
        <v>FV 01 INTERNAL DOCUMENTATION</v>
      </c>
      <c r="H3" t="str">
        <f>INDEX(allsections[[S]:[Order]],MATCH(unique_sections[[#This Row],[SGUID]],allsections[SGUID],0),2)</f>
        <v>-</v>
      </c>
      <c r="I3">
        <f>INDEX(allsections[[S]:[Order]],MATCH(unique_sections[[#This Row],[SGUID]],allsections[SGUID],0),3)</f>
        <v>1</v>
      </c>
      <c r="K3" t="s">
        <v>50</v>
      </c>
      <c r="L3" t="str">
        <f>INDEX(allsections[[S]:[Order]],MATCH(unique_sub[[#This Row],[SSGUID]],allsections[SGUID],0),1)</f>
        <v>-</v>
      </c>
      <c r="M3" t="str">
        <f>INDEX(allsections[[S]:[Order]],MATCH(unique_sub[[#This Row],[SSGUID]],allsections[SGUID],0),2)</f>
        <v>-</v>
      </c>
      <c r="N3">
        <f>INDEX(allsections[[S]:[Order]],MATCH(unique_sub[[#This Row],[SSGUID]],allsections[SGUID],0),3)</f>
        <v>0</v>
      </c>
      <c r="P3" t="s">
        <v>115</v>
      </c>
      <c r="Q3" t="s">
        <v>449</v>
      </c>
      <c r="R3" s="40" t="str">
        <f t="shared" ref="R3:R34" si="0">P3&amp;Q3</f>
        <v>6mrYpZ2GcLZ7AP1RVVry5G3WBrxkh802qoM6WUHlCwcx</v>
      </c>
      <c r="S3" s="40">
        <f>INDEX(allsections[[S]:[Order]],MATCH(P3,allsections[SGUID],0),3)</f>
        <v>32</v>
      </c>
      <c r="T3" s="40">
        <f>INDEX(allsections[[S]:[Order]],MATCH(Q3,allsections[SGUID],0),3)</f>
        <v>3210</v>
      </c>
      <c r="U3" t="str">
        <f>IF(sectionsubsection[[#This Row],[Schon da?]]=1,INDEX(sectionsubsection_download[],MATCH(sectionsubsection[[#This Row],[Title]],sectionsubsection_download[Title],0),6),INDEX(sectionsubsection10[],MATCH(sectionsubsection[[#This Row],[Title]],sectionsubsection10[Title],0),6))</f>
        <v>466hVwkhlu8tOtAvU7MH3t</v>
      </c>
      <c r="V3">
        <f>COUNTIF(Z:Z,sectionsubsection[[#This Row],[Title]])</f>
        <v>1</v>
      </c>
      <c r="X3" s="46"/>
      <c r="Y3" s="40"/>
      <c r="Z3" s="40" t="s">
        <v>1267</v>
      </c>
      <c r="AA3" s="40" t="e">
        <f>INDEX(allsections[[S]:[Order]],MATCH(X3,allsections[SGUID],0),3)</f>
        <v>#N/A</v>
      </c>
      <c r="AB3" s="40" t="e">
        <f>INDEX(allsections[[S]:[Order]],MATCH(Y3,allsections[SGUID],0),3)</f>
        <v>#N/A</v>
      </c>
      <c r="AC3" s="40" t="s">
        <v>1268</v>
      </c>
      <c r="AE3" s="46" t="s">
        <v>115</v>
      </c>
      <c r="AF3" s="40" t="s">
        <v>1022</v>
      </c>
      <c r="AG3" s="40" t="str">
        <f>AE3&amp;AF3</f>
        <v>6mrYpZ2GcLZ7AP1RVVry5G78fF8J8n8uDPsOxFl12Alc</v>
      </c>
      <c r="AH3" s="40">
        <f>INDEX(allsections[[S]:[Order]],MATCH(AE3,allsections[SGUID],0),3)</f>
        <v>32</v>
      </c>
      <c r="AI3" s="40">
        <f>INDEX(allsections[[S]:[Order]],MATCH(AF3,allsections[SGUID],0),3)</f>
        <v>3207</v>
      </c>
      <c r="AJ3" s="40" t="s">
        <v>1269</v>
      </c>
    </row>
    <row r="4" spans="1:36" ht="409.5" hidden="1" x14ac:dyDescent="0.25">
      <c r="A4" t="s">
        <v>1463</v>
      </c>
      <c r="B4" s="47" t="s">
        <v>1464</v>
      </c>
      <c r="C4" s="47" t="s">
        <v>1465</v>
      </c>
      <c r="D4">
        <v>1</v>
      </c>
      <c r="F4" t="s">
        <v>108</v>
      </c>
      <c r="G4" t="str">
        <f>INDEX(allsections[[S]:[Order]],MATCH(unique_sections[[#This Row],[SGUID]],allsections[SGUID],0),1)</f>
        <v>FV 02 CONTINUOUS IMPROVEMENT PLAN</v>
      </c>
      <c r="H4" t="str">
        <f>INDEX(allsections[[S]:[Order]],MATCH(unique_sections[[#This Row],[SGUID]],allsections[SGUID],0),2)</f>
        <v>-</v>
      </c>
      <c r="I4">
        <f>INDEX(allsections[[S]:[Order]],MATCH(unique_sections[[#This Row],[SGUID]],allsections[SGUID],0),3)</f>
        <v>2</v>
      </c>
      <c r="K4" t="s">
        <v>59</v>
      </c>
      <c r="L4" t="str">
        <f>INDEX(allsections[[S]:[Order]],MATCH(unique_sub[[#This Row],[SSGUID]],allsections[SGUID],0),1)</f>
        <v>FV 28.01 Soil management and conservation</v>
      </c>
      <c r="M4" t="str">
        <f>INDEX(allsections[[S]:[Order]],MATCH(unique_sub[[#This Row],[SSGUID]],allsections[SGUID],0),2)</f>
        <v>-</v>
      </c>
      <c r="N4">
        <f>INDEX(allsections[[S]:[Order]],MATCH(unique_sub[[#This Row],[SSGUID]],allsections[SGUID],0),3)</f>
        <v>2801</v>
      </c>
      <c r="P4" t="s">
        <v>1047</v>
      </c>
      <c r="Q4" t="s">
        <v>1234</v>
      </c>
      <c r="R4" s="40" t="str">
        <f t="shared" si="0"/>
        <v>696jSQYmLVDJoD3UnofwTY5U9xxekFJ28sU2NwdkP9u8</v>
      </c>
      <c r="S4" s="40">
        <f>INDEX(allsections[[S]:[Order]],MATCH(P4,allsections[SGUID],0),3)</f>
        <v>30</v>
      </c>
      <c r="T4" s="40">
        <f>INDEX(allsections[[S]:[Order]],MATCH(Q4,allsections[SGUID],0),3)</f>
        <v>3002</v>
      </c>
      <c r="U4" t="str">
        <f>IF(sectionsubsection[[#This Row],[Schon da?]]=1,INDEX(sectionsubsection_download[],MATCH(sectionsubsection[[#This Row],[Title]],sectionsubsection_download[Title],0),6),INDEX(sectionsubsection10[],MATCH(sectionsubsection[[#This Row],[Title]],sectionsubsection10[Title],0),6))</f>
        <v>3gLKlk7CEmbkXjaBvbTvGh</v>
      </c>
      <c r="V4">
        <f>COUNTIF(Z:Z,sectionsubsection[[#This Row],[Title]])</f>
        <v>1</v>
      </c>
      <c r="X4" s="49"/>
      <c r="Y4" s="50"/>
      <c r="Z4" s="40" t="s">
        <v>1272</v>
      </c>
      <c r="AA4" s="40" t="e">
        <f>INDEX(allsections[[S]:[Order]],MATCH(X4,allsections[SGUID],0),3)</f>
        <v>#N/A</v>
      </c>
      <c r="AB4" s="40" t="e">
        <f>INDEX(allsections[[S]:[Order]],MATCH(Y4,allsections[SGUID],0),3)</f>
        <v>#N/A</v>
      </c>
      <c r="AC4" s="50" t="s">
        <v>1273</v>
      </c>
      <c r="AE4" s="49" t="s">
        <v>123</v>
      </c>
      <c r="AF4" s="50" t="s">
        <v>730</v>
      </c>
      <c r="AG4" s="40" t="str">
        <f>AE4&amp;AF4</f>
        <v>5nPf6FvRIaYhUohxiK6Z4C1DSOMfBwEJ7NMTIzs3yO1i</v>
      </c>
      <c r="AH4" s="40">
        <f>INDEX(allsections[[S]:[Order]],MATCH(AE4,allsections[SGUID],0),3)</f>
        <v>29</v>
      </c>
      <c r="AI4" s="40">
        <f>INDEX(allsections[[S]:[Order]],MATCH(AF4,allsections[SGUID],0),3)</f>
        <v>2904</v>
      </c>
      <c r="AJ4" s="50" t="s">
        <v>1274</v>
      </c>
    </row>
    <row r="5" spans="1:36" ht="75" hidden="1" x14ac:dyDescent="0.25">
      <c r="A5" t="s">
        <v>1584</v>
      </c>
      <c r="B5" s="47" t="s">
        <v>1585</v>
      </c>
      <c r="C5" s="47" t="s">
        <v>1266</v>
      </c>
      <c r="D5">
        <v>1</v>
      </c>
      <c r="F5" t="s">
        <v>94</v>
      </c>
      <c r="G5" t="str">
        <f>INDEX(allsections[[S]:[Order]],MATCH(unique_sections[[#This Row],[SGUID]],allsections[SGUID],0),1)</f>
        <v>FV 03 RESOURCE MANAGEMENT AND TRAINING</v>
      </c>
      <c r="H5" t="str">
        <f>INDEX(allsections[[S]:[Order]],MATCH(unique_sections[[#This Row],[SGUID]],allsections[SGUID],0),2)</f>
        <v>-</v>
      </c>
      <c r="I5">
        <f>INDEX(allsections[[S]:[Order]],MATCH(unique_sections[[#This Row],[SGUID]],allsections[SGUID],0),3)</f>
        <v>3</v>
      </c>
      <c r="K5" t="s">
        <v>67</v>
      </c>
      <c r="L5" t="str">
        <f>INDEX(allsections[[S]:[Order]],MATCH(unique_sub[[#This Row],[SSGUID]],allsections[SGUID],0),1)</f>
        <v>FV 22.03 Natural ecosystems and habitats are not converted into agricultural areas</v>
      </c>
      <c r="M5" t="str">
        <f>INDEX(allsections[[S]:[Order]],MATCH(unique_sub[[#This Row],[SSGUID]],allsections[SGUID],0),2)</f>
        <v>-</v>
      </c>
      <c r="N5">
        <f>INDEX(allsections[[S]:[Order]],MATCH(unique_sub[[#This Row],[SSGUID]],allsections[SGUID],0),3)</f>
        <v>2203</v>
      </c>
      <c r="P5" t="s">
        <v>115</v>
      </c>
      <c r="Q5" t="s">
        <v>1022</v>
      </c>
      <c r="R5" s="40" t="str">
        <f t="shared" si="0"/>
        <v>6mrYpZ2GcLZ7AP1RVVry5G78fF8J8n8uDPsOxFl12Alc</v>
      </c>
      <c r="S5" s="40">
        <f>INDEX(allsections[[S]:[Order]],MATCH(P5,allsections[SGUID],0),3)</f>
        <v>32</v>
      </c>
      <c r="T5" s="40">
        <f>INDEX(allsections[[S]:[Order]],MATCH(Q5,allsections[SGUID],0),3)</f>
        <v>3207</v>
      </c>
      <c r="U5" t="str">
        <f>IF(sectionsubsection[[#This Row],[Schon da?]]=1,INDEX(sectionsubsection_download[],MATCH(sectionsubsection[[#This Row],[Title]],sectionsubsection_download[Title],0),6),INDEX(sectionsubsection10[],MATCH(sectionsubsection[[#This Row],[Title]],sectionsubsection10[Title],0),6))</f>
        <v>2TfKDuTMsKF5HLrx4ZV67W</v>
      </c>
      <c r="V5">
        <f>COUNTIF(Z:Z,sectionsubsection[[#This Row],[Title]])</f>
        <v>0</v>
      </c>
      <c r="X5" s="46"/>
      <c r="Y5" s="40"/>
      <c r="Z5" s="40" t="s">
        <v>1276</v>
      </c>
      <c r="AA5" s="40" t="e">
        <f>INDEX(allsections[[S]:[Order]],MATCH(X5,allsections[SGUID],0),3)</f>
        <v>#N/A</v>
      </c>
      <c r="AB5" s="40" t="e">
        <f>INDEX(allsections[[S]:[Order]],MATCH(Y5,allsections[SGUID],0),3)</f>
        <v>#N/A</v>
      </c>
      <c r="AC5" s="40" t="s">
        <v>1277</v>
      </c>
      <c r="AE5" s="49" t="s">
        <v>58</v>
      </c>
      <c r="AF5" s="50" t="s">
        <v>59</v>
      </c>
      <c r="AG5" s="40" t="str">
        <f>AE5&amp;AF5</f>
        <v>19FqK7ekLK0m3iLHchTn8h7mjSidGuWy0Ls8TvSUsTPI</v>
      </c>
      <c r="AH5" s="40">
        <f>INDEX(allsections[[S]:[Order]],MATCH(AE5,allsections[SGUID],0),3)</f>
        <v>28</v>
      </c>
      <c r="AI5" s="40">
        <f>INDEX(allsections[[S]:[Order]],MATCH(AF5,allsections[SGUID],0),3)</f>
        <v>2801</v>
      </c>
      <c r="AJ5" s="50" t="s">
        <v>1278</v>
      </c>
    </row>
    <row r="6" spans="1:36" hidden="1" x14ac:dyDescent="0.25">
      <c r="A6" t="s">
        <v>1794</v>
      </c>
      <c r="B6" s="47" t="s">
        <v>1795</v>
      </c>
      <c r="C6" s="47" t="s">
        <v>1266</v>
      </c>
      <c r="D6">
        <v>1</v>
      </c>
      <c r="F6" t="s">
        <v>475</v>
      </c>
      <c r="G6" t="str">
        <f>INDEX(allsections[[S]:[Order]],MATCH(unique_sections[[#This Row],[SGUID]],allsections[SGUID],0),1)</f>
        <v>FV 04 OUTSOURCED ACTIVITIES (SUBCONTRACTORS)</v>
      </c>
      <c r="H6" t="str">
        <f>INDEX(allsections[[S]:[Order]],MATCH(unique_sections[[#This Row],[SGUID]],allsections[SGUID],0),2)</f>
        <v>-</v>
      </c>
      <c r="I6">
        <f>INDEX(allsections[[S]:[Order]],MATCH(unique_sections[[#This Row],[SGUID]],allsections[SGUID],0),3)</f>
        <v>4</v>
      </c>
      <c r="K6" t="s">
        <v>116</v>
      </c>
      <c r="L6" t="str">
        <f>INDEX(allsections[[S]:[Order]],MATCH(unique_sub[[#This Row],[SSGUID]],allsections[SGUID],0),1)</f>
        <v>FV 32.04 Empty containers</v>
      </c>
      <c r="M6" t="str">
        <f>INDEX(allsections[[S]:[Order]],MATCH(unique_sub[[#This Row],[SSGUID]],allsections[SGUID],0),2)</f>
        <v>-</v>
      </c>
      <c r="N6">
        <f>INDEX(allsections[[S]:[Order]],MATCH(unique_sub[[#This Row],[SSGUID]],allsections[SGUID],0),3)</f>
        <v>3204</v>
      </c>
      <c r="P6" t="s">
        <v>123</v>
      </c>
      <c r="Q6" t="s">
        <v>730</v>
      </c>
      <c r="R6" s="40" t="str">
        <f t="shared" si="0"/>
        <v>5nPf6FvRIaYhUohxiK6Z4C1DSOMfBwEJ7NMTIzs3yO1i</v>
      </c>
      <c r="S6" s="40">
        <f>INDEX(allsections[[S]:[Order]],MATCH(P6,allsections[SGUID],0),3)</f>
        <v>29</v>
      </c>
      <c r="T6" s="40">
        <f>INDEX(allsections[[S]:[Order]],MATCH(Q6,allsections[SGUID],0),3)</f>
        <v>2904</v>
      </c>
      <c r="U6" t="str">
        <f>IF(sectionsubsection[[#This Row],[Schon da?]]=1,INDEX(sectionsubsection_download[],MATCH(sectionsubsection[[#This Row],[Title]],sectionsubsection_download[Title],0),6),INDEX(sectionsubsection10[],MATCH(sectionsubsection[[#This Row],[Title]],sectionsubsection10[Title],0),6))</f>
        <v>3mN9LJ6V8o5Ft5nePpLgvo</v>
      </c>
      <c r="V6">
        <f>COUNTIF(Z:Z,sectionsubsection[[#This Row],[Title]])</f>
        <v>0</v>
      </c>
      <c r="X6" s="49"/>
      <c r="Y6" s="50"/>
      <c r="Z6" s="40" t="s">
        <v>1282</v>
      </c>
      <c r="AA6" s="40" t="e">
        <f>INDEX(allsections[[S]:[Order]],MATCH(X6,allsections[SGUID],0),3)</f>
        <v>#N/A</v>
      </c>
      <c r="AB6" s="40" t="e">
        <f>INDEX(allsections[[S]:[Order]],MATCH(Y6,allsections[SGUID],0),3)</f>
        <v>#N/A</v>
      </c>
      <c r="AC6" s="50" t="s">
        <v>1283</v>
      </c>
    </row>
    <row r="7" spans="1:36" ht="75" hidden="1" x14ac:dyDescent="0.25">
      <c r="A7" t="s">
        <v>1842</v>
      </c>
      <c r="B7" s="47" t="s">
        <v>1843</v>
      </c>
      <c r="C7" s="47" t="s">
        <v>1266</v>
      </c>
      <c r="D7">
        <v>1</v>
      </c>
      <c r="F7" t="s">
        <v>908</v>
      </c>
      <c r="G7" t="str">
        <f>INDEX(allsections[[S]:[Order]],MATCH(unique_sections[[#This Row],[SGUID]],allsections[SGUID],0),1)</f>
        <v>FV 05 SPECIFICATIONS, SUPPLIERS, AND STOCK MANAGEMENT</v>
      </c>
      <c r="H7" t="str">
        <f>INDEX(allsections[[S]:[Order]],MATCH(unique_sections[[#This Row],[SGUID]],allsections[SGUID],0),2)</f>
        <v>-</v>
      </c>
      <c r="I7">
        <f>INDEX(allsections[[S]:[Order]],MATCH(unique_sections[[#This Row],[SGUID]],allsections[SGUID],0),3)</f>
        <v>5</v>
      </c>
      <c r="K7" t="s">
        <v>124</v>
      </c>
      <c r="L7" t="str">
        <f>INDEX(allsections[[S]:[Order]],MATCH(unique_sub[[#This Row],[SSGUID]],allsections[SGUID],0),1)</f>
        <v>FV 29.02 Storage</v>
      </c>
      <c r="M7" t="str">
        <f>INDEX(allsections[[S]:[Order]],MATCH(unique_sub[[#This Row],[SSGUID]],allsections[SGUID],0),2)</f>
        <v>-</v>
      </c>
      <c r="N7">
        <f>INDEX(allsections[[S]:[Order]],MATCH(unique_sub[[#This Row],[SSGUID]],allsections[SGUID],0),3)</f>
        <v>2902</v>
      </c>
      <c r="P7" t="s">
        <v>58</v>
      </c>
      <c r="Q7" t="s">
        <v>59</v>
      </c>
      <c r="R7" s="40" t="str">
        <f t="shared" si="0"/>
        <v>19FqK7ekLK0m3iLHchTn8h7mjSidGuWy0Ls8TvSUsTPI</v>
      </c>
      <c r="S7" s="40">
        <f>INDEX(allsections[[S]:[Order]],MATCH(P7,allsections[SGUID],0),3)</f>
        <v>28</v>
      </c>
      <c r="T7" s="40">
        <f>INDEX(allsections[[S]:[Order]],MATCH(Q7,allsections[SGUID],0),3)</f>
        <v>2801</v>
      </c>
      <c r="U7" t="str">
        <f>IF(sectionsubsection[[#This Row],[Schon da?]]=1,INDEX(sectionsubsection_download[],MATCH(sectionsubsection[[#This Row],[Title]],sectionsubsection_download[Title],0),6),INDEX(sectionsubsection10[],MATCH(sectionsubsection[[#This Row],[Title]],sectionsubsection10[Title],0),6))</f>
        <v>4Trg9Ks2xdqdCKsYEmUg8D</v>
      </c>
      <c r="V7">
        <f>COUNTIF(Z:Z,sectionsubsection[[#This Row],[Title]])</f>
        <v>0</v>
      </c>
      <c r="X7" s="46"/>
      <c r="Y7" s="40"/>
      <c r="Z7" s="40" t="s">
        <v>1287</v>
      </c>
      <c r="AA7" s="40" t="e">
        <f>INDEX(allsections[[S]:[Order]],MATCH(X7,allsections[SGUID],0),3)</f>
        <v>#N/A</v>
      </c>
      <c r="AB7" s="40" t="e">
        <f>INDEX(allsections[[S]:[Order]],MATCH(Y7,allsections[SGUID],0),3)</f>
        <v>#N/A</v>
      </c>
      <c r="AC7" s="40" t="s">
        <v>1288</v>
      </c>
    </row>
    <row r="8" spans="1:36" ht="409.5" hidden="1" x14ac:dyDescent="0.25">
      <c r="A8" t="s">
        <v>2325</v>
      </c>
      <c r="B8" s="47" t="s">
        <v>2326</v>
      </c>
      <c r="C8" s="47" t="s">
        <v>2327</v>
      </c>
      <c r="D8">
        <v>1</v>
      </c>
      <c r="F8" t="s">
        <v>655</v>
      </c>
      <c r="G8" t="str">
        <f>INDEX(allsections[[S]:[Order]],MATCH(unique_sections[[#This Row],[SGUID]],allsections[SGUID],0),1)</f>
        <v>FV 06 TRACEABILITY</v>
      </c>
      <c r="H8" t="str">
        <f>INDEX(allsections[[S]:[Order]],MATCH(unique_sections[[#This Row],[SGUID]],allsections[SGUID],0),2)</f>
        <v>-</v>
      </c>
      <c r="I8">
        <f>INDEX(allsections[[S]:[Order]],MATCH(unique_sections[[#This Row],[SGUID]],allsections[SGUID],0),3)</f>
        <v>6</v>
      </c>
      <c r="K8" t="s">
        <v>151</v>
      </c>
      <c r="L8" t="str">
        <f>INDEX(allsections[[S]:[Order]],MATCH(unique_sub[[#This Row],[SSGUID]],allsections[SGUID],0),1)</f>
        <v>FV 32.01 Plant protection product management</v>
      </c>
      <c r="M8" t="str">
        <f>INDEX(allsections[[S]:[Order]],MATCH(unique_sub[[#This Row],[SSGUID]],allsections[SGUID],0),2)</f>
        <v>-</v>
      </c>
      <c r="N8">
        <f>INDEX(allsections[[S]:[Order]],MATCH(unique_sub[[#This Row],[SSGUID]],allsections[SGUID],0),3)</f>
        <v>3201</v>
      </c>
      <c r="P8" t="s">
        <v>138</v>
      </c>
      <c r="Q8" t="s">
        <v>50</v>
      </c>
      <c r="R8" s="40" t="str">
        <f t="shared" si="0"/>
        <v>4UI39RIn6YI8gQZpGRKexG5TvyR0UgB0EOmnMkFaZftX</v>
      </c>
      <c r="S8" s="40">
        <f>INDEX(allsections[[S]:[Order]],MATCH(P8,allsections[SGUID],0),3)</f>
        <v>25</v>
      </c>
      <c r="T8" s="40">
        <f>INDEX(allsections[[S]:[Order]],MATCH(Q8,allsections[SGUID],0),3)</f>
        <v>0</v>
      </c>
      <c r="U8" t="str">
        <f>IF(sectionsubsection[[#This Row],[Schon da?]]=1,INDEX(sectionsubsection_download[],MATCH(sectionsubsection[[#This Row],[Title]],sectionsubsection_download[Title],0),6),INDEX(sectionsubsection10[],MATCH(sectionsubsection[[#This Row],[Title]],sectionsubsection10[Title],0),6))</f>
        <v>2p77rPdFZt9MG3aWryompi</v>
      </c>
      <c r="V8">
        <f>COUNTIF(Z:Z,sectionsubsection[[#This Row],[Title]])</f>
        <v>1</v>
      </c>
      <c r="X8" s="49"/>
      <c r="Y8" s="50"/>
      <c r="Z8" s="40" t="s">
        <v>1290</v>
      </c>
      <c r="AA8" s="40" t="e">
        <f>INDEX(allsections[[S]:[Order]],MATCH(X8,allsections[SGUID],0),3)</f>
        <v>#N/A</v>
      </c>
      <c r="AB8" s="40" t="e">
        <f>INDEX(allsections[[S]:[Order]],MATCH(Y8,allsections[SGUID],0),3)</f>
        <v>#N/A</v>
      </c>
      <c r="AC8" s="50" t="s">
        <v>1291</v>
      </c>
    </row>
    <row r="9" spans="1:36" ht="75" hidden="1" x14ac:dyDescent="0.25">
      <c r="A9" t="s">
        <v>941</v>
      </c>
      <c r="B9" s="47" t="s">
        <v>2440</v>
      </c>
      <c r="C9" s="47" t="s">
        <v>1266</v>
      </c>
      <c r="D9">
        <v>1</v>
      </c>
      <c r="F9" t="s">
        <v>737</v>
      </c>
      <c r="G9" t="str">
        <f>INDEX(allsections[[S]:[Order]],MATCH(unique_sections[[#This Row],[SGUID]],allsections[SGUID],0),1)</f>
        <v xml:space="preserve">FV 07 PARALLEL OWNERSHIP, TRACEABILITY, AND SEGREGATION </v>
      </c>
      <c r="H9" t="str">
        <f>INDEX(allsections[[S]:[Order]],MATCH(unique_sections[[#This Row],[SGUID]],allsections[SGUID],0),2)</f>
        <v>-</v>
      </c>
      <c r="I9">
        <f>INDEX(allsections[[S]:[Order]],MATCH(unique_sections[[#This Row],[SGUID]],allsections[SGUID],0),3)</f>
        <v>7</v>
      </c>
      <c r="K9" t="s">
        <v>158</v>
      </c>
      <c r="L9" t="str">
        <f>INDEX(allsections[[S]:[Order]],MATCH(unique_sub[[#This Row],[SSGUID]],allsections[SGUID],0),1)</f>
        <v>FV 32.02 Application records</v>
      </c>
      <c r="M9" t="str">
        <f>INDEX(allsections[[S]:[Order]],MATCH(unique_sub[[#This Row],[SSGUID]],allsections[SGUID],0),2)</f>
        <v>-</v>
      </c>
      <c r="N9">
        <f>INDEX(allsections[[S]:[Order]],MATCH(unique_sub[[#This Row],[SSGUID]],allsections[SGUID],0),3)</f>
        <v>3202</v>
      </c>
      <c r="P9" t="s">
        <v>94</v>
      </c>
      <c r="Q9" t="s">
        <v>50</v>
      </c>
      <c r="R9" s="40" t="str">
        <f t="shared" si="0"/>
        <v>2RFsPSHa2XlX0JHYiJO2Wc5TvyR0UgB0EOmnMkFaZftX</v>
      </c>
      <c r="S9" s="40">
        <f>INDEX(allsections[[S]:[Order]],MATCH(P9,allsections[SGUID],0),3)</f>
        <v>3</v>
      </c>
      <c r="T9" s="40">
        <f>INDEX(allsections[[S]:[Order]],MATCH(Q9,allsections[SGUID],0),3)</f>
        <v>0</v>
      </c>
      <c r="U9" t="str">
        <f>IF(sectionsubsection[[#This Row],[Schon da?]]=1,INDEX(sectionsubsection_download[],MATCH(sectionsubsection[[#This Row],[Title]],sectionsubsection_download[Title],0),6),INDEX(sectionsubsection10[],MATCH(sectionsubsection[[#This Row],[Title]],sectionsubsection10[Title],0),6))</f>
        <v>OkwgpiefJyhKOx86JFmLs</v>
      </c>
      <c r="V9">
        <f>COUNTIF(Z:Z,sectionsubsection[[#This Row],[Title]])</f>
        <v>1</v>
      </c>
      <c r="X9" s="46"/>
      <c r="Y9" s="40"/>
      <c r="Z9" s="40" t="s">
        <v>1293</v>
      </c>
      <c r="AA9" s="40" t="e">
        <f>INDEX(allsections[[S]:[Order]],MATCH(X9,allsections[SGUID],0),3)</f>
        <v>#N/A</v>
      </c>
      <c r="AB9" s="40" t="e">
        <f>INDEX(allsections[[S]:[Order]],MATCH(Y9,allsections[SGUID],0),3)</f>
        <v>#N/A</v>
      </c>
      <c r="AC9" s="40" t="s">
        <v>1294</v>
      </c>
    </row>
    <row r="10" spans="1:36" ht="45" hidden="1" x14ac:dyDescent="0.25">
      <c r="A10" t="s">
        <v>2475</v>
      </c>
      <c r="B10" s="47" t="s">
        <v>2476</v>
      </c>
      <c r="C10" s="47" t="s">
        <v>1266</v>
      </c>
      <c r="D10">
        <v>1</v>
      </c>
      <c r="F10" t="s">
        <v>868</v>
      </c>
      <c r="G10" t="str">
        <f>INDEX(allsections[[S]:[Order]],MATCH(unique_sections[[#This Row],[SGUID]],allsections[SGUID],0),1)</f>
        <v>FV 08 MASS BALANCE</v>
      </c>
      <c r="H10" t="str">
        <f>INDEX(allsections[[S]:[Order]],MATCH(unique_sections[[#This Row],[SGUID]],allsections[SGUID],0),2)</f>
        <v>-</v>
      </c>
      <c r="I10">
        <f>INDEX(allsections[[S]:[Order]],MATCH(unique_sections[[#This Row],[SGUID]],allsections[SGUID],0),3)</f>
        <v>8</v>
      </c>
      <c r="K10" t="s">
        <v>189</v>
      </c>
      <c r="L10" t="str">
        <f>INDEX(allsections[[S]:[Order]],MATCH(unique_sub[[#This Row],[SSGUID]],allsections[SGUID],0),1)</f>
        <v>FV 32.09 Plant protection product and postharvest treatment product storage</v>
      </c>
      <c r="M10" t="str">
        <f>INDEX(allsections[[S]:[Order]],MATCH(unique_sub[[#This Row],[SSGUID]],allsections[SGUID],0),2)</f>
        <v>-</v>
      </c>
      <c r="N10">
        <f>INDEX(allsections[[S]:[Order]],MATCH(unique_sub[[#This Row],[SSGUID]],allsections[SGUID],0),3)</f>
        <v>3209</v>
      </c>
      <c r="P10" t="s">
        <v>966</v>
      </c>
      <c r="Q10" t="s">
        <v>50</v>
      </c>
      <c r="R10" s="40" t="str">
        <f t="shared" si="0"/>
        <v>1LqxqbMnYmX3O47nTDkHLF5TvyR0UgB0EOmnMkFaZftX</v>
      </c>
      <c r="S10" s="40">
        <f>INDEX(allsections[[S]:[Order]],MATCH(P10,allsections[SGUID],0),3)</f>
        <v>11</v>
      </c>
      <c r="T10" s="40">
        <f>INDEX(allsections[[S]:[Order]],MATCH(Q10,allsections[SGUID],0),3)</f>
        <v>0</v>
      </c>
      <c r="U10" t="str">
        <f>IF(sectionsubsection[[#This Row],[Schon da?]]=1,INDEX(sectionsubsection_download[],MATCH(sectionsubsection[[#This Row],[Title]],sectionsubsection_download[Title],0),6),INDEX(sectionsubsection10[],MATCH(sectionsubsection[[#This Row],[Title]],sectionsubsection10[Title],0),6))</f>
        <v>6CSFbUgkhrbJU87vlKmRUq</v>
      </c>
      <c r="V10">
        <f>COUNTIF(Z:Z,sectionsubsection[[#This Row],[Title]])</f>
        <v>1</v>
      </c>
      <c r="X10" s="49"/>
      <c r="Y10" s="50"/>
      <c r="Z10" s="40" t="s">
        <v>1297</v>
      </c>
      <c r="AA10" s="40" t="e">
        <f>INDEX(allsections[[S]:[Order]],MATCH(X10,allsections[SGUID],0),3)</f>
        <v>#N/A</v>
      </c>
      <c r="AB10" s="40" t="e">
        <f>INDEX(allsections[[S]:[Order]],MATCH(Y10,allsections[SGUID],0),3)</f>
        <v>#N/A</v>
      </c>
      <c r="AC10" s="50" t="s">
        <v>1298</v>
      </c>
    </row>
    <row r="11" spans="1:36" ht="90" hidden="1" x14ac:dyDescent="0.25">
      <c r="A11" t="s">
        <v>1580</v>
      </c>
      <c r="B11" s="47" t="s">
        <v>1581</v>
      </c>
      <c r="C11" s="47" t="s">
        <v>1266</v>
      </c>
      <c r="D11">
        <v>2</v>
      </c>
      <c r="F11" t="s">
        <v>881</v>
      </c>
      <c r="G11" t="str">
        <f>INDEX(allsections[[S]:[Order]],MATCH(unique_sections[[#This Row],[SGUID]],allsections[SGUID],0),1)</f>
        <v>FV 09 RECALL AND WITHDRAWAL</v>
      </c>
      <c r="H11" t="str">
        <f>INDEX(allsections[[S]:[Order]],MATCH(unique_sections[[#This Row],[SGUID]],allsections[SGUID],0),2)</f>
        <v>-</v>
      </c>
      <c r="I11">
        <f>INDEX(allsections[[S]:[Order]],MATCH(unique_sections[[#This Row],[SGUID]],allsections[SGUID],0),3)</f>
        <v>9</v>
      </c>
      <c r="K11" t="s">
        <v>232</v>
      </c>
      <c r="L11" t="str">
        <f>INDEX(allsections[[S]:[Order]],MATCH(unique_sub[[#This Row],[SSGUID]],allsections[SGUID],0),1)</f>
        <v>FV 32.08 Application of other substances</v>
      </c>
      <c r="M11" t="str">
        <f>INDEX(allsections[[S]:[Order]],MATCH(unique_sub[[#This Row],[SSGUID]],allsections[SGUID],0),2)</f>
        <v>-</v>
      </c>
      <c r="N11">
        <f>INDEX(allsections[[S]:[Order]],MATCH(unique_sub[[#This Row],[SSGUID]],allsections[SGUID],0),3)</f>
        <v>3208</v>
      </c>
      <c r="P11" t="s">
        <v>928</v>
      </c>
      <c r="Q11" t="s">
        <v>50</v>
      </c>
      <c r="R11" s="40" t="str">
        <f t="shared" si="0"/>
        <v>31r3O7m6YdmvyCuOWIOMh65TvyR0UgB0EOmnMkFaZftX</v>
      </c>
      <c r="S11" s="40">
        <f>INDEX(allsections[[S]:[Order]],MATCH(P11,allsections[SGUID],0),3)</f>
        <v>12</v>
      </c>
      <c r="T11" s="40">
        <f>INDEX(allsections[[S]:[Order]],MATCH(Q11,allsections[SGUID],0),3)</f>
        <v>0</v>
      </c>
      <c r="U11" t="str">
        <f>IF(sectionsubsection[[#This Row],[Schon da?]]=1,INDEX(sectionsubsection_download[],MATCH(sectionsubsection[[#This Row],[Title]],sectionsubsection_download[Title],0),6),INDEX(sectionsubsection10[],MATCH(sectionsubsection[[#This Row],[Title]],sectionsubsection10[Title],0),6))</f>
        <v>2gbDib5iDBqNNbrpbd3LT0</v>
      </c>
      <c r="V11">
        <f>COUNTIF(Z:Z,sectionsubsection[[#This Row],[Title]])</f>
        <v>1</v>
      </c>
      <c r="X11" s="46"/>
      <c r="Y11" s="40"/>
      <c r="Z11" s="40" t="s">
        <v>1301</v>
      </c>
      <c r="AA11" s="40" t="e">
        <f>INDEX(allsections[[S]:[Order]],MATCH(X11,allsections[SGUID],0),3)</f>
        <v>#N/A</v>
      </c>
      <c r="AB11" s="40" t="e">
        <f>INDEX(allsections[[S]:[Order]],MATCH(Y11,allsections[SGUID],0),3)</f>
        <v>#N/A</v>
      </c>
      <c r="AC11" s="40" t="s">
        <v>1302</v>
      </c>
    </row>
    <row r="12" spans="1:36" ht="90" hidden="1" x14ac:dyDescent="0.25">
      <c r="A12" t="s">
        <v>1790</v>
      </c>
      <c r="B12" s="47" t="s">
        <v>1791</v>
      </c>
      <c r="C12" s="47" t="s">
        <v>1266</v>
      </c>
      <c r="D12">
        <v>2</v>
      </c>
      <c r="F12" t="s">
        <v>49</v>
      </c>
      <c r="G12" t="str">
        <f>INDEX(allsections[[S]:[Order]],MATCH(unique_sections[[#This Row],[SGUID]],allsections[SGUID],0),1)</f>
        <v>FV 10 COMPLAINTS</v>
      </c>
      <c r="H12" t="str">
        <f>INDEX(allsections[[S]:[Order]],MATCH(unique_sections[[#This Row],[SGUID]],allsections[SGUID],0),2)</f>
        <v>-</v>
      </c>
      <c r="I12">
        <f>INDEX(allsections[[S]:[Order]],MATCH(unique_sections[[#This Row],[SGUID]],allsections[SGUID],0),3)</f>
        <v>10</v>
      </c>
      <c r="K12" t="s">
        <v>263</v>
      </c>
      <c r="L12" t="str">
        <f>INDEX(allsections[[S]:[Order]],MATCH(unique_sub[[#This Row],[SSGUID]],allsections[SGUID],0),1)</f>
        <v>FV 32.03 Plant protection product preharvest intervals</v>
      </c>
      <c r="M12" t="str">
        <f>INDEX(allsections[[S]:[Order]],MATCH(unique_sub[[#This Row],[SSGUID]],allsections[SGUID],0),2)</f>
        <v>-</v>
      </c>
      <c r="N12">
        <f>INDEX(allsections[[S]:[Order]],MATCH(unique_sub[[#This Row],[SSGUID]],allsections[SGUID],0),3)</f>
        <v>3203</v>
      </c>
      <c r="P12" t="s">
        <v>908</v>
      </c>
      <c r="Q12" t="s">
        <v>50</v>
      </c>
      <c r="R12" s="40" t="str">
        <f t="shared" si="0"/>
        <v>6PzSKiJw1bRFye5uX49taK5TvyR0UgB0EOmnMkFaZftX</v>
      </c>
      <c r="S12" s="40">
        <f>INDEX(allsections[[S]:[Order]],MATCH(P12,allsections[SGUID],0),3)</f>
        <v>5</v>
      </c>
      <c r="T12" s="40">
        <f>INDEX(allsections[[S]:[Order]],MATCH(Q12,allsections[SGUID],0),3)</f>
        <v>0</v>
      </c>
      <c r="U12" t="str">
        <f>IF(sectionsubsection[[#This Row],[Schon da?]]=1,INDEX(sectionsubsection_download[],MATCH(sectionsubsection[[#This Row],[Title]],sectionsubsection_download[Title],0),6),INDEX(sectionsubsection10[],MATCH(sectionsubsection[[#This Row],[Title]],sectionsubsection10[Title],0),6))</f>
        <v>Oa7r1b8qY2CRF4UuPKcN3</v>
      </c>
      <c r="V12">
        <f>COUNTIF(Z:Z,sectionsubsection[[#This Row],[Title]])</f>
        <v>1</v>
      </c>
      <c r="X12" s="49"/>
      <c r="Y12" s="50"/>
      <c r="Z12" s="40" t="s">
        <v>1305</v>
      </c>
      <c r="AA12" s="40" t="e">
        <f>INDEX(allsections[[S]:[Order]],MATCH(X12,allsections[SGUID],0),3)</f>
        <v>#N/A</v>
      </c>
      <c r="AB12" s="40" t="e">
        <f>INDEX(allsections[[S]:[Order]],MATCH(Y12,allsections[SGUID],0),3)</f>
        <v>#N/A</v>
      </c>
      <c r="AC12" s="50" t="s">
        <v>1306</v>
      </c>
    </row>
    <row r="13" spans="1:36" ht="90" hidden="1" x14ac:dyDescent="0.25">
      <c r="A13" t="s">
        <v>1838</v>
      </c>
      <c r="B13" s="47" t="s">
        <v>1839</v>
      </c>
      <c r="C13" s="47" t="s">
        <v>1266</v>
      </c>
      <c r="D13">
        <v>2</v>
      </c>
      <c r="F13" t="s">
        <v>966</v>
      </c>
      <c r="G13" t="str">
        <f>INDEX(allsections[[S]:[Order]],MATCH(unique_sections[[#This Row],[SGUID]],allsections[SGUID],0),1)</f>
        <v>FV 11 NON-CONFORMING PRODUCTS</v>
      </c>
      <c r="H13" t="str">
        <f>INDEX(allsections[[S]:[Order]],MATCH(unique_sections[[#This Row],[SGUID]],allsections[SGUID],0),2)</f>
        <v>-</v>
      </c>
      <c r="I13">
        <f>INDEX(allsections[[S]:[Order]],MATCH(unique_sections[[#This Row],[SGUID]],allsections[SGUID],0),3)</f>
        <v>11</v>
      </c>
      <c r="K13" t="s">
        <v>301</v>
      </c>
      <c r="L13" t="str">
        <f>INDEX(allsections[[S]:[Order]],MATCH(unique_sub[[#This Row],[SSGUID]],allsections[SGUID],0),1)</f>
        <v>FV 29.01 Application records</v>
      </c>
      <c r="M13" t="str">
        <f>INDEX(allsections[[S]:[Order]],MATCH(unique_sub[[#This Row],[SSGUID]],allsections[SGUID],0),2)</f>
        <v>-</v>
      </c>
      <c r="N13">
        <f>INDEX(allsections[[S]:[Order]],MATCH(unique_sub[[#This Row],[SSGUID]],allsections[SGUID],0),3)</f>
        <v>2901</v>
      </c>
      <c r="P13" t="s">
        <v>282</v>
      </c>
      <c r="Q13" t="s">
        <v>50</v>
      </c>
      <c r="R13" s="40" t="str">
        <f t="shared" si="0"/>
        <v>3BmiRfV14Y9UArHysfO3zs5TvyR0UgB0EOmnMkFaZftX</v>
      </c>
      <c r="S13" s="40">
        <f>INDEX(allsections[[S]:[Order]],MATCH(P13,allsections[SGUID],0),3)</f>
        <v>21</v>
      </c>
      <c r="T13" s="40">
        <f>INDEX(allsections[[S]:[Order]],MATCH(Q13,allsections[SGUID],0),3)</f>
        <v>0</v>
      </c>
      <c r="U13" t="str">
        <f>IF(sectionsubsection[[#This Row],[Schon da?]]=1,INDEX(sectionsubsection_download[],MATCH(sectionsubsection[[#This Row],[Title]],sectionsubsection_download[Title],0),6),INDEX(sectionsubsection10[],MATCH(sectionsubsection[[#This Row],[Title]],sectionsubsection10[Title],0),6))</f>
        <v>2KVEEE9taT1qBKZw1pM15e</v>
      </c>
      <c r="V13">
        <f>COUNTIF(Z:Z,sectionsubsection[[#This Row],[Title]])</f>
        <v>1</v>
      </c>
      <c r="X13" s="46"/>
      <c r="Y13" s="40"/>
      <c r="Z13" s="40" t="s">
        <v>1309</v>
      </c>
      <c r="AA13" s="40" t="e">
        <f>INDEX(allsections[[S]:[Order]],MATCH(X13,allsections[SGUID],0),3)</f>
        <v>#N/A</v>
      </c>
      <c r="AB13" s="40" t="e">
        <f>INDEX(allsections[[S]:[Order]],MATCH(Y13,allsections[SGUID],0),3)</f>
        <v>#N/A</v>
      </c>
      <c r="AC13" s="40" t="s">
        <v>1310</v>
      </c>
    </row>
    <row r="14" spans="1:36" ht="90" hidden="1" x14ac:dyDescent="0.25">
      <c r="A14" t="s">
        <v>108</v>
      </c>
      <c r="B14" s="47" t="s">
        <v>2439</v>
      </c>
      <c r="C14" s="47" t="s">
        <v>1266</v>
      </c>
      <c r="D14">
        <v>2</v>
      </c>
      <c r="F14" t="s">
        <v>928</v>
      </c>
      <c r="G14" t="str">
        <f>INDEX(allsections[[S]:[Order]],MATCH(unique_sections[[#This Row],[SGUID]],allsections[SGUID],0),1)</f>
        <v>FV 12 LABORATORY TESTING</v>
      </c>
      <c r="H14" t="str">
        <f>INDEX(allsections[[S]:[Order]],MATCH(unique_sections[[#This Row],[SGUID]],allsections[SGUID],0),2)</f>
        <v>-</v>
      </c>
      <c r="I14">
        <f>INDEX(allsections[[S]:[Order]],MATCH(unique_sections[[#This Row],[SGUID]],allsections[SGUID],0),3)</f>
        <v>12</v>
      </c>
      <c r="K14" t="s">
        <v>360</v>
      </c>
      <c r="L14" t="str">
        <f>INDEX(allsections[[S]:[Order]],MATCH(unique_sub[[#This Row],[SSGUID]],allsections[SGUID],0),1)</f>
        <v>FV 29.03 Organic fertilizers</v>
      </c>
      <c r="M14" t="str">
        <f>INDEX(allsections[[S]:[Order]],MATCH(unique_sub[[#This Row],[SSGUID]],allsections[SGUID],0),2)</f>
        <v>-</v>
      </c>
      <c r="N14">
        <f>INDEX(allsections[[S]:[Order]],MATCH(unique_sub[[#This Row],[SSGUID]],allsections[SGUID],0),3)</f>
        <v>2903</v>
      </c>
      <c r="P14" t="s">
        <v>979</v>
      </c>
      <c r="Q14" t="s">
        <v>50</v>
      </c>
      <c r="R14" s="40" t="str">
        <f t="shared" si="0"/>
        <v>1gpvHRL3jcuK0YTVBxeDJK5TvyR0UgB0EOmnMkFaZftX</v>
      </c>
      <c r="S14" s="40">
        <f>INDEX(allsections[[S]:[Order]],MATCH(P14,allsections[SGUID],0),3)</f>
        <v>19</v>
      </c>
      <c r="T14" s="40">
        <f>INDEX(allsections[[S]:[Order]],MATCH(Q14,allsections[SGUID],0),3)</f>
        <v>0</v>
      </c>
      <c r="U14" t="str">
        <f>IF(sectionsubsection[[#This Row],[Schon da?]]=1,INDEX(sectionsubsection_download[],MATCH(sectionsubsection[[#This Row],[Title]],sectionsubsection_download[Title],0),6),INDEX(sectionsubsection10[],MATCH(sectionsubsection[[#This Row],[Title]],sectionsubsection10[Title],0),6))</f>
        <v>4zSkvUbTdlSMEjoMX9r149</v>
      </c>
      <c r="V14">
        <f>COUNTIF(Z:Z,sectionsubsection[[#This Row],[Title]])</f>
        <v>1</v>
      </c>
      <c r="X14" s="49"/>
      <c r="Y14" s="50"/>
      <c r="Z14" s="40" t="s">
        <v>1313</v>
      </c>
      <c r="AA14" s="40" t="e">
        <f>INDEX(allsections[[S]:[Order]],MATCH(X14,allsections[SGUID],0),3)</f>
        <v>#N/A</v>
      </c>
      <c r="AB14" s="40" t="e">
        <f>INDEX(allsections[[S]:[Order]],MATCH(Y14,allsections[SGUID],0),3)</f>
        <v>#N/A</v>
      </c>
      <c r="AC14" s="50" t="s">
        <v>1314</v>
      </c>
    </row>
    <row r="15" spans="1:36" ht="75" hidden="1" x14ac:dyDescent="0.25">
      <c r="A15" t="s">
        <v>2441</v>
      </c>
      <c r="B15" s="47" t="s">
        <v>2442</v>
      </c>
      <c r="C15" s="47" t="s">
        <v>1266</v>
      </c>
      <c r="D15">
        <v>2</v>
      </c>
      <c r="F15" t="s">
        <v>456</v>
      </c>
      <c r="G15" t="str">
        <f>INDEX(allsections[[S]:[Order]],MATCH(unique_sections[[#This Row],[SGUID]],allsections[SGUID],0),1)</f>
        <v>FV 13 EQUIPMENT AND DEVICES</v>
      </c>
      <c r="H15" t="str">
        <f>INDEX(allsections[[S]:[Order]],MATCH(unique_sections[[#This Row],[SGUID]],allsections[SGUID],0),2)</f>
        <v>-</v>
      </c>
      <c r="I15">
        <f>INDEX(allsections[[S]:[Order]],MATCH(unique_sections[[#This Row],[SGUID]],allsections[SGUID],0),3)</f>
        <v>13</v>
      </c>
      <c r="K15" t="s">
        <v>422</v>
      </c>
      <c r="L15" t="str">
        <f>INDEX(allsections[[S]:[Order]],MATCH(unique_sub[[#This Row],[SSGUID]],allsections[SGUID],0),1)</f>
        <v>FV 32.05 Obsolete plant protection products</v>
      </c>
      <c r="M15" t="str">
        <f>INDEX(allsections[[S]:[Order]],MATCH(unique_sub[[#This Row],[SSGUID]],allsections[SGUID],0),2)</f>
        <v>-</v>
      </c>
      <c r="N15">
        <f>INDEX(allsections[[S]:[Order]],MATCH(unique_sub[[#This Row],[SSGUID]],allsections[SGUID],0),3)</f>
        <v>3205</v>
      </c>
      <c r="P15" t="s">
        <v>1047</v>
      </c>
      <c r="Q15" t="s">
        <v>1048</v>
      </c>
      <c r="R15" s="40" t="str">
        <f t="shared" si="0"/>
        <v>696jSQYmLVDJoD3UnofwTY4YYEAFlKQL7dZttPmpxB2F</v>
      </c>
      <c r="S15" s="40">
        <f>INDEX(allsections[[S]:[Order]],MATCH(P15,allsections[SGUID],0),3)</f>
        <v>30</v>
      </c>
      <c r="T15" s="40">
        <f>INDEX(allsections[[S]:[Order]],MATCH(Q15,allsections[SGUID],0),3)</f>
        <v>3001</v>
      </c>
      <c r="U15" t="str">
        <f>IF(sectionsubsection[[#This Row],[Schon da?]]=1,INDEX(sectionsubsection_download[],MATCH(sectionsubsection[[#This Row],[Title]],sectionsubsection_download[Title],0),6),INDEX(sectionsubsection10[],MATCH(sectionsubsection[[#This Row],[Title]],sectionsubsection10[Title],0),6))</f>
        <v>3snGfVLt7Wxd5FZGpG4j8y</v>
      </c>
      <c r="V15">
        <f>COUNTIF(Z:Z,sectionsubsection[[#This Row],[Title]])</f>
        <v>1</v>
      </c>
      <c r="X15" s="46"/>
      <c r="Y15" s="40"/>
      <c r="Z15" s="40" t="s">
        <v>1317</v>
      </c>
      <c r="AA15" s="40" t="e">
        <f>INDEX(allsections[[S]:[Order]],MATCH(X15,allsections[SGUID],0),3)</f>
        <v>#N/A</v>
      </c>
      <c r="AB15" s="40" t="e">
        <f>INDEX(allsections[[S]:[Order]],MATCH(Y15,allsections[SGUID],0),3)</f>
        <v>#N/A</v>
      </c>
      <c r="AC15" s="40" t="s">
        <v>1318</v>
      </c>
    </row>
    <row r="16" spans="1:36" ht="45" hidden="1" x14ac:dyDescent="0.25">
      <c r="A16" t="s">
        <v>2463</v>
      </c>
      <c r="B16" s="47" t="s">
        <v>2464</v>
      </c>
      <c r="C16" s="47" t="s">
        <v>1266</v>
      </c>
      <c r="D16">
        <v>2</v>
      </c>
      <c r="F16" t="s">
        <v>921</v>
      </c>
      <c r="G16" t="str">
        <f>INDEX(allsections[[S]:[Order]],MATCH(unique_sections[[#This Row],[SGUID]],allsections[SGUID],0),1)</f>
        <v>FV 14 FOOD SAFETY POLICY DECLARATION</v>
      </c>
      <c r="H16" t="str">
        <f>INDEX(allsections[[S]:[Order]],MATCH(unique_sections[[#This Row],[SGUID]],allsections[SGUID],0),2)</f>
        <v>-</v>
      </c>
      <c r="I16">
        <f>INDEX(allsections[[S]:[Order]],MATCH(unique_sections[[#This Row],[SGUID]],allsections[SGUID],0),3)</f>
        <v>14</v>
      </c>
      <c r="K16" t="s">
        <v>429</v>
      </c>
      <c r="L16" t="str">
        <f>INDEX(allsections[[S]:[Order]],MATCH(unique_sub[[#This Row],[SSGUID]],allsections[SGUID],0),1)</f>
        <v>FV 32.06 Disposal of surplus application mix</v>
      </c>
      <c r="M16" t="str">
        <f>INDEX(allsections[[S]:[Order]],MATCH(unique_sub[[#This Row],[SSGUID]],allsections[SGUID],0),2)</f>
        <v>-</v>
      </c>
      <c r="N16">
        <f>INDEX(allsections[[S]:[Order]],MATCH(unique_sub[[#This Row],[SSGUID]],allsections[SGUID],0),3)</f>
        <v>3206</v>
      </c>
      <c r="P16" t="s">
        <v>1047</v>
      </c>
      <c r="Q16" t="s">
        <v>1087</v>
      </c>
      <c r="R16" s="40" t="str">
        <f t="shared" si="0"/>
        <v>696jSQYmLVDJoD3UnofwTY253gbk0kdnSSFyQX6iFKWy</v>
      </c>
      <c r="S16" s="40">
        <f>INDEX(allsections[[S]:[Order]],MATCH(P16,allsections[SGUID],0),3)</f>
        <v>30</v>
      </c>
      <c r="T16" s="40">
        <f>INDEX(allsections[[S]:[Order]],MATCH(Q16,allsections[SGUID],0),3)</f>
        <v>3005</v>
      </c>
      <c r="U16" t="str">
        <f>IF(sectionsubsection[[#This Row],[Schon da?]]=1,INDEX(sectionsubsection_download[],MATCH(sectionsubsection[[#This Row],[Title]],sectionsubsection_download[Title],0),6),INDEX(sectionsubsection10[],MATCH(sectionsubsection[[#This Row],[Title]],sectionsubsection10[Title],0),6))</f>
        <v>4V5PDUBdj9Q0i7fbGfInQk</v>
      </c>
      <c r="V16">
        <f>COUNTIF(Z:Z,sectionsubsection[[#This Row],[Title]])</f>
        <v>1</v>
      </c>
      <c r="X16" s="49"/>
      <c r="Y16" s="50"/>
      <c r="Z16" s="40" t="s">
        <v>1321</v>
      </c>
      <c r="AA16" s="40" t="e">
        <f>INDEX(allsections[[S]:[Order]],MATCH(X16,allsections[SGUID],0),3)</f>
        <v>#N/A</v>
      </c>
      <c r="AB16" s="40" t="e">
        <f>INDEX(allsections[[S]:[Order]],MATCH(Y16,allsections[SGUID],0),3)</f>
        <v>#N/A</v>
      </c>
      <c r="AC16" s="50" t="s">
        <v>1322</v>
      </c>
    </row>
    <row r="17" spans="1:29" ht="120" hidden="1" x14ac:dyDescent="0.25">
      <c r="A17" t="s">
        <v>1576</v>
      </c>
      <c r="B17" s="47" t="s">
        <v>1577</v>
      </c>
      <c r="C17" s="47" t="s">
        <v>1266</v>
      </c>
      <c r="D17">
        <v>3</v>
      </c>
      <c r="F17" t="s">
        <v>901</v>
      </c>
      <c r="G17" t="str">
        <f>INDEX(allsections[[S]:[Order]],MATCH(unique_sections[[#This Row],[SGUID]],allsections[SGUID],0),1)</f>
        <v>FV 15 FOOD DEFENSE</v>
      </c>
      <c r="H17" t="str">
        <f>INDEX(allsections[[S]:[Order]],MATCH(unique_sections[[#This Row],[SGUID]],allsections[SGUID],0),2)</f>
        <v>-</v>
      </c>
      <c r="I17">
        <f>INDEX(allsections[[S]:[Order]],MATCH(unique_sections[[#This Row],[SGUID]],allsections[SGUID],0),3)</f>
        <v>15</v>
      </c>
      <c r="K17" t="s">
        <v>442</v>
      </c>
      <c r="L17" t="str">
        <f>INDEX(allsections[[S]:[Order]],MATCH(unique_sub[[#This Row],[SSGUID]],allsections[SGUID],0),1)</f>
        <v>FV 32.11 Invoices and procurement documentation</v>
      </c>
      <c r="M17" t="str">
        <f>INDEX(allsections[[S]:[Order]],MATCH(unique_sub[[#This Row],[SSGUID]],allsections[SGUID],0),2)</f>
        <v>-</v>
      </c>
      <c r="N17">
        <f>INDEX(allsections[[S]:[Order]],MATCH(unique_sub[[#This Row],[SSGUID]],allsections[SGUID],0),3)</f>
        <v>3211</v>
      </c>
      <c r="P17" t="s">
        <v>456</v>
      </c>
      <c r="Q17" t="s">
        <v>50</v>
      </c>
      <c r="R17" s="40" t="str">
        <f t="shared" si="0"/>
        <v>64cWD91pr0geaTi2ASvLb5TvyR0UgB0EOmnMkFaZftX</v>
      </c>
      <c r="S17" s="40">
        <f>INDEX(allsections[[S]:[Order]],MATCH(P17,allsections[SGUID],0),3)</f>
        <v>13</v>
      </c>
      <c r="T17" s="40">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2I5R4B5uqBuxo2ybSCGbHu</v>
      </c>
      <c r="V17">
        <f>COUNTIF(Z:Z,sectionsubsection[[#This Row],[Title]])</f>
        <v>1</v>
      </c>
      <c r="X17" s="46"/>
      <c r="Y17" s="40"/>
      <c r="Z17" s="40" t="s">
        <v>1325</v>
      </c>
      <c r="AA17" s="40" t="e">
        <f>INDEX(allsections[[S]:[Order]],MATCH(X17,allsections[SGUID],0),3)</f>
        <v>#N/A</v>
      </c>
      <c r="AB17" s="40" t="e">
        <f>INDEX(allsections[[S]:[Order]],MATCH(Y17,allsections[SGUID],0),3)</f>
        <v>#N/A</v>
      </c>
      <c r="AC17" s="40" t="s">
        <v>1326</v>
      </c>
    </row>
    <row r="18" spans="1:29" ht="60" hidden="1" x14ac:dyDescent="0.25">
      <c r="A18" t="s">
        <v>1786</v>
      </c>
      <c r="B18" s="47" t="s">
        <v>1787</v>
      </c>
      <c r="C18" s="47" t="s">
        <v>1266</v>
      </c>
      <c r="D18">
        <v>3</v>
      </c>
      <c r="F18" t="s">
        <v>894</v>
      </c>
      <c r="G18" t="str">
        <f>INDEX(allsections[[S]:[Order]],MATCH(unique_sections[[#This Row],[SGUID]],allsections[SGUID],0),1)</f>
        <v>FV 16 FOOD FRAUD</v>
      </c>
      <c r="H18" t="str">
        <f>INDEX(allsections[[S]:[Order]],MATCH(unique_sections[[#This Row],[SGUID]],allsections[SGUID],0),2)</f>
        <v>-</v>
      </c>
      <c r="I18">
        <f>INDEX(allsections[[S]:[Order]],MATCH(unique_sections[[#This Row],[SGUID]],allsections[SGUID],0),3)</f>
        <v>16</v>
      </c>
      <c r="K18" t="s">
        <v>449</v>
      </c>
      <c r="L18" t="str">
        <f>INDEX(allsections[[S]:[Order]],MATCH(unique_sub[[#This Row],[SSGUID]],allsections[SGUID],0),1)</f>
        <v>FV 32.10 Mixing and handling</v>
      </c>
      <c r="M18" t="str">
        <f>INDEX(allsections[[S]:[Order]],MATCH(unique_sub[[#This Row],[SSGUID]],allsections[SGUID],0),2)</f>
        <v>-</v>
      </c>
      <c r="N18">
        <f>INDEX(allsections[[S]:[Order]],MATCH(unique_sub[[#This Row],[SSGUID]],allsections[SGUID],0),3)</f>
        <v>3210</v>
      </c>
      <c r="P18" t="s">
        <v>1130</v>
      </c>
      <c r="Q18" t="s">
        <v>1185</v>
      </c>
      <c r="R18" s="40" t="str">
        <f t="shared" si="0"/>
        <v>6SSbkfthK0LYaxbv5b14GBCewd3FqcwBMtVtTDK4h9s</v>
      </c>
      <c r="S18" s="40">
        <f>INDEX(allsections[[S]:[Order]],MATCH(P18,allsections[SGUID],0),3)</f>
        <v>33</v>
      </c>
      <c r="T18" s="40">
        <f>INDEX(allsections[[S]:[Order]],MATCH(Q18,allsections[SGUID],0),3)</f>
        <v>3301</v>
      </c>
      <c r="U18" t="str">
        <f>IF(sectionsubsection[[#This Row],[Schon da?]]=1,INDEX(sectionsubsection_download[],MATCH(sectionsubsection[[#This Row],[Title]],sectionsubsection_download[Title],0),6),INDEX(sectionsubsection10[],MATCH(sectionsubsection[[#This Row],[Title]],sectionsubsection10[Title],0),6))</f>
        <v>3LyKIn2zocb3lDNExH1RfM</v>
      </c>
      <c r="V18">
        <f>COUNTIF(Z:Z,sectionsubsection[[#This Row],[Title]])</f>
        <v>1</v>
      </c>
      <c r="X18" s="49"/>
      <c r="Y18" s="50"/>
      <c r="Z18" s="40" t="s">
        <v>1329</v>
      </c>
      <c r="AA18" s="40" t="e">
        <f>INDEX(allsections[[S]:[Order]],MATCH(X18,allsections[SGUID],0),3)</f>
        <v>#N/A</v>
      </c>
      <c r="AB18" s="40" t="e">
        <f>INDEX(allsections[[S]:[Order]],MATCH(Y18,allsections[SGUID],0),3)</f>
        <v>#N/A</v>
      </c>
      <c r="AC18" s="50" t="s">
        <v>1330</v>
      </c>
    </row>
    <row r="19" spans="1:29" ht="60" hidden="1" x14ac:dyDescent="0.25">
      <c r="A19" t="s">
        <v>1834</v>
      </c>
      <c r="B19" s="47" t="s">
        <v>1835</v>
      </c>
      <c r="C19" s="47" t="s">
        <v>1266</v>
      </c>
      <c r="D19">
        <v>3</v>
      </c>
      <c r="F19" t="s">
        <v>87</v>
      </c>
      <c r="G19" t="str">
        <f>INDEX(allsections[[S]:[Order]],MATCH(unique_sections[[#This Row],[SGUID]],allsections[SGUID],0),1)</f>
        <v>FV 17 LOGO USE</v>
      </c>
      <c r="H19" t="str">
        <f>INDEX(allsections[[S]:[Order]],MATCH(unique_sections[[#This Row],[SGUID]],allsections[SGUID],0),2)</f>
        <v>-</v>
      </c>
      <c r="I19">
        <f>INDEX(allsections[[S]:[Order]],MATCH(unique_sections[[#This Row],[SGUID]],allsections[SGUID],0),3)</f>
        <v>17</v>
      </c>
      <c r="K19" t="s">
        <v>489</v>
      </c>
      <c r="L19" t="str">
        <f>INDEX(allsections[[S]:[Order]],MATCH(unique_sub[[#This Row],[SSGUID]],allsections[SGUID],0),1)</f>
        <v>FV 20.03 Personal protective equipment</v>
      </c>
      <c r="M19" t="str">
        <f>INDEX(allsections[[S]:[Order]],MATCH(unique_sub[[#This Row],[SSGUID]],allsections[SGUID],0),2)</f>
        <v>-</v>
      </c>
      <c r="N19">
        <f>INDEX(allsections[[S]:[Order]],MATCH(unique_sub[[#This Row],[SSGUID]],allsections[SGUID],0),3)</f>
        <v>2003</v>
      </c>
      <c r="P19" t="s">
        <v>1130</v>
      </c>
      <c r="Q19" t="s">
        <v>1172</v>
      </c>
      <c r="R19" s="40" t="str">
        <f t="shared" si="0"/>
        <v>6SSbkfthK0LYaxbv5b14GB7h4leQtnNFBbHHWbgN8lXM</v>
      </c>
      <c r="S19" s="40">
        <f>INDEX(allsections[[S]:[Order]],MATCH(P19,allsections[SGUID],0),3)</f>
        <v>33</v>
      </c>
      <c r="T19" s="40">
        <f>INDEX(allsections[[S]:[Order]],MATCH(Q19,allsections[SGUID],0),3)</f>
        <v>3302</v>
      </c>
      <c r="U19" t="str">
        <f>IF(sectionsubsection[[#This Row],[Schon da?]]=1,INDEX(sectionsubsection_download[],MATCH(sectionsubsection[[#This Row],[Title]],sectionsubsection_download[Title],0),6),INDEX(sectionsubsection10[],MATCH(sectionsubsection[[#This Row],[Title]],sectionsubsection10[Title],0),6))</f>
        <v>7eAOPa3QKXk7fUsXuWAZQT</v>
      </c>
      <c r="V19">
        <f>COUNTIF(Z:Z,sectionsubsection[[#This Row],[Title]])</f>
        <v>1</v>
      </c>
      <c r="X19" s="46"/>
      <c r="Y19" s="40"/>
      <c r="Z19" s="40" t="s">
        <v>1333</v>
      </c>
      <c r="AA19" s="40" t="e">
        <f>INDEX(allsections[[S]:[Order]],MATCH(X19,allsections[SGUID],0),3)</f>
        <v>#N/A</v>
      </c>
      <c r="AB19" s="40" t="e">
        <f>INDEX(allsections[[S]:[Order]],MATCH(Y19,allsections[SGUID],0),3)</f>
        <v>#N/A</v>
      </c>
      <c r="AC19" s="40" t="s">
        <v>1334</v>
      </c>
    </row>
    <row r="20" spans="1:29" ht="409.5" hidden="1" x14ac:dyDescent="0.25">
      <c r="A20" t="s">
        <v>2379</v>
      </c>
      <c r="B20" s="47" t="s">
        <v>2380</v>
      </c>
      <c r="C20" s="47" t="s">
        <v>2381</v>
      </c>
      <c r="D20">
        <v>3</v>
      </c>
      <c r="F20" t="s">
        <v>74</v>
      </c>
      <c r="G20" t="str">
        <f>INDEX(allsections[[S]:[Order]],MATCH(unique_sections[[#This Row],[SGUID]],allsections[SGUID],0),1)</f>
        <v>FV 18 GLOBALG.A.P. STATUS</v>
      </c>
      <c r="H20" t="str">
        <f>INDEX(allsections[[S]:[Order]],MATCH(unique_sections[[#This Row],[SGUID]],allsections[SGUID],0),2)</f>
        <v>-</v>
      </c>
      <c r="I20">
        <f>INDEX(allsections[[S]:[Order]],MATCH(unique_sections[[#This Row],[SGUID]],allsections[SGUID],0),3)</f>
        <v>18</v>
      </c>
      <c r="K20" t="s">
        <v>514</v>
      </c>
      <c r="L20" t="str">
        <f>INDEX(allsections[[S]:[Order]],MATCH(unique_sub[[#This Row],[SSGUID]],allsections[SGUID],0),1)</f>
        <v>FV 20.02 Hazards and first aid</v>
      </c>
      <c r="M20" t="str">
        <f>INDEX(allsections[[S]:[Order]],MATCH(unique_sub[[#This Row],[SSGUID]],allsections[SGUID],0),2)</f>
        <v>-</v>
      </c>
      <c r="N20">
        <f>INDEX(allsections[[S]:[Order]],MATCH(unique_sub[[#This Row],[SSGUID]],allsections[SGUID],0),3)</f>
        <v>2002</v>
      </c>
      <c r="P20" t="s">
        <v>1130</v>
      </c>
      <c r="Q20" t="s">
        <v>1165</v>
      </c>
      <c r="R20" s="40" t="str">
        <f t="shared" si="0"/>
        <v>6SSbkfthK0LYaxbv5b14GB5RnRCz8ee4Zl9QUgeRKTHd</v>
      </c>
      <c r="S20" s="40">
        <f>INDEX(allsections[[S]:[Order]],MATCH(P20,allsections[SGUID],0),3)</f>
        <v>33</v>
      </c>
      <c r="T20" s="40">
        <f>INDEX(allsections[[S]:[Order]],MATCH(Q20,allsections[SGUID],0),3)</f>
        <v>3303</v>
      </c>
      <c r="U20" t="str">
        <f>IF(sectionsubsection[[#This Row],[Schon da?]]=1,INDEX(sectionsubsection_download[],MATCH(sectionsubsection[[#This Row],[Title]],sectionsubsection_download[Title],0),6),INDEX(sectionsubsection10[],MATCH(sectionsubsection[[#This Row],[Title]],sectionsubsection10[Title],0),6))</f>
        <v>1o2yFFL4vOygH47fNAZmGV</v>
      </c>
      <c r="V20">
        <f>COUNTIF(Z:Z,sectionsubsection[[#This Row],[Title]])</f>
        <v>1</v>
      </c>
      <c r="X20" s="49"/>
      <c r="Y20" s="50"/>
      <c r="Z20" s="40" t="s">
        <v>1337</v>
      </c>
      <c r="AA20" s="40" t="e">
        <f>INDEX(allsections[[S]:[Order]],MATCH(X20,allsections[SGUID],0),3)</f>
        <v>#N/A</v>
      </c>
      <c r="AB20" s="40" t="e">
        <f>INDEX(allsections[[S]:[Order]],MATCH(Y20,allsections[SGUID],0),3)</f>
        <v>#N/A</v>
      </c>
      <c r="AC20" s="50" t="s">
        <v>1338</v>
      </c>
    </row>
    <row r="21" spans="1:29" ht="409.5" hidden="1" x14ac:dyDescent="0.25">
      <c r="A21" t="s">
        <v>2421</v>
      </c>
      <c r="B21" s="47" t="s">
        <v>2422</v>
      </c>
      <c r="C21" s="47" t="s">
        <v>2423</v>
      </c>
      <c r="D21">
        <v>3</v>
      </c>
      <c r="F21" t="s">
        <v>979</v>
      </c>
      <c r="G21" t="str">
        <f>INDEX(allsections[[S]:[Order]],MATCH(unique_sections[[#This Row],[SGUID]],allsections[SGUID],0),1)</f>
        <v>FV 19 HYGIENE</v>
      </c>
      <c r="H21" t="str">
        <f>INDEX(allsections[[S]:[Order]],MATCH(unique_sections[[#This Row],[SGUID]],allsections[SGUID],0),2)</f>
        <v>-</v>
      </c>
      <c r="I21">
        <f>INDEX(allsections[[S]:[Order]],MATCH(unique_sections[[#This Row],[SGUID]],allsections[SGUID],0),3)</f>
        <v>19</v>
      </c>
      <c r="K21" t="s">
        <v>538</v>
      </c>
      <c r="L21" t="str">
        <f>INDEX(allsections[[S]:[Order]],MATCH(unique_sub[[#This Row],[SSGUID]],allsections[SGUID],0),1)</f>
        <v>FV 20.01 Risk assessment and training</v>
      </c>
      <c r="M21" t="str">
        <f>INDEX(allsections[[S]:[Order]],MATCH(unique_sub[[#This Row],[SSGUID]],allsections[SGUID],0),2)</f>
        <v>-</v>
      </c>
      <c r="N21">
        <f>INDEX(allsections[[S]:[Order]],MATCH(unique_sub[[#This Row],[SSGUID]],allsections[SGUID],0),3)</f>
        <v>2001</v>
      </c>
      <c r="P21" t="s">
        <v>1130</v>
      </c>
      <c r="Q21" t="s">
        <v>1138</v>
      </c>
      <c r="R21" s="40" t="str">
        <f t="shared" si="0"/>
        <v>6SSbkfthK0LYaxbv5b14GB1vk62VlZg3Zq6bcgLfSxGJ</v>
      </c>
      <c r="S21" s="40">
        <f>INDEX(allsections[[S]:[Order]],MATCH(P21,allsections[SGUID],0),3)</f>
        <v>33</v>
      </c>
      <c r="T21" s="40">
        <f>INDEX(allsections[[S]:[Order]],MATCH(Q21,allsections[SGUID],0),3)</f>
        <v>3306</v>
      </c>
      <c r="U21" t="str">
        <f>IF(sectionsubsection[[#This Row],[Schon da?]]=1,INDEX(sectionsubsection_download[],MATCH(sectionsubsection[[#This Row],[Title]],sectionsubsection_download[Title],0),6),INDEX(sectionsubsection10[],MATCH(sectionsubsection[[#This Row],[Title]],sectionsubsection10[Title],0),6))</f>
        <v>31PFCSQaqCuB8q57zJg6RP</v>
      </c>
      <c r="V21">
        <f>COUNTIF(Z:Z,sectionsubsection[[#This Row],[Title]])</f>
        <v>1</v>
      </c>
      <c r="X21" s="46"/>
      <c r="Y21" s="40"/>
      <c r="Z21" s="40" t="s">
        <v>1341</v>
      </c>
      <c r="AA21" s="40" t="e">
        <f>INDEX(allsections[[S]:[Order]],MATCH(X21,allsections[SGUID],0),3)</f>
        <v>#N/A</v>
      </c>
      <c r="AB21" s="40" t="e">
        <f>INDEX(allsections[[S]:[Order]],MATCH(Y21,allsections[SGUID],0),3)</f>
        <v>#N/A</v>
      </c>
      <c r="AC21" s="40" t="s">
        <v>1342</v>
      </c>
    </row>
    <row r="22" spans="1:29" ht="120" hidden="1" x14ac:dyDescent="0.25">
      <c r="A22" t="s">
        <v>94</v>
      </c>
      <c r="B22" s="47" t="s">
        <v>2474</v>
      </c>
      <c r="C22" s="47" t="s">
        <v>1266</v>
      </c>
      <c r="D22">
        <v>3</v>
      </c>
      <c r="F22" t="s">
        <v>488</v>
      </c>
      <c r="G22" t="str">
        <f>INDEX(allsections[[S]:[Order]],MATCH(unique_sections[[#This Row],[SGUID]],allsections[SGUID],0),1)</f>
        <v>FV 20 WORKERS’ HEALTH, SAFETY, AND WELFARE</v>
      </c>
      <c r="H22" t="str">
        <f>INDEX(allsections[[S]:[Order]],MATCH(unique_sections[[#This Row],[SGUID]],allsections[SGUID],0),2)</f>
        <v>-</v>
      </c>
      <c r="I22">
        <f>INDEX(allsections[[S]:[Order]],MATCH(unique_sections[[#This Row],[SGUID]],allsections[SGUID],0),3)</f>
        <v>20</v>
      </c>
      <c r="K22" t="s">
        <v>593</v>
      </c>
      <c r="L22" t="str">
        <f>INDEX(allsections[[S]:[Order]],MATCH(unique_sub[[#This Row],[SSGUID]],allsections[SGUID],0),1)</f>
        <v>FV 20.04 Workers’ welfare</v>
      </c>
      <c r="M22" t="str">
        <f>INDEX(allsections[[S]:[Order]],MATCH(unique_sub[[#This Row],[SSGUID]],allsections[SGUID],0),2)</f>
        <v>-</v>
      </c>
      <c r="N22">
        <f>INDEX(allsections[[S]:[Order]],MATCH(unique_sub[[#This Row],[SSGUID]],allsections[SGUID],0),3)</f>
        <v>2004</v>
      </c>
      <c r="P22" t="s">
        <v>1130</v>
      </c>
      <c r="Q22" t="s">
        <v>1151</v>
      </c>
      <c r="R22" s="40" t="str">
        <f t="shared" si="0"/>
        <v>6SSbkfthK0LYaxbv5b14GB5TLexd3GI3AjZkCglPj3h5</v>
      </c>
      <c r="S22" s="40">
        <f>INDEX(allsections[[S]:[Order]],MATCH(P22,allsections[SGUID],0),3)</f>
        <v>33</v>
      </c>
      <c r="T22" s="40">
        <f>INDEX(allsections[[S]:[Order]],MATCH(Q22,allsections[SGUID],0),3)</f>
        <v>3307</v>
      </c>
      <c r="U22" t="str">
        <f>IF(sectionsubsection[[#This Row],[Schon da?]]=1,INDEX(sectionsubsection_download[],MATCH(sectionsubsection[[#This Row],[Title]],sectionsubsection_download[Title],0),6),INDEX(sectionsubsection10[],MATCH(sectionsubsection[[#This Row],[Title]],sectionsubsection10[Title],0),6))</f>
        <v>5jtdahGRPyTbM5paWcRuKM</v>
      </c>
      <c r="V22">
        <f>COUNTIF(Z:Z,sectionsubsection[[#This Row],[Title]])</f>
        <v>1</v>
      </c>
      <c r="X22" s="49"/>
      <c r="Y22" s="50"/>
      <c r="Z22" s="40" t="s">
        <v>1345</v>
      </c>
      <c r="AA22" s="40" t="e">
        <f>INDEX(allsections[[S]:[Order]],MATCH(X22,allsections[SGUID],0),3)</f>
        <v>#N/A</v>
      </c>
      <c r="AB22" s="40" t="e">
        <f>INDEX(allsections[[S]:[Order]],MATCH(Y22,allsections[SGUID],0),3)</f>
        <v>#N/A</v>
      </c>
      <c r="AC22" s="50" t="s">
        <v>1346</v>
      </c>
    </row>
    <row r="23" spans="1:29" hidden="1" x14ac:dyDescent="0.25">
      <c r="A23" t="s">
        <v>475</v>
      </c>
      <c r="B23" t="s">
        <v>1265</v>
      </c>
      <c r="C23" t="s">
        <v>1266</v>
      </c>
      <c r="D23">
        <v>4</v>
      </c>
      <c r="F23" t="s">
        <v>282</v>
      </c>
      <c r="G23" t="str">
        <f>INDEX(allsections[[S]:[Order]],MATCH(unique_sections[[#This Row],[SGUID]],allsections[SGUID],0),1)</f>
        <v>FV 21 SITE MANAGEMENT</v>
      </c>
      <c r="H23" t="str">
        <f>INDEX(allsections[[S]:[Order]],MATCH(unique_sections[[#This Row],[SGUID]],allsections[SGUID],0),2)</f>
        <v>-</v>
      </c>
      <c r="I23">
        <f>INDEX(allsections[[S]:[Order]],MATCH(unique_sections[[#This Row],[SGUID]],allsections[SGUID],0),3)</f>
        <v>21</v>
      </c>
      <c r="K23" t="s">
        <v>668</v>
      </c>
      <c r="L23" t="str">
        <f>INDEX(allsections[[S]:[Order]],MATCH(unique_sub[[#This Row],[SSGUID]],allsections[SGUID],0),1)</f>
        <v>FV 22.02 Ecological upgrading of unproductive sites</v>
      </c>
      <c r="M23" t="str">
        <f>INDEX(allsections[[S]:[Order]],MATCH(unique_sub[[#This Row],[SSGUID]],allsections[SGUID],0),2)</f>
        <v>-</v>
      </c>
      <c r="N23">
        <f>INDEX(allsections[[S]:[Order]],MATCH(unique_sub[[#This Row],[SSGUID]],allsections[SGUID],0),3)</f>
        <v>2202</v>
      </c>
      <c r="P23" t="s">
        <v>1130</v>
      </c>
      <c r="Q23" t="s">
        <v>1131</v>
      </c>
      <c r="R23" s="40" t="str">
        <f t="shared" si="0"/>
        <v>6SSbkfthK0LYaxbv5b14GB1OZTzJWvKeCm4lQLj2de5o</v>
      </c>
      <c r="S23" s="40">
        <f>INDEX(allsections[[S]:[Order]],MATCH(P23,allsections[SGUID],0),3)</f>
        <v>33</v>
      </c>
      <c r="T23" s="40">
        <f>INDEX(allsections[[S]:[Order]],MATCH(Q23,allsections[SGUID],0),3)</f>
        <v>3304</v>
      </c>
      <c r="U23" t="str">
        <f>IF(sectionsubsection[[#This Row],[Schon da?]]=1,INDEX(sectionsubsection_download[],MATCH(sectionsubsection[[#This Row],[Title]],sectionsubsection_download[Title],0),6),INDEX(sectionsubsection10[],MATCH(sectionsubsection[[#This Row],[Title]],sectionsubsection10[Title],0),6))</f>
        <v>1P5WF4AhiUVjKU0eMjYNP3</v>
      </c>
      <c r="V23">
        <f>COUNTIF(Z:Z,sectionsubsection[[#This Row],[Title]])</f>
        <v>1</v>
      </c>
      <c r="X23" s="46"/>
      <c r="Y23" s="40"/>
      <c r="Z23" s="40" t="s">
        <v>1349</v>
      </c>
      <c r="AA23" s="40" t="e">
        <f>INDEX(allsections[[S]:[Order]],MATCH(X23,allsections[SGUID],0),3)</f>
        <v>#N/A</v>
      </c>
      <c r="AB23" s="40" t="e">
        <f>INDEX(allsections[[S]:[Order]],MATCH(Y23,allsections[SGUID],0),3)</f>
        <v>#N/A</v>
      </c>
      <c r="AC23" s="40" t="s">
        <v>1350</v>
      </c>
    </row>
    <row r="24" spans="1:29" ht="105" hidden="1" x14ac:dyDescent="0.25">
      <c r="A24" t="s">
        <v>1572</v>
      </c>
      <c r="B24" s="47" t="s">
        <v>1573</v>
      </c>
      <c r="C24" s="47" t="s">
        <v>1266</v>
      </c>
      <c r="D24">
        <v>4</v>
      </c>
      <c r="F24" t="s">
        <v>66</v>
      </c>
      <c r="G24" t="str">
        <f>INDEX(allsections[[S]:[Order]],MATCH(unique_sections[[#This Row],[SGUID]],allsections[SGUID],0),1)</f>
        <v>FV 22 BIODIVERSITY AND HABITATS</v>
      </c>
      <c r="H24" t="str">
        <f>INDEX(allsections[[S]:[Order]],MATCH(unique_sections[[#This Row],[SGUID]],allsections[SGUID],0),2)</f>
        <v>-</v>
      </c>
      <c r="I24">
        <f>INDEX(allsections[[S]:[Order]],MATCH(unique_sections[[#This Row],[SGUID]],allsections[SGUID],0),3)</f>
        <v>22</v>
      </c>
      <c r="K24" t="s">
        <v>675</v>
      </c>
      <c r="L24" t="str">
        <f>INDEX(allsections[[S]:[Order]],MATCH(unique_sub[[#This Row],[SSGUID]],allsections[SGUID],0),1)</f>
        <v>FV 22.01 Management of biodiversity and habitats</v>
      </c>
      <c r="M24" t="str">
        <f>INDEX(allsections[[S]:[Order]],MATCH(unique_sub[[#This Row],[SSGUID]],allsections[SGUID],0),2)</f>
        <v>-</v>
      </c>
      <c r="N24">
        <f>INDEX(allsections[[S]:[Order]],MATCH(unique_sub[[#This Row],[SSGUID]],allsections[SGUID],0),3)</f>
        <v>2201</v>
      </c>
      <c r="P24" t="s">
        <v>1130</v>
      </c>
      <c r="Q24" t="s">
        <v>1158</v>
      </c>
      <c r="R24" s="40" t="str">
        <f t="shared" si="0"/>
        <v>6SSbkfthK0LYaxbv5b14GB6v0SS1OCIEL11DaUsdV8qY</v>
      </c>
      <c r="S24" s="40">
        <f>INDEX(allsections[[S]:[Order]],MATCH(P24,allsections[SGUID],0),3)</f>
        <v>33</v>
      </c>
      <c r="T24" s="40">
        <f>INDEX(allsections[[S]:[Order]],MATCH(Q24,allsections[SGUID],0),3)</f>
        <v>3305</v>
      </c>
      <c r="U24" t="str">
        <f>IF(sectionsubsection[[#This Row],[Schon da?]]=1,INDEX(sectionsubsection_download[],MATCH(sectionsubsection[[#This Row],[Title]],sectionsubsection_download[Title],0),6),INDEX(sectionsubsection10[],MATCH(sectionsubsection[[#This Row],[Title]],sectionsubsection10[Title],0),6))</f>
        <v>6akCg1bzbz31hRuysr8H2o</v>
      </c>
      <c r="V24">
        <f>COUNTIF(Z:Z,sectionsubsection[[#This Row],[Title]])</f>
        <v>1</v>
      </c>
      <c r="X24" s="49"/>
      <c r="Y24" s="50"/>
      <c r="Z24" s="40" t="s">
        <v>1353</v>
      </c>
      <c r="AA24" s="40" t="e">
        <f>INDEX(allsections[[S]:[Order]],MATCH(X24,allsections[SGUID],0),3)</f>
        <v>#N/A</v>
      </c>
      <c r="AB24" s="40" t="e">
        <f>INDEX(allsections[[S]:[Order]],MATCH(Y24,allsections[SGUID],0),3)</f>
        <v>#N/A</v>
      </c>
      <c r="AC24" s="50" t="s">
        <v>1354</v>
      </c>
    </row>
    <row r="25" spans="1:29" ht="45" hidden="1" x14ac:dyDescent="0.25">
      <c r="A25" t="s">
        <v>1782</v>
      </c>
      <c r="B25" s="47" t="s">
        <v>1783</v>
      </c>
      <c r="C25" s="47" t="s">
        <v>1266</v>
      </c>
      <c r="D25">
        <v>4</v>
      </c>
      <c r="F25" t="s">
        <v>101</v>
      </c>
      <c r="G25" t="str">
        <f>INDEX(allsections[[S]:[Order]],MATCH(unique_sections[[#This Row],[SGUID]],allsections[SGUID],0),1)</f>
        <v>FV 23 ENERGY EFFICIENCY</v>
      </c>
      <c r="H25" t="str">
        <f>INDEX(allsections[[S]:[Order]],MATCH(unique_sections[[#This Row],[SGUID]],allsections[SGUID],0),2)</f>
        <v>-</v>
      </c>
      <c r="I25">
        <f>INDEX(allsections[[S]:[Order]],MATCH(unique_sections[[#This Row],[SGUID]],allsections[SGUID],0),3)</f>
        <v>23</v>
      </c>
      <c r="K25" t="s">
        <v>730</v>
      </c>
      <c r="L25" t="str">
        <f>INDEX(allsections[[S]:[Order]],MATCH(unique_sub[[#This Row],[SSGUID]],allsections[SGUID],0),1)</f>
        <v>FV 29.04 Nutrient content</v>
      </c>
      <c r="M25" t="str">
        <f>INDEX(allsections[[S]:[Order]],MATCH(unique_sub[[#This Row],[SSGUID]],allsections[SGUID],0),2)</f>
        <v>-</v>
      </c>
      <c r="N25">
        <f>INDEX(allsections[[S]:[Order]],MATCH(unique_sub[[#This Row],[SSGUID]],allsections[SGUID],0),3)</f>
        <v>2904</v>
      </c>
      <c r="P25" t="s">
        <v>115</v>
      </c>
      <c r="Q25" t="s">
        <v>151</v>
      </c>
      <c r="R25" s="40" t="str">
        <f t="shared" si="0"/>
        <v>6mrYpZ2GcLZ7AP1RVVry5GaeLabNl3CjngCaQDiZCnP</v>
      </c>
      <c r="S25" s="40">
        <f>INDEX(allsections[[S]:[Order]],MATCH(P25,allsections[SGUID],0),3)</f>
        <v>32</v>
      </c>
      <c r="T25" s="40">
        <f>INDEX(allsections[[S]:[Order]],MATCH(Q25,allsections[SGUID],0),3)</f>
        <v>3201</v>
      </c>
      <c r="U25" t="str">
        <f>IF(sectionsubsection[[#This Row],[Schon da?]]=1,INDEX(sectionsubsection_download[],MATCH(sectionsubsection[[#This Row],[Title]],sectionsubsection_download[Title],0),6),INDEX(sectionsubsection10[],MATCH(sectionsubsection[[#This Row],[Title]],sectionsubsection10[Title],0),6))</f>
        <v>64tLhqUpveB3E8yVXVsubo</v>
      </c>
      <c r="V25">
        <f>COUNTIF(Z:Z,sectionsubsection[[#This Row],[Title]])</f>
        <v>1</v>
      </c>
      <c r="X25" s="46"/>
      <c r="Y25" s="40"/>
      <c r="Z25" s="40" t="s">
        <v>1357</v>
      </c>
      <c r="AA25" s="40" t="e">
        <f>INDEX(allsections[[S]:[Order]],MATCH(X25,allsections[SGUID],0),3)</f>
        <v>#N/A</v>
      </c>
      <c r="AB25" s="40" t="e">
        <f>INDEX(allsections[[S]:[Order]],MATCH(Y25,allsections[SGUID],0),3)</f>
        <v>#N/A</v>
      </c>
      <c r="AC25" s="40" t="s">
        <v>1358</v>
      </c>
    </row>
    <row r="26" spans="1:29" ht="60" hidden="1" x14ac:dyDescent="0.25">
      <c r="A26" t="s">
        <v>1830</v>
      </c>
      <c r="B26" s="47" t="s">
        <v>1831</v>
      </c>
      <c r="C26" s="47" t="s">
        <v>1266</v>
      </c>
      <c r="D26">
        <v>4</v>
      </c>
      <c r="F26" t="s">
        <v>606</v>
      </c>
      <c r="G26" t="str">
        <f>INDEX(allsections[[S]:[Order]],MATCH(unique_sections[[#This Row],[SGUID]],allsections[SGUID],0),1)</f>
        <v>FV 24 GREENHOUSE GASES AND CLIMATE CHANGE</v>
      </c>
      <c r="H26" t="str">
        <f>INDEX(allsections[[S]:[Order]],MATCH(unique_sections[[#This Row],[SGUID]],allsections[SGUID],0),2)</f>
        <v>-</v>
      </c>
      <c r="I26">
        <f>INDEX(allsections[[S]:[Order]],MATCH(unique_sections[[#This Row],[SGUID]],allsections[SGUID],0),3)</f>
        <v>24</v>
      </c>
      <c r="K26" t="s">
        <v>818</v>
      </c>
      <c r="L26" t="str">
        <f>INDEX(allsections[[S]:[Order]],MATCH(unique_sub[[#This Row],[SSGUID]],allsections[SGUID],0),1)</f>
        <v>FV 28.03 Substrates</v>
      </c>
      <c r="M26" t="str">
        <f>INDEX(allsections[[S]:[Order]],MATCH(unique_sub[[#This Row],[SSGUID]],allsections[SGUID],0),2)</f>
        <v>-</v>
      </c>
      <c r="N26">
        <f>INDEX(allsections[[S]:[Order]],MATCH(unique_sub[[#This Row],[SSGUID]],allsections[SGUID],0),3)</f>
        <v>2803</v>
      </c>
      <c r="P26" t="s">
        <v>115</v>
      </c>
      <c r="Q26" t="s">
        <v>158</v>
      </c>
      <c r="R26" s="40" t="str">
        <f t="shared" si="0"/>
        <v>6mrYpZ2GcLZ7AP1RVVry5G7te0V5sEO4j2gdaCHhqwRe</v>
      </c>
      <c r="S26" s="40">
        <f>INDEX(allsections[[S]:[Order]],MATCH(P26,allsections[SGUID],0),3)</f>
        <v>32</v>
      </c>
      <c r="T26" s="40">
        <f>INDEX(allsections[[S]:[Order]],MATCH(Q26,allsections[SGUID],0),3)</f>
        <v>3202</v>
      </c>
      <c r="U26" t="str">
        <f>IF(sectionsubsection[[#This Row],[Schon da?]]=1,INDEX(sectionsubsection_download[],MATCH(sectionsubsection[[#This Row],[Title]],sectionsubsection_download[Title],0),6),INDEX(sectionsubsection10[],MATCH(sectionsubsection[[#This Row],[Title]],sectionsubsection10[Title],0),6))</f>
        <v>3G6XCS3kXxaiT6An6fyXYY</v>
      </c>
      <c r="V26">
        <f>COUNTIF(Z:Z,sectionsubsection[[#This Row],[Title]])</f>
        <v>1</v>
      </c>
      <c r="X26" s="49"/>
      <c r="Y26" s="50"/>
      <c r="Z26" s="40" t="s">
        <v>1361</v>
      </c>
      <c r="AA26" s="40" t="e">
        <f>INDEX(allsections[[S]:[Order]],MATCH(X26,allsections[SGUID],0),3)</f>
        <v>#N/A</v>
      </c>
      <c r="AB26" s="40" t="e">
        <f>INDEX(allsections[[S]:[Order]],MATCH(Y26,allsections[SGUID],0),3)</f>
        <v>#N/A</v>
      </c>
      <c r="AC26" s="50" t="s">
        <v>1362</v>
      </c>
    </row>
    <row r="27" spans="1:29" ht="409.5" hidden="1" x14ac:dyDescent="0.25">
      <c r="A27" t="s">
        <v>2371</v>
      </c>
      <c r="B27" s="47" t="s">
        <v>2372</v>
      </c>
      <c r="C27" s="47" t="s">
        <v>2373</v>
      </c>
      <c r="D27">
        <v>4</v>
      </c>
      <c r="F27" t="s">
        <v>138</v>
      </c>
      <c r="G27" t="str">
        <f>INDEX(allsections[[S]:[Order]],MATCH(unique_sections[[#This Row],[SGUID]],allsections[SGUID],0),1)</f>
        <v>FV 25 WASTE MANAGEMENT</v>
      </c>
      <c r="H27" t="str">
        <f>INDEX(allsections[[S]:[Order]],MATCH(unique_sections[[#This Row],[SGUID]],allsections[SGUID],0),2)</f>
        <v>-</v>
      </c>
      <c r="I27">
        <f>INDEX(allsections[[S]:[Order]],MATCH(unique_sections[[#This Row],[SGUID]],allsections[SGUID],0),3)</f>
        <v>25</v>
      </c>
      <c r="K27" t="s">
        <v>843</v>
      </c>
      <c r="L27" t="str">
        <f>INDEX(allsections[[S]:[Order]],MATCH(unique_sub[[#This Row],[SSGUID]],allsections[SGUID],0),1)</f>
        <v>FV 28.02 Soil fumigation</v>
      </c>
      <c r="M27" t="str">
        <f>INDEX(allsections[[S]:[Order]],MATCH(unique_sub[[#This Row],[SSGUID]],allsections[SGUID],0),2)</f>
        <v>-</v>
      </c>
      <c r="N27">
        <f>INDEX(allsections[[S]:[Order]],MATCH(unique_sub[[#This Row],[SSGUID]],allsections[SGUID],0),3)</f>
        <v>2802</v>
      </c>
      <c r="P27" t="s">
        <v>115</v>
      </c>
      <c r="Q27" t="s">
        <v>189</v>
      </c>
      <c r="R27" s="40" t="str">
        <f t="shared" si="0"/>
        <v>6mrYpZ2GcLZ7AP1RVVry5G7FzFPUI62I8icT9zFiqYBn</v>
      </c>
      <c r="S27" s="40">
        <f>INDEX(allsections[[S]:[Order]],MATCH(P27,allsections[SGUID],0),3)</f>
        <v>32</v>
      </c>
      <c r="T27" s="40">
        <f>INDEX(allsections[[S]:[Order]],MATCH(Q27,allsections[SGUID],0),3)</f>
        <v>3209</v>
      </c>
      <c r="U27" t="str">
        <f>IF(sectionsubsection[[#This Row],[Schon da?]]=1,INDEX(sectionsubsection_download[],MATCH(sectionsubsection[[#This Row],[Title]],sectionsubsection_download[Title],0),6),INDEX(sectionsubsection10[],MATCH(sectionsubsection[[#This Row],[Title]],sectionsubsection10[Title],0),6))</f>
        <v>7qLHXfgMF1BvtNhEoTrOl1</v>
      </c>
      <c r="V27">
        <f>COUNTIF(Z:Z,sectionsubsection[[#This Row],[Title]])</f>
        <v>1</v>
      </c>
      <c r="X27" s="46"/>
      <c r="Y27" s="40"/>
      <c r="Z27" s="40" t="s">
        <v>1365</v>
      </c>
      <c r="AA27" s="40" t="e">
        <f>INDEX(allsections[[S]:[Order]],MATCH(X27,allsections[SGUID],0),3)</f>
        <v>#N/A</v>
      </c>
      <c r="AB27" s="40" t="e">
        <f>INDEX(allsections[[S]:[Order]],MATCH(Y27,allsections[SGUID],0),3)</f>
        <v>#N/A</v>
      </c>
      <c r="AC27" s="40" t="s">
        <v>1366</v>
      </c>
    </row>
    <row r="28" spans="1:29" ht="409.5" hidden="1" x14ac:dyDescent="0.25">
      <c r="A28" t="s">
        <v>2477</v>
      </c>
      <c r="B28" s="47" t="s">
        <v>2478</v>
      </c>
      <c r="C28" s="47" t="s">
        <v>2479</v>
      </c>
      <c r="D28">
        <v>4</v>
      </c>
      <c r="F28" t="s">
        <v>379</v>
      </c>
      <c r="G28" t="str">
        <f>INDEX(allsections[[S]:[Order]],MATCH(unique_sections[[#This Row],[SGUID]],allsections[SGUID],0),1)</f>
        <v>FV 26 PLANT PROPAGATION MATERIAL</v>
      </c>
      <c r="H28" t="str">
        <f>INDEX(allsections[[S]:[Order]],MATCH(unique_sections[[#This Row],[SGUID]],allsections[SGUID],0),2)</f>
        <v>-</v>
      </c>
      <c r="I28">
        <f>INDEX(allsections[[S]:[Order]],MATCH(unique_sections[[#This Row],[SGUID]],allsections[SGUID],0),3)</f>
        <v>26</v>
      </c>
      <c r="K28" t="s">
        <v>1022</v>
      </c>
      <c r="L28" t="str">
        <f>INDEX(allsections[[S]:[Order]],MATCH(unique_sub[[#This Row],[SSGUID]],allsections[SGUID],0),1)</f>
        <v>FV 32.07 Residue analysis</v>
      </c>
      <c r="M28" t="str">
        <f>INDEX(allsections[[S]:[Order]],MATCH(unique_sub[[#This Row],[SSGUID]],allsections[SGUID],0),2)</f>
        <v>-</v>
      </c>
      <c r="N28">
        <f>INDEX(allsections[[S]:[Order]],MATCH(unique_sub[[#This Row],[SSGUID]],allsections[SGUID],0),3)</f>
        <v>3207</v>
      </c>
      <c r="P28" t="s">
        <v>488</v>
      </c>
      <c r="Q28" t="s">
        <v>489</v>
      </c>
      <c r="R28" s="40" t="str">
        <f t="shared" si="0"/>
        <v>2apQYV4sVGueZxb722p88222v7nnkQpO82gWNsHA3e6i</v>
      </c>
      <c r="S28" s="40">
        <f>INDEX(allsections[[S]:[Order]],MATCH(P28,allsections[SGUID],0),3)</f>
        <v>20</v>
      </c>
      <c r="T28" s="40">
        <f>INDEX(allsections[[S]:[Order]],MATCH(Q28,allsections[SGUID],0),3)</f>
        <v>2003</v>
      </c>
      <c r="U28" t="str">
        <f>IF(sectionsubsection[[#This Row],[Schon da?]]=1,INDEX(sectionsubsection_download[],MATCH(sectionsubsection[[#This Row],[Title]],sectionsubsection_download[Title],0),6),INDEX(sectionsubsection10[],MATCH(sectionsubsection[[#This Row],[Title]],sectionsubsection10[Title],0),6))</f>
        <v>7cF7TZI0Gd9xPsfARGQ9l9</v>
      </c>
      <c r="V28">
        <f>COUNTIF(Z:Z,sectionsubsection[[#This Row],[Title]])</f>
        <v>1</v>
      </c>
      <c r="X28" s="49"/>
      <c r="Y28" s="50"/>
      <c r="Z28" s="40" t="s">
        <v>1369</v>
      </c>
      <c r="AA28" s="40" t="e">
        <f>INDEX(allsections[[S]:[Order]],MATCH(X28,allsections[SGUID],0),3)</f>
        <v>#N/A</v>
      </c>
      <c r="AB28" s="40" t="e">
        <f>INDEX(allsections[[S]:[Order]],MATCH(Y28,allsections[SGUID],0),3)</f>
        <v>#N/A</v>
      </c>
      <c r="AC28" s="50" t="s">
        <v>1370</v>
      </c>
    </row>
    <row r="29" spans="1:29" ht="120" hidden="1" x14ac:dyDescent="0.25">
      <c r="A29" t="s">
        <v>1568</v>
      </c>
      <c r="B29" s="47" t="s">
        <v>1569</v>
      </c>
      <c r="C29" s="47" t="s">
        <v>1266</v>
      </c>
      <c r="D29">
        <v>5</v>
      </c>
      <c r="F29" t="s">
        <v>793</v>
      </c>
      <c r="G29" t="str">
        <f>INDEX(allsections[[S]:[Order]],MATCH(unique_sections[[#This Row],[SGUID]],allsections[SGUID],0),1)</f>
        <v>FV 27 GENETICALLY MODIFIED ORGANISMS</v>
      </c>
      <c r="H29" t="str">
        <f>INDEX(allsections[[S]:[Order]],MATCH(unique_sections[[#This Row],[SGUID]],allsections[SGUID],0),2)</f>
        <v>-</v>
      </c>
      <c r="I29">
        <f>INDEX(allsections[[S]:[Order]],MATCH(unique_sections[[#This Row],[SGUID]],allsections[SGUID],0),3)</f>
        <v>27</v>
      </c>
      <c r="K29" t="s">
        <v>1048</v>
      </c>
      <c r="L29" t="str">
        <f>INDEX(allsections[[S]:[Order]],MATCH(unique_sub[[#This Row],[SSGUID]],allsections[SGUID],0),1)</f>
        <v>FV 30.01 Water use risk assessments and management plan</v>
      </c>
      <c r="M29" t="str">
        <f>INDEX(allsections[[S]:[Order]],MATCH(unique_sub[[#This Row],[SSGUID]],allsections[SGUID],0),2)</f>
        <v>-</v>
      </c>
      <c r="N29">
        <f>INDEX(allsections[[S]:[Order]],MATCH(unique_sub[[#This Row],[SSGUID]],allsections[SGUID],0),3)</f>
        <v>3001</v>
      </c>
      <c r="P29" t="s">
        <v>744</v>
      </c>
      <c r="Q29" t="s">
        <v>50</v>
      </c>
      <c r="R29" s="40" t="str">
        <f t="shared" si="0"/>
        <v>5QTGwGTKitdKuEwjmkCJSy5TvyR0UgB0EOmnMkFaZftX</v>
      </c>
      <c r="S29" s="40">
        <f>INDEX(allsections[[S]:[Order]],MATCH(P29,allsections[SGUID],0),3)</f>
        <v>31</v>
      </c>
      <c r="T29" s="40">
        <f>INDEX(allsections[[S]:[Order]],MATCH(Q29,allsections[SGUID],0),3)</f>
        <v>0</v>
      </c>
      <c r="U29" t="str">
        <f>IF(sectionsubsection[[#This Row],[Schon da?]]=1,INDEX(sectionsubsection_download[],MATCH(sectionsubsection[[#This Row],[Title]],sectionsubsection_download[Title],0),6),INDEX(sectionsubsection10[],MATCH(sectionsubsection[[#This Row],[Title]],sectionsubsection10[Title],0),6))</f>
        <v>2hnZEMTaQG5nB4cObQrjJa</v>
      </c>
      <c r="V29">
        <f>COUNTIF(Z:Z,sectionsubsection[[#This Row],[Title]])</f>
        <v>1</v>
      </c>
      <c r="X29" s="46"/>
      <c r="Y29" s="40"/>
      <c r="Z29" s="40" t="s">
        <v>1373</v>
      </c>
      <c r="AA29" s="40" t="e">
        <f>INDEX(allsections[[S]:[Order]],MATCH(X29,allsections[SGUID],0),3)</f>
        <v>#N/A</v>
      </c>
      <c r="AB29" s="40" t="e">
        <f>INDEX(allsections[[S]:[Order]],MATCH(Y29,allsections[SGUID],0),3)</f>
        <v>#N/A</v>
      </c>
      <c r="AC29" s="40" t="s">
        <v>1374</v>
      </c>
    </row>
    <row r="30" spans="1:29" ht="75" hidden="1" x14ac:dyDescent="0.25">
      <c r="A30" t="s">
        <v>1778</v>
      </c>
      <c r="B30" s="47" t="s">
        <v>1779</v>
      </c>
      <c r="C30" s="47" t="s">
        <v>1266</v>
      </c>
      <c r="D30">
        <v>5</v>
      </c>
      <c r="F30" t="s">
        <v>58</v>
      </c>
      <c r="G30" t="str">
        <f>INDEX(allsections[[S]:[Order]],MATCH(unique_sections[[#This Row],[SGUID]],allsections[SGUID],0),1)</f>
        <v>FV 28 SOIL AND SUBSTRATE MANAGEMENT</v>
      </c>
      <c r="H30" t="str">
        <f>INDEX(allsections[[S]:[Order]],MATCH(unique_sections[[#This Row],[SGUID]],allsections[SGUID],0),2)</f>
        <v>-</v>
      </c>
      <c r="I30">
        <f>INDEX(allsections[[S]:[Order]],MATCH(unique_sections[[#This Row],[SGUID]],allsections[SGUID],0),3)</f>
        <v>28</v>
      </c>
      <c r="K30" t="s">
        <v>1073</v>
      </c>
      <c r="L30" t="str">
        <f>INDEX(allsections[[S]:[Order]],MATCH(unique_sub[[#This Row],[SSGUID]],allsections[SGUID],0),1)</f>
        <v>FV 30.04 Water storage</v>
      </c>
      <c r="M30" t="str">
        <f>INDEX(allsections[[S]:[Order]],MATCH(unique_sub[[#This Row],[SSGUID]],allsections[SGUID],0),2)</f>
        <v>-</v>
      </c>
      <c r="N30">
        <f>INDEX(allsections[[S]:[Order]],MATCH(unique_sub[[#This Row],[SSGUID]],allsections[SGUID],0),3)</f>
        <v>3004</v>
      </c>
      <c r="P30" t="s">
        <v>87</v>
      </c>
      <c r="Q30" t="s">
        <v>50</v>
      </c>
      <c r="R30" s="40" t="str">
        <f t="shared" si="0"/>
        <v>56UycwhshuG3OMlSB7ahAa5TvyR0UgB0EOmnMkFaZftX</v>
      </c>
      <c r="S30" s="40">
        <f>INDEX(allsections[[S]:[Order]],MATCH(P30,allsections[SGUID],0),3)</f>
        <v>17</v>
      </c>
      <c r="T30" s="40">
        <f>INDEX(allsections[[S]:[Order]],MATCH(Q30,allsections[SGUID],0),3)</f>
        <v>0</v>
      </c>
      <c r="U30" t="str">
        <f>IF(sectionsubsection[[#This Row],[Schon da?]]=1,INDEX(sectionsubsection_download[],MATCH(sectionsubsection[[#This Row],[Title]],sectionsubsection_download[Title],0),6),INDEX(sectionsubsection10[],MATCH(sectionsubsection[[#This Row],[Title]],sectionsubsection10[Title],0),6))</f>
        <v>2MaWcCOjrnzTUZYLyLI2po</v>
      </c>
      <c r="V30">
        <f>COUNTIF(Z:Z,sectionsubsection[[#This Row],[Title]])</f>
        <v>1</v>
      </c>
      <c r="X30" s="49"/>
      <c r="Y30" s="50"/>
      <c r="Z30" s="40" t="s">
        <v>1376</v>
      </c>
      <c r="AA30" s="40" t="e">
        <f>INDEX(allsections[[S]:[Order]],MATCH(X30,allsections[SGUID],0),3)</f>
        <v>#N/A</v>
      </c>
      <c r="AB30" s="40" t="e">
        <f>INDEX(allsections[[S]:[Order]],MATCH(Y30,allsections[SGUID],0),3)</f>
        <v>#N/A</v>
      </c>
      <c r="AC30" s="50" t="s">
        <v>1377</v>
      </c>
    </row>
    <row r="31" spans="1:29" ht="45" hidden="1" x14ac:dyDescent="0.25">
      <c r="A31" t="s">
        <v>1826</v>
      </c>
      <c r="B31" s="47" t="s">
        <v>1827</v>
      </c>
      <c r="C31" s="47" t="s">
        <v>1266</v>
      </c>
      <c r="D31">
        <v>5</v>
      </c>
      <c r="F31" t="s">
        <v>123</v>
      </c>
      <c r="G31" t="str">
        <f>INDEX(allsections[[S]:[Order]],MATCH(unique_sections[[#This Row],[SGUID]],allsections[SGUID],0),1)</f>
        <v>FV 29 FERTILIZERS AND BIOSTIMULANTS</v>
      </c>
      <c r="H31" t="str">
        <f>INDEX(allsections[[S]:[Order]],MATCH(unique_sections[[#This Row],[SGUID]],allsections[SGUID],0),2)</f>
        <v>-</v>
      </c>
      <c r="I31">
        <f>INDEX(allsections[[S]:[Order]],MATCH(unique_sections[[#This Row],[SGUID]],allsections[SGUID],0),3)</f>
        <v>29</v>
      </c>
      <c r="K31" t="s">
        <v>1080</v>
      </c>
      <c r="L31" t="str">
        <f>INDEX(allsections[[S]:[Order]],MATCH(unique_sub[[#This Row],[SSGUID]],allsections[SGUID],0),1)</f>
        <v>FV 30.06 Irrigation predictions and record keeping</v>
      </c>
      <c r="M31" t="str">
        <f>INDEX(allsections[[S]:[Order]],MATCH(unique_sub[[#This Row],[SSGUID]],allsections[SGUID],0),2)</f>
        <v>-</v>
      </c>
      <c r="N31">
        <f>INDEX(allsections[[S]:[Order]],MATCH(unique_sub[[#This Row],[SSGUID]],allsections[SGUID],0),3)</f>
        <v>3006</v>
      </c>
      <c r="P31" t="s">
        <v>793</v>
      </c>
      <c r="Q31" t="s">
        <v>50</v>
      </c>
      <c r="R31" s="40" t="str">
        <f t="shared" si="0"/>
        <v>30jEVEr91nZpdd9cxyULwz5TvyR0UgB0EOmnMkFaZftX</v>
      </c>
      <c r="S31" s="40">
        <f>INDEX(allsections[[S]:[Order]],MATCH(P31,allsections[SGUID],0),3)</f>
        <v>27</v>
      </c>
      <c r="T31" s="40">
        <f>INDEX(allsections[[S]:[Order]],MATCH(Q31,allsections[SGUID],0),3)</f>
        <v>0</v>
      </c>
      <c r="U31" t="str">
        <f>IF(sectionsubsection[[#This Row],[Schon da?]]=1,INDEX(sectionsubsection_download[],MATCH(sectionsubsection[[#This Row],[Title]],sectionsubsection_download[Title],0),6),INDEX(sectionsubsection10[],MATCH(sectionsubsection[[#This Row],[Title]],sectionsubsection10[Title],0),6))</f>
        <v>1PuOePk9uZL3G34wE5JQsg</v>
      </c>
      <c r="V31">
        <f>COUNTIF(Z:Z,sectionsubsection[[#This Row],[Title]])</f>
        <v>1</v>
      </c>
      <c r="X31" s="46"/>
      <c r="Y31" s="40"/>
      <c r="Z31" s="40" t="s">
        <v>1380</v>
      </c>
      <c r="AA31" s="40" t="e">
        <f>INDEX(allsections[[S]:[Order]],MATCH(X31,allsections[SGUID],0),3)</f>
        <v>#N/A</v>
      </c>
      <c r="AB31" s="40" t="e">
        <f>INDEX(allsections[[S]:[Order]],MATCH(Y31,allsections[SGUID],0),3)</f>
        <v>#N/A</v>
      </c>
      <c r="AC31" s="40" t="s">
        <v>1381</v>
      </c>
    </row>
    <row r="32" spans="1:29" ht="409.5" hidden="1" x14ac:dyDescent="0.25">
      <c r="A32" t="s">
        <v>2408</v>
      </c>
      <c r="B32" s="47" t="s">
        <v>2409</v>
      </c>
      <c r="C32" s="47" t="s">
        <v>2410</v>
      </c>
      <c r="D32">
        <v>5</v>
      </c>
      <c r="F32" t="s">
        <v>1047</v>
      </c>
      <c r="G32" t="str">
        <f>INDEX(allsections[[S]:[Order]],MATCH(unique_sections[[#This Row],[SGUID]],allsections[SGUID],0),1)</f>
        <v>FV 30 WATER MANAGEMENT</v>
      </c>
      <c r="H32" t="str">
        <f>INDEX(allsections[[S]:[Order]],MATCH(unique_sections[[#This Row],[SGUID]],allsections[SGUID],0),2)</f>
        <v>-</v>
      </c>
      <c r="I32">
        <f>INDEX(allsections[[S]:[Order]],MATCH(unique_sections[[#This Row],[SGUID]],allsections[SGUID],0),3)</f>
        <v>30</v>
      </c>
      <c r="K32" t="s">
        <v>1087</v>
      </c>
      <c r="L32" t="str">
        <f>INDEX(allsections[[S]:[Order]],MATCH(unique_sub[[#This Row],[SSGUID]],allsections[SGUID],0),1)</f>
        <v>FV 30.05 Water quality</v>
      </c>
      <c r="M32" t="str">
        <f>INDEX(allsections[[S]:[Order]],MATCH(unique_sub[[#This Row],[SSGUID]],allsections[SGUID],0),2)</f>
        <v>-</v>
      </c>
      <c r="N32">
        <f>INDEX(allsections[[S]:[Order]],MATCH(unique_sub[[#This Row],[SSGUID]],allsections[SGUID],0),3)</f>
        <v>3005</v>
      </c>
      <c r="P32" t="s">
        <v>58</v>
      </c>
      <c r="Q32" t="s">
        <v>818</v>
      </c>
      <c r="R32" s="40" t="str">
        <f t="shared" si="0"/>
        <v>19FqK7ekLK0m3iLHchTn8h14lJpH5qVsP8C976yuQrDU</v>
      </c>
      <c r="S32" s="40">
        <f>INDEX(allsections[[S]:[Order]],MATCH(P32,allsections[SGUID],0),3)</f>
        <v>28</v>
      </c>
      <c r="T32" s="40">
        <f>INDEX(allsections[[S]:[Order]],MATCH(Q32,allsections[SGUID],0),3)</f>
        <v>2803</v>
      </c>
      <c r="U32" t="str">
        <f>IF(sectionsubsection[[#This Row],[Schon da?]]=1,INDEX(sectionsubsection_download[],MATCH(sectionsubsection[[#This Row],[Title]],sectionsubsection_download[Title],0),6),INDEX(sectionsubsection10[],MATCH(sectionsubsection[[#This Row],[Title]],sectionsubsection10[Title],0),6))</f>
        <v>13bKix0KDGNudEM0QXmk1y</v>
      </c>
      <c r="V32">
        <f>COUNTIF(Z:Z,sectionsubsection[[#This Row],[Title]])</f>
        <v>1</v>
      </c>
      <c r="X32" s="49"/>
      <c r="Y32" s="50"/>
      <c r="Z32" s="40" t="s">
        <v>1384</v>
      </c>
      <c r="AA32" s="40" t="e">
        <f>INDEX(allsections[[S]:[Order]],MATCH(X32,allsections[SGUID],0),3)</f>
        <v>#N/A</v>
      </c>
      <c r="AB32" s="40" t="e">
        <f>INDEX(allsections[[S]:[Order]],MATCH(Y32,allsections[SGUID],0),3)</f>
        <v>#N/A</v>
      </c>
      <c r="AC32" s="50" t="s">
        <v>1385</v>
      </c>
    </row>
    <row r="33" spans="1:29" ht="120" hidden="1" x14ac:dyDescent="0.25">
      <c r="A33" t="s">
        <v>908</v>
      </c>
      <c r="B33" s="47" t="s">
        <v>2433</v>
      </c>
      <c r="C33" s="47" t="s">
        <v>1266</v>
      </c>
      <c r="D33">
        <v>5</v>
      </c>
      <c r="F33" t="s">
        <v>744</v>
      </c>
      <c r="G33" t="str">
        <f>INDEX(allsections[[S]:[Order]],MATCH(unique_sections[[#This Row],[SGUID]],allsections[SGUID],0),1)</f>
        <v>FV 31 INTEGRATED PEST MANAGEMENT</v>
      </c>
      <c r="H33" t="str">
        <f>INDEX(allsections[[S]:[Order]],MATCH(unique_sections[[#This Row],[SGUID]],allsections[SGUID],0),2)</f>
        <v>-</v>
      </c>
      <c r="I33">
        <f>INDEX(allsections[[S]:[Order]],MATCH(unique_sections[[#This Row],[SGUID]],allsections[SGUID],0),3)</f>
        <v>31</v>
      </c>
      <c r="K33" t="s">
        <v>1123</v>
      </c>
      <c r="L33" t="str">
        <f>INDEX(allsections[[S]:[Order]],MATCH(unique_sub[[#This Row],[SSGUID]],allsections[SGUID],0),1)</f>
        <v>FV 30.03 Efficient water use on the farm</v>
      </c>
      <c r="M33" t="str">
        <f>INDEX(allsections[[S]:[Order]],MATCH(unique_sub[[#This Row],[SSGUID]],allsections[SGUID],0),2)</f>
        <v>-</v>
      </c>
      <c r="N33">
        <f>INDEX(allsections[[S]:[Order]],MATCH(unique_sub[[#This Row],[SSGUID]],allsections[SGUID],0),3)</f>
        <v>3003</v>
      </c>
      <c r="P33" t="s">
        <v>58</v>
      </c>
      <c r="Q33" t="s">
        <v>843</v>
      </c>
      <c r="R33" s="40" t="str">
        <f t="shared" si="0"/>
        <v>19FqK7ekLK0m3iLHchTn8h2g5JReDfSpzAHl16771ew5</v>
      </c>
      <c r="S33" s="40">
        <f>INDEX(allsections[[S]:[Order]],MATCH(P33,allsections[SGUID],0),3)</f>
        <v>28</v>
      </c>
      <c r="T33" s="40">
        <f>INDEX(allsections[[S]:[Order]],MATCH(Q33,allsections[SGUID],0),3)</f>
        <v>2802</v>
      </c>
      <c r="U33" t="str">
        <f>IF(sectionsubsection[[#This Row],[Schon da?]]=1,INDEX(sectionsubsection_download[],MATCH(sectionsubsection[[#This Row],[Title]],sectionsubsection_download[Title],0),6),INDEX(sectionsubsection10[],MATCH(sectionsubsection[[#This Row],[Title]],sectionsubsection10[Title],0),6))</f>
        <v>6NNCdhTMTpFbSgoGpb63cp</v>
      </c>
      <c r="V33">
        <f>COUNTIF(Z:Z,sectionsubsection[[#This Row],[Title]])</f>
        <v>1</v>
      </c>
      <c r="X33" s="46"/>
      <c r="Y33" s="40"/>
      <c r="Z33" s="40" t="s">
        <v>1388</v>
      </c>
      <c r="AA33" s="40" t="e">
        <f>INDEX(allsections[[S]:[Order]],MATCH(X33,allsections[SGUID],0),3)</f>
        <v>#N/A</v>
      </c>
      <c r="AB33" s="40" t="e">
        <f>INDEX(allsections[[S]:[Order]],MATCH(Y33,allsections[SGUID],0),3)</f>
        <v>#N/A</v>
      </c>
      <c r="AC33" s="40" t="s">
        <v>1389</v>
      </c>
    </row>
    <row r="34" spans="1:29" ht="330" hidden="1" x14ac:dyDescent="0.25">
      <c r="A34" t="s">
        <v>2468</v>
      </c>
      <c r="B34" s="47" t="s">
        <v>2469</v>
      </c>
      <c r="C34" s="47" t="s">
        <v>2470</v>
      </c>
      <c r="D34">
        <v>5</v>
      </c>
      <c r="F34" t="s">
        <v>115</v>
      </c>
      <c r="G34" t="str">
        <f>INDEX(allsections[[S]:[Order]],MATCH(unique_sections[[#This Row],[SGUID]],allsections[SGUID],0),1)</f>
        <v>FV 32 PLANT PROTECTION PRODUCTS</v>
      </c>
      <c r="H34" t="str">
        <f>INDEX(allsections[[S]:[Order]],MATCH(unique_sections[[#This Row],[SGUID]],allsections[SGUID],0),2)</f>
        <v>-</v>
      </c>
      <c r="I34">
        <f>INDEX(allsections[[S]:[Order]],MATCH(unique_sections[[#This Row],[SGUID]],allsections[SGUID],0),3)</f>
        <v>32</v>
      </c>
      <c r="K34" t="s">
        <v>1131</v>
      </c>
      <c r="L34" t="str">
        <f>INDEX(allsections[[S]:[Order]],MATCH(unique_sub[[#This Row],[SSGUID]],allsections[SGUID],0),1)</f>
        <v>FV 33.04 Pest control</v>
      </c>
      <c r="M34" t="str">
        <f>INDEX(allsections[[S]:[Order]],MATCH(unique_sub[[#This Row],[SSGUID]],allsections[SGUID],0),2)</f>
        <v>-</v>
      </c>
      <c r="N34">
        <f>INDEX(allsections[[S]:[Order]],MATCH(unique_sub[[#This Row],[SSGUID]],allsections[SGUID],0),3)</f>
        <v>3304</v>
      </c>
      <c r="P34" t="s">
        <v>606</v>
      </c>
      <c r="Q34" t="s">
        <v>50</v>
      </c>
      <c r="R34" s="40" t="str">
        <f t="shared" si="0"/>
        <v>2qQW5LAimcgbwLksFTh6tg5TvyR0UgB0EOmnMkFaZftX</v>
      </c>
      <c r="S34" s="40">
        <f>INDEX(allsections[[S]:[Order]],MATCH(P34,allsections[SGUID],0),3)</f>
        <v>24</v>
      </c>
      <c r="T34" s="40">
        <f>INDEX(allsections[[S]:[Order]],MATCH(Q34,allsections[SGUID],0),3)</f>
        <v>0</v>
      </c>
      <c r="U34" t="str">
        <f>IF(sectionsubsection[[#This Row],[Schon da?]]=1,INDEX(sectionsubsection_download[],MATCH(sectionsubsection[[#This Row],[Title]],sectionsubsection_download[Title],0),6),INDEX(sectionsubsection10[],MATCH(sectionsubsection[[#This Row],[Title]],sectionsubsection10[Title],0),6))</f>
        <v>7iWJXTXYCupkFTEfuzkuQg</v>
      </c>
      <c r="V34">
        <f>COUNTIF(Z:Z,sectionsubsection[[#This Row],[Title]])</f>
        <v>1</v>
      </c>
      <c r="X34" s="49"/>
      <c r="Y34" s="50"/>
      <c r="Z34" s="40" t="s">
        <v>1392</v>
      </c>
      <c r="AA34" s="40" t="e">
        <f>INDEX(allsections[[S]:[Order]],MATCH(X34,allsections[SGUID],0),3)</f>
        <v>#N/A</v>
      </c>
      <c r="AB34" s="40" t="e">
        <f>INDEX(allsections[[S]:[Order]],MATCH(Y34,allsections[SGUID],0),3)</f>
        <v>#N/A</v>
      </c>
      <c r="AC34" s="50" t="s">
        <v>1393</v>
      </c>
    </row>
    <row r="35" spans="1:29" ht="45" hidden="1" x14ac:dyDescent="0.25">
      <c r="A35" t="s">
        <v>1564</v>
      </c>
      <c r="B35" s="47" t="s">
        <v>1565</v>
      </c>
      <c r="C35" s="47" t="s">
        <v>1266</v>
      </c>
      <c r="D35">
        <v>6</v>
      </c>
      <c r="F35" t="s">
        <v>1130</v>
      </c>
      <c r="G35" t="str">
        <f>INDEX(allsections[[S]:[Order]],MATCH(unique_sections[[#This Row],[SGUID]],allsections[SGUID],0),1)</f>
        <v>FV 33 POSTHARVEST HANDLING</v>
      </c>
      <c r="H35" t="str">
        <f>INDEX(allsections[[S]:[Order]],MATCH(unique_sections[[#This Row],[SGUID]],allsections[SGUID],0),2)</f>
        <v>-</v>
      </c>
      <c r="I35">
        <f>INDEX(allsections[[S]:[Order]],MATCH(unique_sections[[#This Row],[SGUID]],allsections[SGUID],0),3)</f>
        <v>33</v>
      </c>
      <c r="K35" t="s">
        <v>1138</v>
      </c>
      <c r="L35" t="str">
        <f>INDEX(allsections[[S]:[Order]],MATCH(unique_sub[[#This Row],[SSGUID]],allsections[SGUID],0),1)</f>
        <v>FV 33.06 Environmental monitoring program</v>
      </c>
      <c r="M35" t="str">
        <f>INDEX(allsections[[S]:[Order]],MATCH(unique_sub[[#This Row],[SSGUID]],allsections[SGUID],0),2)</f>
        <v>-</v>
      </c>
      <c r="N35">
        <f>INDEX(allsections[[S]:[Order]],MATCH(unique_sub[[#This Row],[SSGUID]],allsections[SGUID],0),3)</f>
        <v>3306</v>
      </c>
      <c r="P35" t="s">
        <v>101</v>
      </c>
      <c r="Q35" t="s">
        <v>50</v>
      </c>
      <c r="R35" s="40" t="str">
        <f t="shared" ref="R35:R66" si="1">P35&amp;Q35</f>
        <v>2lCsmz9pLx7NagHecV9mpX5TvyR0UgB0EOmnMkFaZftX</v>
      </c>
      <c r="S35" s="40">
        <f>INDEX(allsections[[S]:[Order]],MATCH(P35,allsections[SGUID],0),3)</f>
        <v>23</v>
      </c>
      <c r="T35" s="40">
        <f>INDEX(allsections[[S]:[Order]],MATCH(Q35,allsections[SGUID],0),3)</f>
        <v>0</v>
      </c>
      <c r="U35" t="str">
        <f>IF(sectionsubsection[[#This Row],[Schon da?]]=1,INDEX(sectionsubsection_download[],MATCH(sectionsubsection[[#This Row],[Title]],sectionsubsection_download[Title],0),6),INDEX(sectionsubsection10[],MATCH(sectionsubsection[[#This Row],[Title]],sectionsubsection10[Title],0),6))</f>
        <v>2LfyMFMW36CamjuZ0YnMrr</v>
      </c>
      <c r="V35">
        <f>COUNTIF(Z:Z,sectionsubsection[[#This Row],[Title]])</f>
        <v>1</v>
      </c>
      <c r="X35" s="46"/>
      <c r="Y35" s="40"/>
      <c r="Z35" s="40" t="s">
        <v>1396</v>
      </c>
      <c r="AA35" s="40" t="e">
        <f>INDEX(allsections[[S]:[Order]],MATCH(X35,allsections[SGUID],0),3)</f>
        <v>#N/A</v>
      </c>
      <c r="AB35" s="40" t="e">
        <f>INDEX(allsections[[S]:[Order]],MATCH(Y35,allsections[SGUID],0),3)</f>
        <v>#N/A</v>
      </c>
      <c r="AC35" s="40" t="s">
        <v>1397</v>
      </c>
    </row>
    <row r="36" spans="1:29" ht="105" hidden="1" x14ac:dyDescent="0.25">
      <c r="A36" t="s">
        <v>1774</v>
      </c>
      <c r="B36" s="47" t="s">
        <v>1775</v>
      </c>
      <c r="C36" s="47" t="s">
        <v>1266</v>
      </c>
      <c r="D36">
        <v>6</v>
      </c>
      <c r="K36" t="s">
        <v>1151</v>
      </c>
      <c r="L36" t="str">
        <f>INDEX(allsections[[S]:[Order]],MATCH(unique_sub[[#This Row],[SSGUID]],allsections[SGUID],0),1)</f>
        <v xml:space="preserve">FV 33.07 Air and compressed gases </v>
      </c>
      <c r="M36" t="str">
        <f>INDEX(allsections[[S]:[Order]],MATCH(unique_sub[[#This Row],[SSGUID]],allsections[SGUID],0),2)</f>
        <v>-</v>
      </c>
      <c r="N36">
        <f>INDEX(allsections[[S]:[Order]],MATCH(unique_sub[[#This Row],[SSGUID]],allsections[SGUID],0),3)</f>
        <v>3307</v>
      </c>
      <c r="P36" t="s">
        <v>66</v>
      </c>
      <c r="Q36" t="s">
        <v>67</v>
      </c>
      <c r="R36" s="40" t="str">
        <f t="shared" si="1"/>
        <v>6vDiuqvJNOSRl5wyT01PymegxrRxt1wvmpDaKwSbu23</v>
      </c>
      <c r="S36" s="40">
        <f>INDEX(allsections[[S]:[Order]],MATCH(P36,allsections[SGUID],0),3)</f>
        <v>22</v>
      </c>
      <c r="T36" s="40">
        <f>INDEX(allsections[[S]:[Order]],MATCH(Q36,allsections[SGUID],0),3)</f>
        <v>2203</v>
      </c>
      <c r="U36" t="str">
        <f>IF(sectionsubsection[[#This Row],[Schon da?]]=1,INDEX(sectionsubsection_download[],MATCH(sectionsubsection[[#This Row],[Title]],sectionsubsection_download[Title],0),6),INDEX(sectionsubsection10[],MATCH(sectionsubsection[[#This Row],[Title]],sectionsubsection10[Title],0),6))</f>
        <v>5c3dR1YVmA5sXHhsKmupYd</v>
      </c>
      <c r="V36">
        <f>COUNTIF(Z:Z,sectionsubsection[[#This Row],[Title]])</f>
        <v>1</v>
      </c>
      <c r="X36" s="49"/>
      <c r="Y36" s="50"/>
      <c r="Z36" s="40" t="s">
        <v>1400</v>
      </c>
      <c r="AA36" s="40" t="e">
        <f>INDEX(allsections[[S]:[Order]],MATCH(X36,allsections[SGUID],0),3)</f>
        <v>#N/A</v>
      </c>
      <c r="AB36" s="40" t="e">
        <f>INDEX(allsections[[S]:[Order]],MATCH(Y36,allsections[SGUID],0),3)</f>
        <v>#N/A</v>
      </c>
      <c r="AC36" s="50" t="s">
        <v>1401</v>
      </c>
    </row>
    <row r="37" spans="1:29" ht="90" hidden="1" x14ac:dyDescent="0.25">
      <c r="A37" t="s">
        <v>1822</v>
      </c>
      <c r="B37" s="47" t="s">
        <v>1823</v>
      </c>
      <c r="C37" s="47" t="s">
        <v>1266</v>
      </c>
      <c r="D37">
        <v>6</v>
      </c>
      <c r="K37" t="s">
        <v>1158</v>
      </c>
      <c r="L37" t="str">
        <f>INDEX(allsections[[S]:[Order]],MATCH(unique_sub[[#This Row],[SSGUID]],allsections[SGUID],0),1)</f>
        <v>FV 33.05 Product labeling</v>
      </c>
      <c r="M37" t="str">
        <f>INDEX(allsections[[S]:[Order]],MATCH(unique_sub[[#This Row],[SSGUID]],allsections[SGUID],0),2)</f>
        <v>-</v>
      </c>
      <c r="N37">
        <f>INDEX(allsections[[S]:[Order]],MATCH(unique_sub[[#This Row],[SSGUID]],allsections[SGUID],0),3)</f>
        <v>3305</v>
      </c>
      <c r="P37" t="s">
        <v>66</v>
      </c>
      <c r="Q37" t="s">
        <v>668</v>
      </c>
      <c r="R37" s="40" t="str">
        <f t="shared" si="1"/>
        <v>6vDiuqvJNOSRl5wyT01PymglN2WuTeRW3b5FgXbh8Ta</v>
      </c>
      <c r="S37" s="40">
        <f>INDEX(allsections[[S]:[Order]],MATCH(P37,allsections[SGUID],0),3)</f>
        <v>22</v>
      </c>
      <c r="T37" s="40">
        <f>INDEX(allsections[[S]:[Order]],MATCH(Q37,allsections[SGUID],0),3)</f>
        <v>2202</v>
      </c>
      <c r="U37" t="str">
        <f>IF(sectionsubsection[[#This Row],[Schon da?]]=1,INDEX(sectionsubsection_download[],MATCH(sectionsubsection[[#This Row],[Title]],sectionsubsection_download[Title],0),6),INDEX(sectionsubsection10[],MATCH(sectionsubsection[[#This Row],[Title]],sectionsubsection10[Title],0),6))</f>
        <v>6uoQDWLk4J8jAguIJy4ZW5</v>
      </c>
      <c r="V37">
        <f>COUNTIF(Z:Z,sectionsubsection[[#This Row],[Title]])</f>
        <v>1</v>
      </c>
      <c r="X37" s="46"/>
      <c r="Y37" s="40"/>
      <c r="Z37" s="40" t="s">
        <v>1403</v>
      </c>
      <c r="AA37" s="40" t="e">
        <f>INDEX(allsections[[S]:[Order]],MATCH(X37,allsections[SGUID],0),3)</f>
        <v>#N/A</v>
      </c>
      <c r="AB37" s="40" t="e">
        <f>INDEX(allsections[[S]:[Order]],MATCH(Y37,allsections[SGUID],0),3)</f>
        <v>#N/A</v>
      </c>
      <c r="AC37" s="40" t="s">
        <v>1404</v>
      </c>
    </row>
    <row r="38" spans="1:29" ht="409.5" hidden="1" x14ac:dyDescent="0.25">
      <c r="A38" t="s">
        <v>2333</v>
      </c>
      <c r="B38" s="47" t="s">
        <v>2334</v>
      </c>
      <c r="C38" s="47" t="s">
        <v>2335</v>
      </c>
      <c r="D38">
        <v>6</v>
      </c>
      <c r="K38" t="s">
        <v>1165</v>
      </c>
      <c r="L38" t="str">
        <f>INDEX(allsections[[S]:[Order]],MATCH(unique_sub[[#This Row],[SSGUID]],allsections[SGUID],0),1)</f>
        <v>FV 33.03 Temperature and humidity control</v>
      </c>
      <c r="M38" t="str">
        <f>INDEX(allsections[[S]:[Order]],MATCH(unique_sub[[#This Row],[SSGUID]],allsections[SGUID],0),2)</f>
        <v>-</v>
      </c>
      <c r="N38">
        <f>INDEX(allsections[[S]:[Order]],MATCH(unique_sub[[#This Row],[SSGUID]],allsections[SGUID],0),3)</f>
        <v>3303</v>
      </c>
      <c r="P38" t="s">
        <v>66</v>
      </c>
      <c r="Q38" t="s">
        <v>675</v>
      </c>
      <c r="R38" s="40" t="str">
        <f t="shared" si="1"/>
        <v>6vDiuqvJNOSRl5wyT01Pym7zXnm2lgE6Oh3K9yFP7Gdf</v>
      </c>
      <c r="S38" s="40">
        <f>INDEX(allsections[[S]:[Order]],MATCH(P38,allsections[SGUID],0),3)</f>
        <v>22</v>
      </c>
      <c r="T38" s="40">
        <f>INDEX(allsections[[S]:[Order]],MATCH(Q38,allsections[SGUID],0),3)</f>
        <v>2201</v>
      </c>
      <c r="U38" t="str">
        <f>IF(sectionsubsection[[#This Row],[Schon da?]]=1,INDEX(sectionsubsection_download[],MATCH(sectionsubsection[[#This Row],[Title]],sectionsubsection_download[Title],0),6),INDEX(sectionsubsection10[],MATCH(sectionsubsection[[#This Row],[Title]],sectionsubsection10[Title],0),6))</f>
        <v>1RPVuNcKGhKGNDUNMmqJad</v>
      </c>
      <c r="V38">
        <f>COUNTIF(Z:Z,sectionsubsection[[#This Row],[Title]])</f>
        <v>1</v>
      </c>
      <c r="X38" s="49"/>
      <c r="Y38" s="50"/>
      <c r="Z38" s="40" t="s">
        <v>1406</v>
      </c>
      <c r="AA38" s="40" t="e">
        <f>INDEX(allsections[[S]:[Order]],MATCH(X38,allsections[SGUID],0),3)</f>
        <v>#N/A</v>
      </c>
      <c r="AB38" s="40" t="e">
        <f>INDEX(allsections[[S]:[Order]],MATCH(Y38,allsections[SGUID],0),3)</f>
        <v>#N/A</v>
      </c>
      <c r="AC38" s="50" t="s">
        <v>1407</v>
      </c>
    </row>
    <row r="39" spans="1:29" ht="120" hidden="1" x14ac:dyDescent="0.25">
      <c r="A39" t="s">
        <v>2404</v>
      </c>
      <c r="B39" s="47" t="s">
        <v>2405</v>
      </c>
      <c r="C39" s="47" t="s">
        <v>1266</v>
      </c>
      <c r="D39">
        <v>6</v>
      </c>
      <c r="K39" t="s">
        <v>1172</v>
      </c>
      <c r="L39" t="str">
        <f>INDEX(allsections[[S]:[Order]],MATCH(unique_sub[[#This Row],[SSGUID]],allsections[SGUID],0),1)</f>
        <v>FV 33.02 Foreign bodies</v>
      </c>
      <c r="M39" t="str">
        <f>INDEX(allsections[[S]:[Order]],MATCH(unique_sub[[#This Row],[SSGUID]],allsections[SGUID],0),2)</f>
        <v>-</v>
      </c>
      <c r="N39">
        <f>INDEX(allsections[[S]:[Order]],MATCH(unique_sub[[#This Row],[SSGUID]],allsections[SGUID],0),3)</f>
        <v>3302</v>
      </c>
      <c r="P39" t="s">
        <v>488</v>
      </c>
      <c r="Q39" t="s">
        <v>593</v>
      </c>
      <c r="R39" s="40" t="str">
        <f t="shared" si="1"/>
        <v>2apQYV4sVGueZxb722p8825az4vdaXEuQgs5B9UaOjzb</v>
      </c>
      <c r="S39" s="40">
        <f>INDEX(allsections[[S]:[Order]],MATCH(P39,allsections[SGUID],0),3)</f>
        <v>20</v>
      </c>
      <c r="T39" s="40">
        <f>INDEX(allsections[[S]:[Order]],MATCH(Q39,allsections[SGUID],0),3)</f>
        <v>2004</v>
      </c>
      <c r="U39" t="str">
        <f>IF(sectionsubsection[[#This Row],[Schon da?]]=1,INDEX(sectionsubsection_download[],MATCH(sectionsubsection[[#This Row],[Title]],sectionsubsection_download[Title],0),6),INDEX(sectionsubsection10[],MATCH(sectionsubsection[[#This Row],[Title]],sectionsubsection10[Title],0),6))</f>
        <v>2uILNFLSUSNvYMiLxTWG1l</v>
      </c>
      <c r="V39">
        <f>COUNTIF(Z:Z,sectionsubsection[[#This Row],[Title]])</f>
        <v>1</v>
      </c>
      <c r="X39" s="46"/>
      <c r="Y39" s="40"/>
      <c r="Z39" s="40" t="s">
        <v>1409</v>
      </c>
      <c r="AA39" s="40" t="e">
        <f>INDEX(allsections[[S]:[Order]],MATCH(X39,allsections[SGUID],0),3)</f>
        <v>#N/A</v>
      </c>
      <c r="AB39" s="40" t="e">
        <f>INDEX(allsections[[S]:[Order]],MATCH(Y39,allsections[SGUID],0),3)</f>
        <v>#N/A</v>
      </c>
      <c r="AC39" s="40" t="s">
        <v>1410</v>
      </c>
    </row>
    <row r="40" spans="1:29" ht="45" hidden="1" x14ac:dyDescent="0.25">
      <c r="A40" t="s">
        <v>655</v>
      </c>
      <c r="B40" s="47" t="s">
        <v>2461</v>
      </c>
      <c r="C40" s="47" t="s">
        <v>1266</v>
      </c>
      <c r="D40">
        <v>6</v>
      </c>
      <c r="K40" t="s">
        <v>1185</v>
      </c>
      <c r="L40" t="str">
        <f>INDEX(allsections[[S]:[Order]],MATCH(unique_sub[[#This Row],[SSGUID]],allsections[SGUID],0),1)</f>
        <v>FV 33.01 Packing (in-field or facility) and storage areas</v>
      </c>
      <c r="M40" t="str">
        <f>INDEX(allsections[[S]:[Order]],MATCH(unique_sub[[#This Row],[SSGUID]],allsections[SGUID],0),2)</f>
        <v>-</v>
      </c>
      <c r="N40">
        <f>INDEX(allsections[[S]:[Order]],MATCH(unique_sub[[#This Row],[SSGUID]],allsections[SGUID],0),3)</f>
        <v>3301</v>
      </c>
      <c r="P40" t="s">
        <v>488</v>
      </c>
      <c r="Q40" t="s">
        <v>514</v>
      </c>
      <c r="R40" s="40" t="str">
        <f t="shared" si="1"/>
        <v>2apQYV4sVGueZxb722p8826rCsdcQbJnfwmnsw2F9C4z</v>
      </c>
      <c r="S40" s="40">
        <f>INDEX(allsections[[S]:[Order]],MATCH(P40,allsections[SGUID],0),3)</f>
        <v>20</v>
      </c>
      <c r="T40" s="40">
        <f>INDEX(allsections[[S]:[Order]],MATCH(Q40,allsections[SGUID],0),3)</f>
        <v>2002</v>
      </c>
      <c r="U40" t="str">
        <f>IF(sectionsubsection[[#This Row],[Schon da?]]=1,INDEX(sectionsubsection_download[],MATCH(sectionsubsection[[#This Row],[Title]],sectionsubsection_download[Title],0),6),INDEX(sectionsubsection10[],MATCH(sectionsubsection[[#This Row],[Title]],sectionsubsection10[Title],0),6))</f>
        <v>21iP5X956IMsI7DJvW88jr</v>
      </c>
      <c r="V40">
        <f>COUNTIF(Z:Z,sectionsubsection[[#This Row],[Title]])</f>
        <v>1</v>
      </c>
      <c r="X40" s="49"/>
      <c r="Y40" s="50"/>
      <c r="Z40" s="40" t="s">
        <v>1412</v>
      </c>
      <c r="AA40" s="40" t="e">
        <f>INDEX(allsections[[S]:[Order]],MATCH(X40,allsections[SGUID],0),3)</f>
        <v>#N/A</v>
      </c>
      <c r="AB40" s="40" t="e">
        <f>INDEX(allsections[[S]:[Order]],MATCH(Y40,allsections[SGUID],0),3)</f>
        <v>#N/A</v>
      </c>
      <c r="AC40" s="50" t="s">
        <v>1413</v>
      </c>
    </row>
    <row r="41" spans="1:29" ht="90" hidden="1" x14ac:dyDescent="0.25">
      <c r="A41" t="s">
        <v>1434</v>
      </c>
      <c r="B41" s="47" t="s">
        <v>1435</v>
      </c>
      <c r="C41" t="s">
        <v>1266</v>
      </c>
      <c r="D41">
        <v>7</v>
      </c>
      <c r="K41" t="s">
        <v>1234</v>
      </c>
      <c r="L41" t="str">
        <f>INDEX(allsections[[S]:[Order]],MATCH(unique_sub[[#This Row],[SSGUID]],allsections[SGUID],0),1)</f>
        <v>FV 30.02 Water sources</v>
      </c>
      <c r="M41" t="str">
        <f>INDEX(allsections[[S]:[Order]],MATCH(unique_sub[[#This Row],[SSGUID]],allsections[SGUID],0),2)</f>
        <v>-</v>
      </c>
      <c r="N41">
        <f>INDEX(allsections[[S]:[Order]],MATCH(unique_sub[[#This Row],[SSGUID]],allsections[SGUID],0),3)</f>
        <v>3002</v>
      </c>
      <c r="P41" t="s">
        <v>488</v>
      </c>
      <c r="Q41" t="s">
        <v>538</v>
      </c>
      <c r="R41" s="40" t="str">
        <f t="shared" si="1"/>
        <v>2apQYV4sVGueZxb722p8822IPCUnYuMhRLMitDdZuBV6</v>
      </c>
      <c r="S41" s="40">
        <f>INDEX(allsections[[S]:[Order]],MATCH(P41,allsections[SGUID],0),3)</f>
        <v>20</v>
      </c>
      <c r="T41" s="40">
        <f>INDEX(allsections[[S]:[Order]],MATCH(Q41,allsections[SGUID],0),3)</f>
        <v>2001</v>
      </c>
      <c r="U41" t="str">
        <f>IF(sectionsubsection[[#This Row],[Schon da?]]=1,INDEX(sectionsubsection_download[],MATCH(sectionsubsection[[#This Row],[Title]],sectionsubsection_download[Title],0),6),INDEX(sectionsubsection10[],MATCH(sectionsubsection[[#This Row],[Title]],sectionsubsection10[Title],0),6))</f>
        <v>3IUiXuwp5nc4lJpNyIt6Gm</v>
      </c>
      <c r="V41">
        <f>COUNTIF(Z:Z,sectionsubsection[[#This Row],[Title]])</f>
        <v>1</v>
      </c>
      <c r="X41" s="46"/>
      <c r="Y41" s="40"/>
      <c r="Z41" s="40" t="s">
        <v>1416</v>
      </c>
      <c r="AA41" s="40" t="e">
        <f>INDEX(allsections[[S]:[Order]],MATCH(X41,allsections[SGUID],0),3)</f>
        <v>#N/A</v>
      </c>
      <c r="AB41" s="40" t="e">
        <f>INDEX(allsections[[S]:[Order]],MATCH(Y41,allsections[SGUID],0),3)</f>
        <v>#N/A</v>
      </c>
      <c r="AC41" s="40" t="s">
        <v>1417</v>
      </c>
    </row>
    <row r="42" spans="1:29" ht="150" hidden="1" x14ac:dyDescent="0.25">
      <c r="A42" t="s">
        <v>1560</v>
      </c>
      <c r="B42" s="47" t="s">
        <v>1561</v>
      </c>
      <c r="C42" s="47" t="s">
        <v>1266</v>
      </c>
      <c r="D42">
        <v>7</v>
      </c>
      <c r="P42" t="s">
        <v>115</v>
      </c>
      <c r="Q42" t="s">
        <v>442</v>
      </c>
      <c r="R42" s="40" t="str">
        <f t="shared" si="1"/>
        <v>6mrYpZ2GcLZ7AP1RVVry5G5OPZTbS8UKCdo5sAfvtHwp</v>
      </c>
      <c r="S42" s="40">
        <f>INDEX(allsections[[S]:[Order]],MATCH(P42,allsections[SGUID],0),3)</f>
        <v>32</v>
      </c>
      <c r="T42" s="40">
        <f>INDEX(allsections[[S]:[Order]],MATCH(Q42,allsections[SGUID],0),3)</f>
        <v>3211</v>
      </c>
      <c r="U42" t="str">
        <f>IF(sectionsubsection[[#This Row],[Schon da?]]=1,INDEX(sectionsubsection_download[],MATCH(sectionsubsection[[#This Row],[Title]],sectionsubsection_download[Title],0),6),INDEX(sectionsubsection10[],MATCH(sectionsubsection[[#This Row],[Title]],sectionsubsection10[Title],0),6))</f>
        <v>3ENhTBiDiLIby2zwwYZ4II</v>
      </c>
      <c r="V42">
        <f>COUNTIF(Z:Z,sectionsubsection[[#This Row],[Title]])</f>
        <v>1</v>
      </c>
      <c r="X42" s="49"/>
      <c r="Y42" s="50"/>
      <c r="Z42" s="40" t="s">
        <v>1420</v>
      </c>
      <c r="AA42" s="40" t="e">
        <f>INDEX(allsections[[S]:[Order]],MATCH(X42,allsections[SGUID],0),3)</f>
        <v>#N/A</v>
      </c>
      <c r="AB42" s="40" t="e">
        <f>INDEX(allsections[[S]:[Order]],MATCH(Y42,allsections[SGUID],0),3)</f>
        <v>#N/A</v>
      </c>
      <c r="AC42" s="50" t="s">
        <v>1421</v>
      </c>
    </row>
    <row r="43" spans="1:29" ht="150" hidden="1" x14ac:dyDescent="0.25">
      <c r="A43" t="s">
        <v>1770</v>
      </c>
      <c r="B43" s="47" t="s">
        <v>1771</v>
      </c>
      <c r="C43" s="47" t="s">
        <v>1266</v>
      </c>
      <c r="D43">
        <v>7</v>
      </c>
      <c r="P43" t="s">
        <v>115</v>
      </c>
      <c r="Q43" t="s">
        <v>429</v>
      </c>
      <c r="R43" s="40" t="str">
        <f t="shared" si="1"/>
        <v>6mrYpZ2GcLZ7AP1RVVry5GwRT3XcKfUaVoLQYa4XeJC</v>
      </c>
      <c r="S43" s="40">
        <f>INDEX(allsections[[S]:[Order]],MATCH(P43,allsections[SGUID],0),3)</f>
        <v>32</v>
      </c>
      <c r="T43" s="40">
        <f>INDEX(allsections[[S]:[Order]],MATCH(Q43,allsections[SGUID],0),3)</f>
        <v>3206</v>
      </c>
      <c r="U43" t="str">
        <f>IF(sectionsubsection[[#This Row],[Schon da?]]=1,INDEX(sectionsubsection_download[],MATCH(sectionsubsection[[#This Row],[Title]],sectionsubsection_download[Title],0),6),INDEX(sectionsubsection10[],MATCH(sectionsubsection[[#This Row],[Title]],sectionsubsection10[Title],0),6))</f>
        <v>h8R5jJkb29tHZV3B118Di</v>
      </c>
      <c r="V43">
        <f>COUNTIF(Z:Z,sectionsubsection[[#This Row],[Title]])</f>
        <v>1</v>
      </c>
      <c r="X43" s="46"/>
      <c r="Y43" s="40"/>
      <c r="Z43" s="40" t="s">
        <v>1424</v>
      </c>
      <c r="AA43" s="40" t="e">
        <f>INDEX(allsections[[S]:[Order]],MATCH(X43,allsections[SGUID],0),3)</f>
        <v>#N/A</v>
      </c>
      <c r="AB43" s="40" t="e">
        <f>INDEX(allsections[[S]:[Order]],MATCH(Y43,allsections[SGUID],0),3)</f>
        <v>#N/A</v>
      </c>
      <c r="AC43" s="40" t="s">
        <v>1425</v>
      </c>
    </row>
    <row r="44" spans="1:29" ht="60" hidden="1" x14ac:dyDescent="0.25">
      <c r="A44" t="s">
        <v>1818</v>
      </c>
      <c r="B44" s="47" t="s">
        <v>1819</v>
      </c>
      <c r="C44" s="47" t="s">
        <v>1266</v>
      </c>
      <c r="D44">
        <v>7</v>
      </c>
      <c r="P44" t="s">
        <v>115</v>
      </c>
      <c r="Q44" t="s">
        <v>422</v>
      </c>
      <c r="R44" s="40" t="str">
        <f t="shared" si="1"/>
        <v>6mrYpZ2GcLZ7AP1RVVry5G3ZsSeRvZNIo9inIvGSDPi7</v>
      </c>
      <c r="S44" s="40">
        <f>INDEX(allsections[[S]:[Order]],MATCH(P44,allsections[SGUID],0),3)</f>
        <v>32</v>
      </c>
      <c r="T44" s="40">
        <f>INDEX(allsections[[S]:[Order]],MATCH(Q44,allsections[SGUID],0),3)</f>
        <v>3205</v>
      </c>
      <c r="U44" t="str">
        <f>IF(sectionsubsection[[#This Row],[Schon da?]]=1,INDEX(sectionsubsection_download[],MATCH(sectionsubsection[[#This Row],[Title]],sectionsubsection_download[Title],0),6),INDEX(sectionsubsection10[],MATCH(sectionsubsection[[#This Row],[Title]],sectionsubsection10[Title],0),6))</f>
        <v>6LT3SsPHecSghrKBDqqFdh</v>
      </c>
      <c r="V44">
        <f>COUNTIF(Z:Z,sectionsubsection[[#This Row],[Title]])</f>
        <v>1</v>
      </c>
      <c r="X44" s="49"/>
      <c r="Y44" s="50"/>
      <c r="Z44" s="40" t="s">
        <v>1428</v>
      </c>
      <c r="AA44" s="40" t="e">
        <f>INDEX(allsections[[S]:[Order]],MATCH(X44,allsections[SGUID],0),3)</f>
        <v>#N/A</v>
      </c>
      <c r="AB44" s="40" t="e">
        <f>INDEX(allsections[[S]:[Order]],MATCH(Y44,allsections[SGUID],0),3)</f>
        <v>#N/A</v>
      </c>
      <c r="AC44" s="50" t="s">
        <v>1429</v>
      </c>
    </row>
    <row r="45" spans="1:29" ht="409.5" hidden="1" x14ac:dyDescent="0.25">
      <c r="A45" t="s">
        <v>2355</v>
      </c>
      <c r="B45" s="47" t="s">
        <v>2356</v>
      </c>
      <c r="C45" s="47" t="s">
        <v>2357</v>
      </c>
      <c r="D45">
        <v>7</v>
      </c>
      <c r="P45" t="s">
        <v>115</v>
      </c>
      <c r="Q45" t="s">
        <v>116</v>
      </c>
      <c r="R45" s="40" t="str">
        <f t="shared" si="1"/>
        <v>6mrYpZ2GcLZ7AP1RVVry5G2sC7LUqXHhrGUVy4ZkqKu8</v>
      </c>
      <c r="S45" s="40">
        <f>INDEX(allsections[[S]:[Order]],MATCH(P45,allsections[SGUID],0),3)</f>
        <v>32</v>
      </c>
      <c r="T45" s="40">
        <f>INDEX(allsections[[S]:[Order]],MATCH(Q45,allsections[SGUID],0),3)</f>
        <v>3204</v>
      </c>
      <c r="U45" t="str">
        <f>IF(sectionsubsection[[#This Row],[Schon da?]]=1,INDEX(sectionsubsection_download[],MATCH(sectionsubsection[[#This Row],[Title]],sectionsubsection_download[Title],0),6),INDEX(sectionsubsection10[],MATCH(sectionsubsection[[#This Row],[Title]],sectionsubsection10[Title],0),6))</f>
        <v>2GyriZTFrdoiLg6YAzlPPH</v>
      </c>
      <c r="V45">
        <f>COUNTIF(Z:Z,sectionsubsection[[#This Row],[Title]])</f>
        <v>1</v>
      </c>
      <c r="X45" s="46"/>
      <c r="Y45" s="40"/>
      <c r="Z45" s="40" t="s">
        <v>1432</v>
      </c>
      <c r="AA45" s="40" t="e">
        <f>INDEX(allsections[[S]:[Order]],MATCH(X45,allsections[SGUID],0),3)</f>
        <v>#N/A</v>
      </c>
      <c r="AB45" s="40" t="e">
        <f>INDEX(allsections[[S]:[Order]],MATCH(Y45,allsections[SGUID],0),3)</f>
        <v>#N/A</v>
      </c>
      <c r="AC45" s="40" t="s">
        <v>1433</v>
      </c>
    </row>
    <row r="46" spans="1:29" ht="150" hidden="1" x14ac:dyDescent="0.25">
      <c r="A46" t="s">
        <v>737</v>
      </c>
      <c r="B46" s="47" t="s">
        <v>2457</v>
      </c>
      <c r="C46" s="47" t="s">
        <v>1266</v>
      </c>
      <c r="D46">
        <v>7</v>
      </c>
      <c r="P46" t="s">
        <v>115</v>
      </c>
      <c r="Q46" t="s">
        <v>263</v>
      </c>
      <c r="R46" s="40" t="str">
        <f t="shared" si="1"/>
        <v>6mrYpZ2GcLZ7AP1RVVry5G6Rr7lWkdEx4UFV3lspdV2c</v>
      </c>
      <c r="S46" s="40">
        <f>INDEX(allsections[[S]:[Order]],MATCH(P46,allsections[SGUID],0),3)</f>
        <v>32</v>
      </c>
      <c r="T46" s="40">
        <f>INDEX(allsections[[S]:[Order]],MATCH(Q46,allsections[SGUID],0),3)</f>
        <v>3203</v>
      </c>
      <c r="U46" t="str">
        <f>IF(sectionsubsection[[#This Row],[Schon da?]]=1,INDEX(sectionsubsection_download[],MATCH(sectionsubsection[[#This Row],[Title]],sectionsubsection_download[Title],0),6),INDEX(sectionsubsection10[],MATCH(sectionsubsection[[#This Row],[Title]],sectionsubsection10[Title],0),6))</f>
        <v>1A6ymTFpce17AFVUfpWjBA</v>
      </c>
      <c r="V46">
        <f>COUNTIF(Z:Z,sectionsubsection[[#This Row],[Title]])</f>
        <v>1</v>
      </c>
      <c r="X46" s="49"/>
      <c r="Y46" s="50"/>
      <c r="Z46" s="40" t="s">
        <v>1436</v>
      </c>
      <c r="AA46" s="40" t="e">
        <f>INDEX(allsections[[S]:[Order]],MATCH(X46,allsections[SGUID],0),3)</f>
        <v>#N/A</v>
      </c>
      <c r="AB46" s="40" t="e">
        <f>INDEX(allsections[[S]:[Order]],MATCH(Y46,allsections[SGUID],0),3)</f>
        <v>#N/A</v>
      </c>
      <c r="AC46" s="50" t="s">
        <v>1437</v>
      </c>
    </row>
    <row r="47" spans="1:29" ht="45" hidden="1" x14ac:dyDescent="0.25">
      <c r="A47" t="s">
        <v>1426</v>
      </c>
      <c r="B47" s="47" t="s">
        <v>1427</v>
      </c>
      <c r="C47" t="s">
        <v>1266</v>
      </c>
      <c r="D47">
        <v>8</v>
      </c>
      <c r="P47" t="s">
        <v>115</v>
      </c>
      <c r="Q47" t="s">
        <v>232</v>
      </c>
      <c r="R47" s="40" t="str">
        <f t="shared" si="1"/>
        <v>6mrYpZ2GcLZ7AP1RVVry5G6ZlIRqNokp14rd0OrJYpUs</v>
      </c>
      <c r="S47" s="40">
        <f>INDEX(allsections[[S]:[Order]],MATCH(P47,allsections[SGUID],0),3)</f>
        <v>32</v>
      </c>
      <c r="T47" s="40">
        <f>INDEX(allsections[[S]:[Order]],MATCH(Q47,allsections[SGUID],0),3)</f>
        <v>3208</v>
      </c>
      <c r="U47" t="str">
        <f>IF(sectionsubsection[[#This Row],[Schon da?]]=1,INDEX(sectionsubsection_download[],MATCH(sectionsubsection[[#This Row],[Title]],sectionsubsection_download[Title],0),6),INDEX(sectionsubsection10[],MATCH(sectionsubsection[[#This Row],[Title]],sectionsubsection10[Title],0),6))</f>
        <v>1Jsd4Po9zEonkNa6KicOXv</v>
      </c>
      <c r="V47">
        <f>COUNTIF(Z:Z,sectionsubsection[[#This Row],[Title]])</f>
        <v>1</v>
      </c>
      <c r="X47" s="46"/>
      <c r="Y47" s="40"/>
      <c r="Z47" s="40" t="s">
        <v>1440</v>
      </c>
      <c r="AA47" s="40" t="e">
        <f>INDEX(allsections[[S]:[Order]],MATCH(X47,allsections[SGUID],0),3)</f>
        <v>#N/A</v>
      </c>
      <c r="AB47" s="40" t="e">
        <f>INDEX(allsections[[S]:[Order]],MATCH(Y47,allsections[SGUID],0),3)</f>
        <v>#N/A</v>
      </c>
      <c r="AC47" s="40" t="s">
        <v>1441</v>
      </c>
    </row>
    <row r="48" spans="1:29" ht="45" hidden="1" x14ac:dyDescent="0.25">
      <c r="A48" t="s">
        <v>1556</v>
      </c>
      <c r="B48" s="47" t="s">
        <v>1557</v>
      </c>
      <c r="C48" s="47" t="s">
        <v>1266</v>
      </c>
      <c r="D48">
        <v>8</v>
      </c>
      <c r="P48" t="s">
        <v>123</v>
      </c>
      <c r="Q48" t="s">
        <v>124</v>
      </c>
      <c r="R48" s="40" t="str">
        <f t="shared" si="1"/>
        <v>5nPf6FvRIaYhUohxiK6Z4C7tkt1sKqqlLnUrh71qam9K</v>
      </c>
      <c r="S48" s="40">
        <f>INDEX(allsections[[S]:[Order]],MATCH(P48,allsections[SGUID],0),3)</f>
        <v>29</v>
      </c>
      <c r="T48" s="40">
        <f>INDEX(allsections[[S]:[Order]],MATCH(Q48,allsections[SGUID],0),3)</f>
        <v>2902</v>
      </c>
      <c r="U48" t="str">
        <f>IF(sectionsubsection[[#This Row],[Schon da?]]=1,INDEX(sectionsubsection_download[],MATCH(sectionsubsection[[#This Row],[Title]],sectionsubsection_download[Title],0),6),INDEX(sectionsubsection10[],MATCH(sectionsubsection[[#This Row],[Title]],sectionsubsection10[Title],0),6))</f>
        <v>7bibspXJGGbnFX0bW7wkAp</v>
      </c>
      <c r="V48">
        <f>COUNTIF(Z:Z,sectionsubsection[[#This Row],[Title]])</f>
        <v>1</v>
      </c>
      <c r="X48" s="49"/>
      <c r="Y48" s="50"/>
      <c r="Z48" s="40" t="s">
        <v>1445</v>
      </c>
      <c r="AA48" s="40" t="e">
        <f>INDEX(allsections[[S]:[Order]],MATCH(X48,allsections[SGUID],0),3)</f>
        <v>#N/A</v>
      </c>
      <c r="AB48" s="40" t="e">
        <f>INDEX(allsections[[S]:[Order]],MATCH(Y48,allsections[SGUID],0),3)</f>
        <v>#N/A</v>
      </c>
      <c r="AC48" s="50" t="s">
        <v>1446</v>
      </c>
    </row>
    <row r="49" spans="1:29" ht="30" hidden="1" x14ac:dyDescent="0.25">
      <c r="A49" t="s">
        <v>1766</v>
      </c>
      <c r="B49" s="47" t="s">
        <v>1767</v>
      </c>
      <c r="C49" s="47" t="s">
        <v>1266</v>
      </c>
      <c r="D49">
        <v>8</v>
      </c>
      <c r="P49" t="s">
        <v>123</v>
      </c>
      <c r="Q49" t="s">
        <v>301</v>
      </c>
      <c r="R49" s="40" t="str">
        <f t="shared" si="1"/>
        <v>5nPf6FvRIaYhUohxiK6Z4C5wu9vqrUGRlCKkbHt3ECf0</v>
      </c>
      <c r="S49" s="40">
        <f>INDEX(allsections[[S]:[Order]],MATCH(P49,allsections[SGUID],0),3)</f>
        <v>29</v>
      </c>
      <c r="T49" s="40">
        <f>INDEX(allsections[[S]:[Order]],MATCH(Q49,allsections[SGUID],0),3)</f>
        <v>2901</v>
      </c>
      <c r="U49" t="str">
        <f>IF(sectionsubsection[[#This Row],[Schon da?]]=1,INDEX(sectionsubsection_download[],MATCH(sectionsubsection[[#This Row],[Title]],sectionsubsection_download[Title],0),6),INDEX(sectionsubsection10[],MATCH(sectionsubsection[[#This Row],[Title]],sectionsubsection10[Title],0),6))</f>
        <v>76gj5wqMrhjC9IwB6fPD1O</v>
      </c>
      <c r="V49">
        <f>COUNTIF(Z:Z,sectionsubsection[[#This Row],[Title]])</f>
        <v>1</v>
      </c>
      <c r="X49" s="46"/>
      <c r="Y49" s="40"/>
      <c r="Z49" s="40" t="s">
        <v>1449</v>
      </c>
      <c r="AA49" s="40" t="e">
        <f>INDEX(allsections[[S]:[Order]],MATCH(X49,allsections[SGUID],0),3)</f>
        <v>#N/A</v>
      </c>
      <c r="AB49" s="40" t="e">
        <f>INDEX(allsections[[S]:[Order]],MATCH(Y49,allsections[SGUID],0),3)</f>
        <v>#N/A</v>
      </c>
      <c r="AC49" s="40" t="s">
        <v>1450</v>
      </c>
    </row>
    <row r="50" spans="1:29" ht="60" hidden="1" x14ac:dyDescent="0.25">
      <c r="A50" t="s">
        <v>1814</v>
      </c>
      <c r="B50" s="47" t="s">
        <v>1815</v>
      </c>
      <c r="C50" s="47" t="s">
        <v>1266</v>
      </c>
      <c r="D50">
        <v>8</v>
      </c>
      <c r="P50" t="s">
        <v>123</v>
      </c>
      <c r="Q50" t="s">
        <v>360</v>
      </c>
      <c r="R50" s="40" t="str">
        <f t="shared" si="1"/>
        <v>5nPf6FvRIaYhUohxiK6Z4C4e9U8QqFWhkb5syMftPkjz</v>
      </c>
      <c r="S50" s="40">
        <f>INDEX(allsections[[S]:[Order]],MATCH(P50,allsections[SGUID],0),3)</f>
        <v>29</v>
      </c>
      <c r="T50" s="40">
        <f>INDEX(allsections[[S]:[Order]],MATCH(Q50,allsections[SGUID],0),3)</f>
        <v>2903</v>
      </c>
      <c r="U50" t="str">
        <f>IF(sectionsubsection[[#This Row],[Schon da?]]=1,INDEX(sectionsubsection_download[],MATCH(sectionsubsection[[#This Row],[Title]],sectionsubsection_download[Title],0),6),INDEX(sectionsubsection10[],MATCH(sectionsubsection[[#This Row],[Title]],sectionsubsection10[Title],0),6))</f>
        <v>3lmOYo1HEXN9WTJSOmoeqn</v>
      </c>
      <c r="V50">
        <f>COUNTIF(Z:Z,sectionsubsection[[#This Row],[Title]])</f>
        <v>1</v>
      </c>
      <c r="X50" s="49"/>
      <c r="Y50" s="50"/>
      <c r="Z50" s="40" t="s">
        <v>1453</v>
      </c>
      <c r="AA50" s="40" t="e">
        <f>INDEX(allsections[[S]:[Order]],MATCH(X50,allsections[SGUID],0),3)</f>
        <v>#N/A</v>
      </c>
      <c r="AB50" s="40" t="e">
        <f>INDEX(allsections[[S]:[Order]],MATCH(Y50,allsections[SGUID],0),3)</f>
        <v>#N/A</v>
      </c>
      <c r="AC50" s="50" t="s">
        <v>1454</v>
      </c>
    </row>
    <row r="51" spans="1:29" ht="165" hidden="1" x14ac:dyDescent="0.25">
      <c r="A51" t="s">
        <v>2447</v>
      </c>
      <c r="B51" s="47" t="s">
        <v>2448</v>
      </c>
      <c r="C51" s="47" t="s">
        <v>2449</v>
      </c>
      <c r="D51">
        <v>8</v>
      </c>
      <c r="P51" t="s">
        <v>379</v>
      </c>
      <c r="Q51" t="s">
        <v>50</v>
      </c>
      <c r="R51" s="40" t="str">
        <f t="shared" si="1"/>
        <v>3Xuqd2nxrHRHWBMMAl2PDV5TvyR0UgB0EOmnMkFaZftX</v>
      </c>
      <c r="S51" s="40">
        <f>INDEX(allsections[[S]:[Order]],MATCH(P51,allsections[SGUID],0),3)</f>
        <v>26</v>
      </c>
      <c r="T51" s="40">
        <f>INDEX(allsections[[S]:[Order]],MATCH(Q51,allsections[SGUID],0),3)</f>
        <v>0</v>
      </c>
      <c r="U51" t="str">
        <f>IF(sectionsubsection[[#This Row],[Schon da?]]=1,INDEX(sectionsubsection_download[],MATCH(sectionsubsection[[#This Row],[Title]],sectionsubsection_download[Title],0),6),INDEX(sectionsubsection10[],MATCH(sectionsubsection[[#This Row],[Title]],sectionsubsection10[Title],0),6))</f>
        <v>4Hbavnq82IxeTzp86PTwLH</v>
      </c>
      <c r="V51">
        <f>COUNTIF(Z:Z,sectionsubsection[[#This Row],[Title]])</f>
        <v>1</v>
      </c>
      <c r="X51" s="46"/>
      <c r="Y51" s="40"/>
      <c r="Z51" s="40" t="s">
        <v>1457</v>
      </c>
      <c r="AA51" s="40" t="e">
        <f>INDEX(allsections[[S]:[Order]],MATCH(X51,allsections[SGUID],0),3)</f>
        <v>#N/A</v>
      </c>
      <c r="AB51" s="40" t="e">
        <f>INDEX(allsections[[S]:[Order]],MATCH(Y51,allsections[SGUID],0),3)</f>
        <v>#N/A</v>
      </c>
      <c r="AC51" s="40" t="s">
        <v>1458</v>
      </c>
    </row>
    <row r="52" spans="1:29" ht="45" hidden="1" x14ac:dyDescent="0.25">
      <c r="A52" t="s">
        <v>868</v>
      </c>
      <c r="B52" s="47" t="s">
        <v>2453</v>
      </c>
      <c r="C52" s="47" t="s">
        <v>1266</v>
      </c>
      <c r="D52">
        <v>8</v>
      </c>
      <c r="P52" t="s">
        <v>1047</v>
      </c>
      <c r="Q52" t="s">
        <v>1073</v>
      </c>
      <c r="R52" s="40" t="str">
        <f t="shared" si="1"/>
        <v>696jSQYmLVDJoD3UnofwTY7GSUGbBCg0zqqdO3nIYknt</v>
      </c>
      <c r="S52" s="40">
        <f>INDEX(allsections[[S]:[Order]],MATCH(P52,allsections[SGUID],0),3)</f>
        <v>30</v>
      </c>
      <c r="T52" s="40">
        <f>INDEX(allsections[[S]:[Order]],MATCH(Q52,allsections[SGUID],0),3)</f>
        <v>3004</v>
      </c>
      <c r="U52" t="str">
        <f>IF(sectionsubsection[[#This Row],[Schon da?]]=1,INDEX(sectionsubsection_download[],MATCH(sectionsubsection[[#This Row],[Title]],sectionsubsection_download[Title],0),6),INDEX(sectionsubsection10[],MATCH(sectionsubsection[[#This Row],[Title]],sectionsubsection10[Title],0),6))</f>
        <v>5k6Z1qS7vCZ6NXbWiaUJu9</v>
      </c>
      <c r="V52">
        <f>COUNTIF(Z:Z,sectionsubsection[[#This Row],[Title]])</f>
        <v>1</v>
      </c>
      <c r="X52" s="49"/>
      <c r="Y52" s="50"/>
      <c r="Z52" s="40" t="s">
        <v>1461</v>
      </c>
      <c r="AA52" s="40" t="e">
        <f>INDEX(allsections[[S]:[Order]],MATCH(X52,allsections[SGUID],0),3)</f>
        <v>#N/A</v>
      </c>
      <c r="AB52" s="40" t="e">
        <f>INDEX(allsections[[S]:[Order]],MATCH(Y52,allsections[SGUID],0),3)</f>
        <v>#N/A</v>
      </c>
      <c r="AC52" s="50" t="s">
        <v>1462</v>
      </c>
    </row>
    <row r="53" spans="1:29" ht="75" hidden="1" x14ac:dyDescent="0.25">
      <c r="A53" t="s">
        <v>1552</v>
      </c>
      <c r="B53" s="47" t="s">
        <v>1553</v>
      </c>
      <c r="C53" s="47" t="s">
        <v>1266</v>
      </c>
      <c r="D53">
        <v>9</v>
      </c>
      <c r="P53" t="s">
        <v>1047</v>
      </c>
      <c r="Q53" t="s">
        <v>1080</v>
      </c>
      <c r="R53" s="40" t="str">
        <f t="shared" si="1"/>
        <v>696jSQYmLVDJoD3UnofwTY6aZY7458MgGAXucrp2rDfj</v>
      </c>
      <c r="S53" s="40">
        <f>INDEX(allsections[[S]:[Order]],MATCH(P53,allsections[SGUID],0),3)</f>
        <v>30</v>
      </c>
      <c r="T53" s="40">
        <f>INDEX(allsections[[S]:[Order]],MATCH(Q53,allsections[SGUID],0),3)</f>
        <v>3006</v>
      </c>
      <c r="U53" t="str">
        <f>IF(sectionsubsection[[#This Row],[Schon da?]]=1,INDEX(sectionsubsection_download[],MATCH(sectionsubsection[[#This Row],[Title]],sectionsubsection_download[Title],0),6),INDEX(sectionsubsection10[],MATCH(sectionsubsection[[#This Row],[Title]],sectionsubsection10[Title],0),6))</f>
        <v>tDOe2o0zWYqYm0KNgqj9x</v>
      </c>
      <c r="V53">
        <f>COUNTIF(Z:Z,sectionsubsection[[#This Row],[Title]])</f>
        <v>1</v>
      </c>
      <c r="X53" s="46"/>
      <c r="Y53" s="40"/>
      <c r="Z53" s="40" t="s">
        <v>1466</v>
      </c>
      <c r="AA53" s="40" t="e">
        <f>INDEX(allsections[[S]:[Order]],MATCH(X53,allsections[SGUID],0),3)</f>
        <v>#N/A</v>
      </c>
      <c r="AB53" s="40" t="e">
        <f>INDEX(allsections[[S]:[Order]],MATCH(Y53,allsections[SGUID],0),3)</f>
        <v>#N/A</v>
      </c>
      <c r="AC53" s="40" t="s">
        <v>1467</v>
      </c>
    </row>
    <row r="54" spans="1:29" hidden="1" x14ac:dyDescent="0.25">
      <c r="A54" t="s">
        <v>1762</v>
      </c>
      <c r="B54" s="47" t="s">
        <v>1763</v>
      </c>
      <c r="C54" s="47" t="s">
        <v>1266</v>
      </c>
      <c r="D54">
        <v>9</v>
      </c>
      <c r="P54" t="s">
        <v>1047</v>
      </c>
      <c r="Q54" t="s">
        <v>1123</v>
      </c>
      <c r="R54" s="40" t="str">
        <f t="shared" si="1"/>
        <v>696jSQYmLVDJoD3UnofwTYuzn8UMxTkF1w7M3FTD0sW</v>
      </c>
      <c r="S54" s="40">
        <f>INDEX(allsections[[S]:[Order]],MATCH(P54,allsections[SGUID],0),3)</f>
        <v>30</v>
      </c>
      <c r="T54" s="40">
        <f>INDEX(allsections[[S]:[Order]],MATCH(Q54,allsections[SGUID],0),3)</f>
        <v>3003</v>
      </c>
      <c r="U54" t="str">
        <f>IF(sectionsubsection[[#This Row],[Schon da?]]=1,INDEX(sectionsubsection_download[],MATCH(sectionsubsection[[#This Row],[Title]],sectionsubsection_download[Title],0),6),INDEX(sectionsubsection10[],MATCH(sectionsubsection[[#This Row],[Title]],sectionsubsection10[Title],0),6))</f>
        <v>21mCH63CMsUTKkluKw6dN9</v>
      </c>
      <c r="V54">
        <f>COUNTIF(Z:Z,sectionsubsection[[#This Row],[Title]])</f>
        <v>1</v>
      </c>
      <c r="X54" s="49"/>
      <c r="Y54" s="50"/>
      <c r="Z54" s="40" t="s">
        <v>1470</v>
      </c>
      <c r="AA54" s="40" t="e">
        <f>INDEX(allsections[[S]:[Order]],MATCH(X54,allsections[SGUID],0),3)</f>
        <v>#N/A</v>
      </c>
      <c r="AB54" s="40" t="e">
        <f>INDEX(allsections[[S]:[Order]],MATCH(Y54,allsections[SGUID],0),3)</f>
        <v>#N/A</v>
      </c>
      <c r="AC54" s="50" t="s">
        <v>1471</v>
      </c>
    </row>
    <row r="55" spans="1:29" ht="150" hidden="1" x14ac:dyDescent="0.25">
      <c r="A55" t="s">
        <v>1810</v>
      </c>
      <c r="B55" s="47" t="s">
        <v>1811</v>
      </c>
      <c r="C55" s="47" t="s">
        <v>1266</v>
      </c>
      <c r="D55">
        <v>9</v>
      </c>
      <c r="P55" t="s">
        <v>894</v>
      </c>
      <c r="Q55" t="s">
        <v>50</v>
      </c>
      <c r="R55" s="40" t="str">
        <f t="shared" si="1"/>
        <v>2o0PHrjwVpc8TxdOBpkPzy5TvyR0UgB0EOmnMkFaZftX</v>
      </c>
      <c r="S55" s="40">
        <f>INDEX(allsections[[S]:[Order]],MATCH(P55,allsections[SGUID],0),3)</f>
        <v>16</v>
      </c>
      <c r="T55" s="40">
        <f>INDEX(allsections[[S]:[Order]],MATCH(Q55,allsections[SGUID],0),3)</f>
        <v>0</v>
      </c>
      <c r="U55" t="str">
        <f>IF(sectionsubsection[[#This Row],[Schon da?]]=1,INDEX(sectionsubsection_download[],MATCH(sectionsubsection[[#This Row],[Title]],sectionsubsection_download[Title],0),6),INDEX(sectionsubsection10[],MATCH(sectionsubsection[[#This Row],[Title]],sectionsubsection10[Title],0),6))</f>
        <v>5RQ8IqiLnmA7DEtNqhNVls</v>
      </c>
      <c r="V55">
        <f>COUNTIF(Z:Z,sectionsubsection[[#This Row],[Title]])</f>
        <v>1</v>
      </c>
      <c r="X55" s="46"/>
      <c r="Y55" s="40"/>
      <c r="Z55" s="40" t="s">
        <v>1474</v>
      </c>
      <c r="AA55" s="40" t="e">
        <f>INDEX(allsections[[S]:[Order]],MATCH(X55,allsections[SGUID],0),3)</f>
        <v>#N/A</v>
      </c>
      <c r="AB55" s="40" t="e">
        <f>INDEX(allsections[[S]:[Order]],MATCH(Y55,allsections[SGUID],0),3)</f>
        <v>#N/A</v>
      </c>
      <c r="AC55" s="40" t="s">
        <v>1475</v>
      </c>
    </row>
    <row r="56" spans="1:29" ht="75" hidden="1" x14ac:dyDescent="0.25">
      <c r="A56" t="s">
        <v>881</v>
      </c>
      <c r="B56" s="47" t="s">
        <v>2450</v>
      </c>
      <c r="C56" s="47" t="s">
        <v>1266</v>
      </c>
      <c r="D56">
        <v>9</v>
      </c>
      <c r="P56" t="s">
        <v>901</v>
      </c>
      <c r="Q56" t="s">
        <v>50</v>
      </c>
      <c r="R56" s="40" t="str">
        <f t="shared" si="1"/>
        <v>48EClxc2uJIvBOW8IlSEPt5TvyR0UgB0EOmnMkFaZftX</v>
      </c>
      <c r="S56" s="40">
        <f>INDEX(allsections[[S]:[Order]],MATCH(P56,allsections[SGUID],0),3)</f>
        <v>15</v>
      </c>
      <c r="T56" s="40">
        <f>INDEX(allsections[[S]:[Order]],MATCH(Q56,allsections[SGUID],0),3)</f>
        <v>0</v>
      </c>
      <c r="U56" t="str">
        <f>IF(sectionsubsection[[#This Row],[Schon da?]]=1,INDEX(sectionsubsection_download[],MATCH(sectionsubsection[[#This Row],[Title]],sectionsubsection_download[Title],0),6),INDEX(sectionsubsection10[],MATCH(sectionsubsection[[#This Row],[Title]],sectionsubsection10[Title],0),6))</f>
        <v>3L2zyFJ2zu5HQQgkTRwa7p</v>
      </c>
      <c r="V56">
        <f>COUNTIF(Z:Z,sectionsubsection[[#This Row],[Title]])</f>
        <v>1</v>
      </c>
      <c r="X56" s="49"/>
      <c r="Y56" s="50"/>
      <c r="Z56" s="40" t="s">
        <v>1478</v>
      </c>
      <c r="AA56" s="40" t="e">
        <f>INDEX(allsections[[S]:[Order]],MATCH(X56,allsections[SGUID],0),3)</f>
        <v>#N/A</v>
      </c>
      <c r="AB56" s="40" t="e">
        <f>INDEX(allsections[[S]:[Order]],MATCH(Y56,allsections[SGUID],0),3)</f>
        <v>#N/A</v>
      </c>
      <c r="AC56" s="50" t="s">
        <v>1479</v>
      </c>
    </row>
    <row r="57" spans="1:29" ht="105" hidden="1" x14ac:dyDescent="0.25">
      <c r="A57" t="s">
        <v>2451</v>
      </c>
      <c r="B57" s="47" t="s">
        <v>2452</v>
      </c>
      <c r="C57" s="47" t="s">
        <v>1266</v>
      </c>
      <c r="D57">
        <v>9</v>
      </c>
      <c r="P57" t="s">
        <v>921</v>
      </c>
      <c r="Q57" t="s">
        <v>50</v>
      </c>
      <c r="R57" s="40" t="str">
        <f t="shared" si="1"/>
        <v>7bt3lOtOqh5dlKm5Rqrjx45TvyR0UgB0EOmnMkFaZftX</v>
      </c>
      <c r="S57" s="40">
        <f>INDEX(allsections[[S]:[Order]],MATCH(P57,allsections[SGUID],0),3)</f>
        <v>14</v>
      </c>
      <c r="T57" s="40">
        <f>INDEX(allsections[[S]:[Order]],MATCH(Q57,allsections[SGUID],0),3)</f>
        <v>0</v>
      </c>
      <c r="U57" t="str">
        <f>IF(sectionsubsection[[#This Row],[Schon da?]]=1,INDEX(sectionsubsection_download[],MATCH(sectionsubsection[[#This Row],[Title]],sectionsubsection_download[Title],0),6),INDEX(sectionsubsection10[],MATCH(sectionsubsection[[#This Row],[Title]],sectionsubsection10[Title],0),6))</f>
        <v>SAeb09u4BIJU5hywl5ZTk</v>
      </c>
      <c r="V57">
        <f>COUNTIF(Z:Z,sectionsubsection[[#This Row],[Title]])</f>
        <v>1</v>
      </c>
      <c r="X57" s="46"/>
      <c r="Y57" s="40"/>
      <c r="Z57" s="40" t="s">
        <v>1482</v>
      </c>
      <c r="AA57" s="40" t="e">
        <f>INDEX(allsections[[S]:[Order]],MATCH(X57,allsections[SGUID],0),3)</f>
        <v>#N/A</v>
      </c>
      <c r="AB57" s="40" t="e">
        <f>INDEX(allsections[[S]:[Order]],MATCH(Y57,allsections[SGUID],0),3)</f>
        <v>#N/A</v>
      </c>
      <c r="AC57" s="40" t="s">
        <v>1483</v>
      </c>
    </row>
    <row r="58" spans="1:29" ht="409.5" hidden="1" x14ac:dyDescent="0.25">
      <c r="A58" t="s">
        <v>2480</v>
      </c>
      <c r="B58" s="47" t="s">
        <v>2481</v>
      </c>
      <c r="C58" s="47" t="s">
        <v>2482</v>
      </c>
      <c r="D58">
        <v>9</v>
      </c>
      <c r="P58" t="s">
        <v>108</v>
      </c>
      <c r="Q58" t="s">
        <v>50</v>
      </c>
      <c r="R58" s="40" t="str">
        <f t="shared" si="1"/>
        <v>6l21qjBupUIUO8XLCiUEef5TvyR0UgB0EOmnMkFaZftX</v>
      </c>
      <c r="S58" s="40">
        <f>INDEX(allsections[[S]:[Order]],MATCH(P58,allsections[SGUID],0),3)</f>
        <v>2</v>
      </c>
      <c r="T58" s="40">
        <f>INDEX(allsections[[S]:[Order]],MATCH(Q58,allsections[SGUID],0),3)</f>
        <v>0</v>
      </c>
      <c r="U58" t="str">
        <f>IF(sectionsubsection[[#This Row],[Schon da?]]=1,INDEX(sectionsubsection_download[],MATCH(sectionsubsection[[#This Row],[Title]],sectionsubsection_download[Title],0),6),INDEX(sectionsubsection10[],MATCH(sectionsubsection[[#This Row],[Title]],sectionsubsection10[Title],0),6))</f>
        <v>5z698mI9SK13uqc3qKoGYH</v>
      </c>
      <c r="V58">
        <f>COUNTIF(Z:Z,sectionsubsection[[#This Row],[Title]])</f>
        <v>1</v>
      </c>
      <c r="X58" s="49"/>
      <c r="Y58" s="50"/>
      <c r="Z58" s="40" t="s">
        <v>1486</v>
      </c>
      <c r="AA58" s="40" t="e">
        <f>INDEX(allsections[[S]:[Order]],MATCH(X58,allsections[SGUID],0),3)</f>
        <v>#N/A</v>
      </c>
      <c r="AB58" s="40" t="e">
        <f>INDEX(allsections[[S]:[Order]],MATCH(Y58,allsections[SGUID],0),3)</f>
        <v>#N/A</v>
      </c>
      <c r="AC58" s="50" t="s">
        <v>1487</v>
      </c>
    </row>
    <row r="59" spans="1:29" ht="60" hidden="1" x14ac:dyDescent="0.25">
      <c r="A59" t="s">
        <v>1284</v>
      </c>
      <c r="B59" s="47" t="s">
        <v>1285</v>
      </c>
      <c r="C59" t="s">
        <v>1286</v>
      </c>
      <c r="D59">
        <v>10</v>
      </c>
      <c r="P59" t="s">
        <v>941</v>
      </c>
      <c r="Q59" t="s">
        <v>50</v>
      </c>
      <c r="R59" s="40" t="str">
        <f t="shared" si="1"/>
        <v>76Up1Jlz2ogKdKXUH1J3L5TvyR0UgB0EOmnMkFaZftX</v>
      </c>
      <c r="S59" s="40">
        <f>INDEX(allsections[[S]:[Order]],MATCH(P59,allsections[SGUID],0),3)</f>
        <v>1</v>
      </c>
      <c r="T59" s="40">
        <f>INDEX(allsections[[S]:[Order]],MATCH(Q59,allsections[SGUID],0),3)</f>
        <v>0</v>
      </c>
      <c r="U59" t="str">
        <f>IF(sectionsubsection[[#This Row],[Schon da?]]=1,INDEX(sectionsubsection_download[],MATCH(sectionsubsection[[#This Row],[Title]],sectionsubsection_download[Title],0),6),INDEX(sectionsubsection10[],MATCH(sectionsubsection[[#This Row],[Title]],sectionsubsection10[Title],0),6))</f>
        <v>7KbSmeRQQ9vMW32RA3fvgt</v>
      </c>
      <c r="V59">
        <f>COUNTIF(Z:Z,sectionsubsection[[#This Row],[Title]])</f>
        <v>1</v>
      </c>
      <c r="X59" s="46"/>
      <c r="Y59" s="40"/>
      <c r="Z59" s="40" t="s">
        <v>1490</v>
      </c>
      <c r="AA59" s="40" t="e">
        <f>INDEX(allsections[[S]:[Order]],MATCH(X59,allsections[SGUID],0),3)</f>
        <v>#N/A</v>
      </c>
      <c r="AB59" s="40" t="e">
        <f>INDEX(allsections[[S]:[Order]],MATCH(Y59,allsections[SGUID],0),3)</f>
        <v>#N/A</v>
      </c>
      <c r="AC59" s="40" t="s">
        <v>1491</v>
      </c>
    </row>
    <row r="60" spans="1:29" ht="45" hidden="1" x14ac:dyDescent="0.25">
      <c r="A60" t="s">
        <v>1548</v>
      </c>
      <c r="B60" s="47" t="s">
        <v>1549</v>
      </c>
      <c r="C60" s="47" t="s">
        <v>1266</v>
      </c>
      <c r="D60">
        <v>10</v>
      </c>
      <c r="P60" t="s">
        <v>49</v>
      </c>
      <c r="Q60" t="s">
        <v>50</v>
      </c>
      <c r="R60" s="40" t="str">
        <f t="shared" si="1"/>
        <v>36VGW0OgI5dbYuNy8pN1X45TvyR0UgB0EOmnMkFaZftX</v>
      </c>
      <c r="S60" s="40">
        <f>INDEX(allsections[[S]:[Order]],MATCH(P60,allsections[SGUID],0),3)</f>
        <v>10</v>
      </c>
      <c r="T60" s="40">
        <f>INDEX(allsections[[S]:[Order]],MATCH(Q60,allsections[SGUID],0),3)</f>
        <v>0</v>
      </c>
      <c r="U60" t="str">
        <f>IF(sectionsubsection[[#This Row],[Schon da?]]=1,INDEX(sectionsubsection_download[],MATCH(sectionsubsection[[#This Row],[Title]],sectionsubsection_download[Title],0),6),INDEX(sectionsubsection10[],MATCH(sectionsubsection[[#This Row],[Title]],sectionsubsection10[Title],0),6))</f>
        <v>4dqTp7fkABPCSIwP6BJ67E</v>
      </c>
      <c r="V60">
        <f>COUNTIF(Z:Z,sectionsubsection[[#This Row],[Title]])</f>
        <v>1</v>
      </c>
      <c r="X60" s="49"/>
      <c r="Y60" s="50"/>
      <c r="Z60" s="40" t="s">
        <v>1494</v>
      </c>
      <c r="AA60" s="40" t="e">
        <f>INDEX(allsections[[S]:[Order]],MATCH(X60,allsections[SGUID],0),3)</f>
        <v>#N/A</v>
      </c>
      <c r="AB60" s="40" t="e">
        <f>INDEX(allsections[[S]:[Order]],MATCH(Y60,allsections[SGUID],0),3)</f>
        <v>#N/A</v>
      </c>
      <c r="AC60" s="50" t="s">
        <v>1495</v>
      </c>
    </row>
    <row r="61" spans="1:29" ht="120" hidden="1" x14ac:dyDescent="0.25">
      <c r="A61" t="s">
        <v>1758</v>
      </c>
      <c r="B61" s="47" t="s">
        <v>1759</v>
      </c>
      <c r="C61" s="47" t="s">
        <v>1266</v>
      </c>
      <c r="D61">
        <v>10</v>
      </c>
      <c r="P61" t="s">
        <v>881</v>
      </c>
      <c r="Q61" t="s">
        <v>50</v>
      </c>
      <c r="R61" s="40" t="str">
        <f t="shared" si="1"/>
        <v>5ZEbtYAwaiK1X4qvVH0ye85TvyR0UgB0EOmnMkFaZftX</v>
      </c>
      <c r="S61" s="40">
        <f>INDEX(allsections[[S]:[Order]],MATCH(P61,allsections[SGUID],0),3)</f>
        <v>9</v>
      </c>
      <c r="T61" s="40">
        <f>INDEX(allsections[[S]:[Order]],MATCH(Q61,allsections[SGUID],0),3)</f>
        <v>0</v>
      </c>
      <c r="U61" t="str">
        <f>IF(sectionsubsection[[#This Row],[Schon da?]]=1,INDEX(sectionsubsection_download[],MATCH(sectionsubsection[[#This Row],[Title]],sectionsubsection_download[Title],0),6),INDEX(sectionsubsection10[],MATCH(sectionsubsection[[#This Row],[Title]],sectionsubsection10[Title],0),6))</f>
        <v>1nW8TTNH1fusUklcAyzJ3O</v>
      </c>
      <c r="V61">
        <f>COUNTIF(Z:Z,sectionsubsection[[#This Row],[Title]])</f>
        <v>1</v>
      </c>
      <c r="X61" s="46"/>
      <c r="Y61" s="40"/>
      <c r="Z61" s="40" t="s">
        <v>1498</v>
      </c>
      <c r="AA61" s="40" t="e">
        <f>INDEX(allsections[[S]:[Order]],MATCH(X61,allsections[SGUID],0),3)</f>
        <v>#N/A</v>
      </c>
      <c r="AB61" s="40" t="e">
        <f>INDEX(allsections[[S]:[Order]],MATCH(Y61,allsections[SGUID],0),3)</f>
        <v>#N/A</v>
      </c>
      <c r="AC61" s="40" t="s">
        <v>1499</v>
      </c>
    </row>
    <row r="62" spans="1:29" ht="30" hidden="1" x14ac:dyDescent="0.25">
      <c r="A62" t="s">
        <v>1806</v>
      </c>
      <c r="B62" s="47" t="s">
        <v>1807</v>
      </c>
      <c r="C62" s="47" t="s">
        <v>1266</v>
      </c>
      <c r="D62">
        <v>10</v>
      </c>
      <c r="P62" t="s">
        <v>868</v>
      </c>
      <c r="Q62" t="s">
        <v>50</v>
      </c>
      <c r="R62" s="40" t="str">
        <f t="shared" si="1"/>
        <v>7HDQtIsDtzns0bD1ntR0eP5TvyR0UgB0EOmnMkFaZftX</v>
      </c>
      <c r="S62" s="40">
        <f>INDEX(allsections[[S]:[Order]],MATCH(P62,allsections[SGUID],0),3)</f>
        <v>8</v>
      </c>
      <c r="T62" s="40">
        <f>INDEX(allsections[[S]:[Order]],MATCH(Q62,allsections[SGUID],0),3)</f>
        <v>0</v>
      </c>
      <c r="U62" t="str">
        <f>IF(sectionsubsection[[#This Row],[Schon da?]]=1,INDEX(sectionsubsection_download[],MATCH(sectionsubsection[[#This Row],[Title]],sectionsubsection_download[Title],0),6),INDEX(sectionsubsection10[],MATCH(sectionsubsection[[#This Row],[Title]],sectionsubsection10[Title],0),6))</f>
        <v>1iBxbUx6cezVlgCvMmOwI9</v>
      </c>
      <c r="V62">
        <f>COUNTIF(Z:Z,sectionsubsection[[#This Row],[Title]])</f>
        <v>1</v>
      </c>
      <c r="X62" s="49"/>
      <c r="Y62" s="50"/>
      <c r="Z62" s="40" t="s">
        <v>1502</v>
      </c>
      <c r="AA62" s="40" t="e">
        <f>INDEX(allsections[[S]:[Order]],MATCH(X62,allsections[SGUID],0),3)</f>
        <v>#N/A</v>
      </c>
      <c r="AB62" s="40" t="e">
        <f>INDEX(allsections[[S]:[Order]],MATCH(Y62,allsections[SGUID],0),3)</f>
        <v>#N/A</v>
      </c>
      <c r="AC62" s="50" t="s">
        <v>1503</v>
      </c>
    </row>
    <row r="63" spans="1:29" ht="330" hidden="1" x14ac:dyDescent="0.25">
      <c r="A63" t="s">
        <v>2430</v>
      </c>
      <c r="B63" s="47" t="s">
        <v>2431</v>
      </c>
      <c r="C63" s="47" t="s">
        <v>2432</v>
      </c>
      <c r="D63">
        <v>10</v>
      </c>
      <c r="P63" t="s">
        <v>737</v>
      </c>
      <c r="Q63" t="s">
        <v>50</v>
      </c>
      <c r="R63" s="40" t="str">
        <f t="shared" si="1"/>
        <v>4gUkP5eS8EnUG0fKZ0tMiZ5TvyR0UgB0EOmnMkFaZftX</v>
      </c>
      <c r="S63" s="40">
        <f>INDEX(allsections[[S]:[Order]],MATCH(P63,allsections[SGUID],0),3)</f>
        <v>7</v>
      </c>
      <c r="T63" s="40">
        <f>INDEX(allsections[[S]:[Order]],MATCH(Q63,allsections[SGUID],0),3)</f>
        <v>0</v>
      </c>
      <c r="U63" t="str">
        <f>IF(sectionsubsection[[#This Row],[Schon da?]]=1,INDEX(sectionsubsection_download[],MATCH(sectionsubsection[[#This Row],[Title]],sectionsubsection_download[Title],0),6),INDEX(sectionsubsection10[],MATCH(sectionsubsection[[#This Row],[Title]],sectionsubsection10[Title],0),6))</f>
        <v>4amaTwSSW3aZdfZj8YONNc</v>
      </c>
      <c r="V63">
        <f>COUNTIF(Z:Z,sectionsubsection[[#This Row],[Title]])</f>
        <v>1</v>
      </c>
      <c r="X63" s="46"/>
      <c r="Y63" s="40"/>
      <c r="Z63" s="40" t="s">
        <v>1506</v>
      </c>
      <c r="AA63" s="40" t="e">
        <f>INDEX(allsections[[S]:[Order]],MATCH(X63,allsections[SGUID],0),3)</f>
        <v>#N/A</v>
      </c>
      <c r="AB63" s="40" t="e">
        <f>INDEX(allsections[[S]:[Order]],MATCH(Y63,allsections[SGUID],0),3)</f>
        <v>#N/A</v>
      </c>
      <c r="AC63" s="40" t="s">
        <v>1507</v>
      </c>
    </row>
    <row r="64" spans="1:29" ht="45" hidden="1" x14ac:dyDescent="0.25">
      <c r="A64" t="s">
        <v>49</v>
      </c>
      <c r="B64" s="47" t="s">
        <v>2446</v>
      </c>
      <c r="C64" s="47" t="s">
        <v>1266</v>
      </c>
      <c r="D64">
        <v>10</v>
      </c>
      <c r="P64" t="s">
        <v>655</v>
      </c>
      <c r="Q64" t="s">
        <v>50</v>
      </c>
      <c r="R64" s="40" t="str">
        <f t="shared" si="1"/>
        <v>4ZGW9ZWBwWewpL1DYzfgyb5TvyR0UgB0EOmnMkFaZftX</v>
      </c>
      <c r="S64" s="40">
        <f>INDEX(allsections[[S]:[Order]],MATCH(P64,allsections[SGUID],0),3)</f>
        <v>6</v>
      </c>
      <c r="T64" s="40">
        <f>INDEX(allsections[[S]:[Order]],MATCH(Q64,allsections[SGUID],0),3)</f>
        <v>0</v>
      </c>
      <c r="U64" t="str">
        <f>IF(sectionsubsection[[#This Row],[Schon da?]]=1,INDEX(sectionsubsection_download[],MATCH(sectionsubsection[[#This Row],[Title]],sectionsubsection_download[Title],0),6),INDEX(sectionsubsection10[],MATCH(sectionsubsection[[#This Row],[Title]],sectionsubsection10[Title],0),6))</f>
        <v>4CJaPlJ48CsnwJPpOBaOcW</v>
      </c>
      <c r="V64">
        <f>COUNTIF(Z:Z,sectionsubsection[[#This Row],[Title]])</f>
        <v>1</v>
      </c>
      <c r="X64" s="49"/>
      <c r="Y64" s="50"/>
      <c r="Z64" s="40" t="s">
        <v>1510</v>
      </c>
      <c r="AA64" s="40" t="e">
        <f>INDEX(allsections[[S]:[Order]],MATCH(X64,allsections[SGUID],0),3)</f>
        <v>#N/A</v>
      </c>
      <c r="AB64" s="40" t="e">
        <f>INDEX(allsections[[S]:[Order]],MATCH(Y64,allsections[SGUID],0),3)</f>
        <v>#N/A</v>
      </c>
      <c r="AC64" s="50" t="s">
        <v>1511</v>
      </c>
    </row>
    <row r="65" spans="1:29" ht="90" hidden="1" x14ac:dyDescent="0.25">
      <c r="A65" t="s">
        <v>1544</v>
      </c>
      <c r="B65" s="47" t="s">
        <v>1545</v>
      </c>
      <c r="C65" s="47" t="s">
        <v>1266</v>
      </c>
      <c r="D65">
        <v>11</v>
      </c>
      <c r="P65" t="s">
        <v>74</v>
      </c>
      <c r="Q65" t="s">
        <v>50</v>
      </c>
      <c r="R65" s="40" t="str">
        <f t="shared" si="1"/>
        <v>5OZ3Oy0MVM5jXao9ZvAlrA5TvyR0UgB0EOmnMkFaZftX</v>
      </c>
      <c r="S65" s="40">
        <f>INDEX(allsections[[S]:[Order]],MATCH(P65,allsections[SGUID],0),3)</f>
        <v>18</v>
      </c>
      <c r="T65" s="40">
        <f>INDEX(allsections[[S]:[Order]],MATCH(Q65,allsections[SGUID],0),3)</f>
        <v>0</v>
      </c>
      <c r="U65" t="str">
        <f>IF(sectionsubsection[[#This Row],[Schon da?]]=1,INDEX(sectionsubsection_download[],MATCH(sectionsubsection[[#This Row],[Title]],sectionsubsection_download[Title],0),6),INDEX(sectionsubsection10[],MATCH(sectionsubsection[[#This Row],[Title]],sectionsubsection10[Title],0),6))</f>
        <v>vmjGfCIFJSM7cQD7NFV80</v>
      </c>
      <c r="V65">
        <f>COUNTIF(Z:Z,sectionsubsection[[#This Row],[Title]])</f>
        <v>1</v>
      </c>
      <c r="X65" s="46"/>
      <c r="Y65" s="40"/>
      <c r="Z65" s="40" t="s">
        <v>1514</v>
      </c>
      <c r="AA65" s="40" t="e">
        <f>INDEX(allsections[[S]:[Order]],MATCH(X65,allsections[SGUID],0),3)</f>
        <v>#N/A</v>
      </c>
      <c r="AB65" s="40" t="e">
        <f>INDEX(allsections[[S]:[Order]],MATCH(Y65,allsections[SGUID],0),3)</f>
        <v>#N/A</v>
      </c>
      <c r="AC65" s="40" t="s">
        <v>1515</v>
      </c>
    </row>
    <row r="66" spans="1:29" ht="90" hidden="1" x14ac:dyDescent="0.25">
      <c r="A66" t="s">
        <v>1754</v>
      </c>
      <c r="B66" s="47" t="s">
        <v>1755</v>
      </c>
      <c r="C66" s="47" t="s">
        <v>1266</v>
      </c>
      <c r="D66">
        <v>11</v>
      </c>
      <c r="P66" t="s">
        <v>475</v>
      </c>
      <c r="Q66" t="s">
        <v>50</v>
      </c>
      <c r="R66" s="40" t="str">
        <f t="shared" si="1"/>
        <v>1kzI7hCCMY4wQOFQmIPOPD5TvyR0UgB0EOmnMkFaZftX</v>
      </c>
      <c r="S66" s="40">
        <f>INDEX(allsections[[S]:[Order]],MATCH(P66,allsections[SGUID],0),3)</f>
        <v>4</v>
      </c>
      <c r="T66" s="40">
        <f>INDEX(allsections[[S]:[Order]],MATCH(Q66,allsections[SGUID],0),3)</f>
        <v>0</v>
      </c>
      <c r="U66" t="str">
        <f>IF(sectionsubsection[[#This Row],[Schon da?]]=1,INDEX(sectionsubsection_download[],MATCH(sectionsubsection[[#This Row],[Title]],sectionsubsection_download[Title],0),6),INDEX(sectionsubsection10[],MATCH(sectionsubsection[[#This Row],[Title]],sectionsubsection10[Title],0),6))</f>
        <v>101TCDdkyoiKx59uYCCXGd</v>
      </c>
      <c r="V66">
        <f>COUNTIF(Z:Z,sectionsubsection[[#This Row],[Title]])</f>
        <v>1</v>
      </c>
      <c r="X66" s="49"/>
      <c r="Y66" s="50"/>
      <c r="Z66" s="40" t="s">
        <v>1518</v>
      </c>
      <c r="AA66" s="40" t="e">
        <f>INDEX(allsections[[S]:[Order]],MATCH(X66,allsections[SGUID],0),3)</f>
        <v>#N/A</v>
      </c>
      <c r="AB66" s="40" t="e">
        <f>INDEX(allsections[[S]:[Order]],MATCH(Y66,allsections[SGUID],0),3)</f>
        <v>#N/A</v>
      </c>
      <c r="AC66" s="50" t="s">
        <v>1519</v>
      </c>
    </row>
    <row r="67" spans="1:29" ht="135" hidden="1" x14ac:dyDescent="0.25">
      <c r="A67" t="s">
        <v>1802</v>
      </c>
      <c r="B67" s="47" t="s">
        <v>1803</v>
      </c>
      <c r="C67" s="47" t="s">
        <v>1266</v>
      </c>
      <c r="D67">
        <v>11</v>
      </c>
      <c r="X67" s="46"/>
      <c r="Y67" s="40"/>
      <c r="Z67" s="40" t="s">
        <v>1522</v>
      </c>
      <c r="AA67" s="40" t="e">
        <f>INDEX(allsections[[S]:[Order]],MATCH(X67,allsections[SGUID],0),3)</f>
        <v>#N/A</v>
      </c>
      <c r="AB67" s="40" t="e">
        <f>INDEX(allsections[[S]:[Order]],MATCH(Y67,allsections[SGUID],0),3)</f>
        <v>#N/A</v>
      </c>
      <c r="AC67" s="40" t="s">
        <v>1523</v>
      </c>
    </row>
    <row r="68" spans="1:29" ht="409.5" hidden="1" x14ac:dyDescent="0.25">
      <c r="A68" t="s">
        <v>2350</v>
      </c>
      <c r="B68" s="47" t="s">
        <v>2351</v>
      </c>
      <c r="C68" s="47" t="s">
        <v>2352</v>
      </c>
      <c r="D68">
        <v>11</v>
      </c>
      <c r="X68" s="49"/>
      <c r="Y68" s="50"/>
      <c r="Z68" s="40" t="s">
        <v>1526</v>
      </c>
      <c r="AA68" s="40" t="e">
        <f>INDEX(allsections[[S]:[Order]],MATCH(X68,allsections[SGUID],0),3)</f>
        <v>#N/A</v>
      </c>
      <c r="AB68" s="40" t="e">
        <f>INDEX(allsections[[S]:[Order]],MATCH(Y68,allsections[SGUID],0),3)</f>
        <v>#N/A</v>
      </c>
      <c r="AC68" s="50" t="s">
        <v>1527</v>
      </c>
    </row>
    <row r="69" spans="1:29" ht="90" hidden="1" x14ac:dyDescent="0.25">
      <c r="A69" t="s">
        <v>966</v>
      </c>
      <c r="B69" s="47" t="s">
        <v>2443</v>
      </c>
      <c r="C69" s="47" t="s">
        <v>1266</v>
      </c>
      <c r="D69">
        <v>11</v>
      </c>
      <c r="X69" s="46"/>
      <c r="Y69" s="40"/>
      <c r="Z69" s="40" t="s">
        <v>1530</v>
      </c>
      <c r="AA69" s="40" t="e">
        <f>INDEX(allsections[[S]:[Order]],MATCH(X69,allsections[SGUID],0),3)</f>
        <v>#N/A</v>
      </c>
      <c r="AB69" s="40" t="e">
        <f>INDEX(allsections[[S]:[Order]],MATCH(Y69,allsections[SGUID],0),3)</f>
        <v>#N/A</v>
      </c>
      <c r="AC69" s="40" t="s">
        <v>1531</v>
      </c>
    </row>
    <row r="70" spans="1:29" ht="409.5" hidden="1" x14ac:dyDescent="0.25">
      <c r="A70" t="s">
        <v>2465</v>
      </c>
      <c r="B70" s="47" t="s">
        <v>2466</v>
      </c>
      <c r="C70" s="47" t="s">
        <v>2467</v>
      </c>
      <c r="D70">
        <v>11</v>
      </c>
      <c r="X70" s="49"/>
      <c r="Y70" s="50"/>
      <c r="Z70" s="40" t="s">
        <v>1534</v>
      </c>
      <c r="AA70" s="40" t="e">
        <f>INDEX(allsections[[S]:[Order]],MATCH(X70,allsections[SGUID],0),3)</f>
        <v>#N/A</v>
      </c>
      <c r="AB70" s="40" t="e">
        <f>INDEX(allsections[[S]:[Order]],MATCH(Y70,allsections[SGUID],0),3)</f>
        <v>#N/A</v>
      </c>
      <c r="AC70" s="50" t="s">
        <v>1535</v>
      </c>
    </row>
    <row r="71" spans="1:29" ht="60" hidden="1" x14ac:dyDescent="0.25">
      <c r="A71" t="s">
        <v>1540</v>
      </c>
      <c r="B71" s="47" t="s">
        <v>1541</v>
      </c>
      <c r="C71" s="47" t="s">
        <v>1266</v>
      </c>
      <c r="D71">
        <v>12</v>
      </c>
      <c r="X71" s="46"/>
      <c r="Y71" s="40"/>
      <c r="Z71" s="40" t="s">
        <v>1538</v>
      </c>
      <c r="AA71" s="40" t="e">
        <f>INDEX(allsections[[S]:[Order]],MATCH(X71,allsections[SGUID],0),3)</f>
        <v>#N/A</v>
      </c>
      <c r="AB71" s="40" t="e">
        <f>INDEX(allsections[[S]:[Order]],MATCH(Y71,allsections[SGUID],0),3)</f>
        <v>#N/A</v>
      </c>
      <c r="AC71" s="40" t="s">
        <v>1539</v>
      </c>
    </row>
    <row r="72" spans="1:29" ht="60" hidden="1" x14ac:dyDescent="0.25">
      <c r="A72" t="s">
        <v>1750</v>
      </c>
      <c r="B72" s="47" t="s">
        <v>1751</v>
      </c>
      <c r="C72" s="47" t="s">
        <v>1266</v>
      </c>
      <c r="D72">
        <v>12</v>
      </c>
      <c r="X72" s="49"/>
      <c r="Y72" s="50"/>
      <c r="Z72" s="40" t="s">
        <v>1542</v>
      </c>
      <c r="AA72" s="40" t="e">
        <f>INDEX(allsections[[S]:[Order]],MATCH(X72,allsections[SGUID],0),3)</f>
        <v>#N/A</v>
      </c>
      <c r="AB72" s="40" t="e">
        <f>INDEX(allsections[[S]:[Order]],MATCH(Y72,allsections[SGUID],0),3)</f>
        <v>#N/A</v>
      </c>
      <c r="AC72" s="50" t="s">
        <v>1543</v>
      </c>
    </row>
    <row r="73" spans="1:29" ht="75" hidden="1" x14ac:dyDescent="0.25">
      <c r="A73" t="s">
        <v>1798</v>
      </c>
      <c r="B73" s="47" t="s">
        <v>1799</v>
      </c>
      <c r="C73" s="47" t="s">
        <v>1266</v>
      </c>
      <c r="D73">
        <v>12</v>
      </c>
      <c r="X73" s="46"/>
      <c r="Y73" s="40"/>
      <c r="Z73" s="40" t="s">
        <v>1546</v>
      </c>
      <c r="AA73" s="40" t="e">
        <f>INDEX(allsections[[S]:[Order]],MATCH(X73,allsections[SGUID],0),3)</f>
        <v>#N/A</v>
      </c>
      <c r="AB73" s="40" t="e">
        <f>INDEX(allsections[[S]:[Order]],MATCH(Y73,allsections[SGUID],0),3)</f>
        <v>#N/A</v>
      </c>
      <c r="AC73" s="40" t="s">
        <v>1547</v>
      </c>
    </row>
    <row r="74" spans="1:29" ht="375" hidden="1" x14ac:dyDescent="0.25">
      <c r="A74" t="s">
        <v>2304</v>
      </c>
      <c r="B74" s="47" t="s">
        <v>2305</v>
      </c>
      <c r="C74" s="47" t="s">
        <v>2306</v>
      </c>
      <c r="D74">
        <v>12</v>
      </c>
      <c r="X74" s="49"/>
      <c r="Y74" s="50"/>
      <c r="Z74" s="40" t="s">
        <v>1550</v>
      </c>
      <c r="AA74" s="40" t="e">
        <f>INDEX(allsections[[S]:[Order]],MATCH(X74,allsections[SGUID],0),3)</f>
        <v>#N/A</v>
      </c>
      <c r="AB74" s="40" t="e">
        <f>INDEX(allsections[[S]:[Order]],MATCH(Y74,allsections[SGUID],0),3)</f>
        <v>#N/A</v>
      </c>
      <c r="AC74" s="50" t="s">
        <v>1551</v>
      </c>
    </row>
    <row r="75" spans="1:29" ht="60" hidden="1" x14ac:dyDescent="0.25">
      <c r="A75" t="s">
        <v>928</v>
      </c>
      <c r="B75" s="47" t="s">
        <v>2438</v>
      </c>
      <c r="C75" s="47" t="s">
        <v>1266</v>
      </c>
      <c r="D75">
        <v>12</v>
      </c>
      <c r="X75" s="46"/>
      <c r="Y75" s="40"/>
      <c r="Z75" s="40" t="s">
        <v>1554</v>
      </c>
      <c r="AA75" s="40" t="e">
        <f>INDEX(allsections[[S]:[Order]],MATCH(X75,allsections[SGUID],0),3)</f>
        <v>#N/A</v>
      </c>
      <c r="AB75" s="40" t="e">
        <f>INDEX(allsections[[S]:[Order]],MATCH(Y75,allsections[SGUID],0),3)</f>
        <v>#N/A</v>
      </c>
      <c r="AC75" s="40" t="s">
        <v>1555</v>
      </c>
    </row>
    <row r="76" spans="1:29" ht="409.5" hidden="1" x14ac:dyDescent="0.25">
      <c r="A76" t="s">
        <v>2471</v>
      </c>
      <c r="B76" s="47" t="s">
        <v>2472</v>
      </c>
      <c r="C76" s="47" t="s">
        <v>2473</v>
      </c>
      <c r="D76">
        <v>12</v>
      </c>
      <c r="X76" s="49"/>
      <c r="Y76" s="50"/>
      <c r="Z76" s="40" t="s">
        <v>1558</v>
      </c>
      <c r="AA76" s="40" t="e">
        <f>INDEX(allsections[[S]:[Order]],MATCH(X76,allsections[SGUID],0),3)</f>
        <v>#N/A</v>
      </c>
      <c r="AB76" s="40" t="e">
        <f>INDEX(allsections[[S]:[Order]],MATCH(Y76,allsections[SGUID],0),3)</f>
        <v>#N/A</v>
      </c>
      <c r="AC76" s="50" t="s">
        <v>1559</v>
      </c>
    </row>
    <row r="77" spans="1:29" ht="60" hidden="1" x14ac:dyDescent="0.25">
      <c r="A77" t="s">
        <v>1536</v>
      </c>
      <c r="B77" s="47" t="s">
        <v>1537</v>
      </c>
      <c r="C77" s="47" t="s">
        <v>1266</v>
      </c>
      <c r="D77">
        <v>13</v>
      </c>
      <c r="X77" s="46"/>
      <c r="Y77" s="40"/>
      <c r="Z77" s="40" t="s">
        <v>1562</v>
      </c>
      <c r="AA77" s="40" t="e">
        <f>INDEX(allsections[[S]:[Order]],MATCH(X77,allsections[SGUID],0),3)</f>
        <v>#N/A</v>
      </c>
      <c r="AB77" s="40" t="e">
        <f>INDEX(allsections[[S]:[Order]],MATCH(Y77,allsections[SGUID],0),3)</f>
        <v>#N/A</v>
      </c>
      <c r="AC77" s="40" t="s">
        <v>1563</v>
      </c>
    </row>
    <row r="78" spans="1:29" ht="30" hidden="1" x14ac:dyDescent="0.25">
      <c r="A78" t="s">
        <v>1746</v>
      </c>
      <c r="B78" s="47" t="s">
        <v>1747</v>
      </c>
      <c r="C78" s="47" t="s">
        <v>1266</v>
      </c>
      <c r="D78">
        <v>13</v>
      </c>
      <c r="X78" s="49"/>
      <c r="Y78" s="50"/>
      <c r="Z78" s="40" t="s">
        <v>1566</v>
      </c>
      <c r="AA78" s="40" t="e">
        <f>INDEX(allsections[[S]:[Order]],MATCH(X78,allsections[SGUID],0),3)</f>
        <v>#N/A</v>
      </c>
      <c r="AB78" s="40" t="e">
        <f>INDEX(allsections[[S]:[Order]],MATCH(Y78,allsections[SGUID],0),3)</f>
        <v>#N/A</v>
      </c>
      <c r="AC78" s="50" t="s">
        <v>1567</v>
      </c>
    </row>
    <row r="79" spans="1:29" ht="60" hidden="1" x14ac:dyDescent="0.25">
      <c r="A79" t="s">
        <v>456</v>
      </c>
      <c r="B79" s="47" t="s">
        <v>2392</v>
      </c>
      <c r="C79" s="47" t="s">
        <v>1266</v>
      </c>
      <c r="D79">
        <v>13</v>
      </c>
      <c r="X79" s="46"/>
      <c r="Y79" s="40"/>
      <c r="Z79" s="40" t="s">
        <v>1570</v>
      </c>
      <c r="AA79" s="40" t="e">
        <f>INDEX(allsections[[S]:[Order]],MATCH(X79,allsections[SGUID],0),3)</f>
        <v>#N/A</v>
      </c>
      <c r="AB79" s="40" t="e">
        <f>INDEX(allsections[[S]:[Order]],MATCH(Y79,allsections[SGUID],0),3)</f>
        <v>#N/A</v>
      </c>
      <c r="AC79" s="40" t="s">
        <v>1571</v>
      </c>
    </row>
    <row r="80" spans="1:29" ht="60" hidden="1" x14ac:dyDescent="0.25">
      <c r="A80" t="s">
        <v>2416</v>
      </c>
      <c r="B80" s="47" t="s">
        <v>2417</v>
      </c>
      <c r="C80" s="47" t="s">
        <v>1266</v>
      </c>
      <c r="D80">
        <v>13</v>
      </c>
      <c r="X80" s="49"/>
      <c r="Y80" s="50"/>
      <c r="Z80" s="40" t="s">
        <v>1574</v>
      </c>
      <c r="AA80" s="40" t="e">
        <f>INDEX(allsections[[S]:[Order]],MATCH(X80,allsections[SGUID],0),3)</f>
        <v>#N/A</v>
      </c>
      <c r="AB80" s="40" t="e">
        <f>INDEX(allsections[[S]:[Order]],MATCH(Y80,allsections[SGUID],0),3)</f>
        <v>#N/A</v>
      </c>
      <c r="AC80" s="50" t="s">
        <v>1575</v>
      </c>
    </row>
    <row r="81" spans="1:29" ht="409.5" hidden="1" x14ac:dyDescent="0.25">
      <c r="A81" t="s">
        <v>2458</v>
      </c>
      <c r="B81" s="47" t="s">
        <v>2459</v>
      </c>
      <c r="C81" s="47" t="s">
        <v>2460</v>
      </c>
      <c r="D81">
        <v>13</v>
      </c>
      <c r="X81" s="46"/>
      <c r="Y81" s="40"/>
      <c r="Z81" s="40" t="s">
        <v>1578</v>
      </c>
      <c r="AA81" s="40" t="e">
        <f>INDEX(allsections[[S]:[Order]],MATCH(X81,allsections[SGUID],0),3)</f>
        <v>#N/A</v>
      </c>
      <c r="AB81" s="40" t="e">
        <f>INDEX(allsections[[S]:[Order]],MATCH(Y81,allsections[SGUID],0),3)</f>
        <v>#N/A</v>
      </c>
      <c r="AC81" s="40" t="s">
        <v>1579</v>
      </c>
    </row>
    <row r="82" spans="1:29" ht="90" hidden="1" x14ac:dyDescent="0.25">
      <c r="A82" t="s">
        <v>1532</v>
      </c>
      <c r="B82" s="47" t="s">
        <v>1533</v>
      </c>
      <c r="C82" s="47" t="s">
        <v>1266</v>
      </c>
      <c r="D82">
        <v>14</v>
      </c>
      <c r="X82" s="49"/>
      <c r="Y82" s="50"/>
      <c r="Z82" s="40" t="s">
        <v>1582</v>
      </c>
      <c r="AA82" s="40" t="e">
        <f>INDEX(allsections[[S]:[Order]],MATCH(X82,allsections[SGUID],0),3)</f>
        <v>#N/A</v>
      </c>
      <c r="AB82" s="40" t="e">
        <f>INDEX(allsections[[S]:[Order]],MATCH(Y82,allsections[SGUID],0),3)</f>
        <v>#N/A</v>
      </c>
      <c r="AC82" s="50" t="s">
        <v>1583</v>
      </c>
    </row>
    <row r="83" spans="1:29" ht="60" hidden="1" x14ac:dyDescent="0.25">
      <c r="A83" t="s">
        <v>1742</v>
      </c>
      <c r="B83" s="47" t="s">
        <v>1743</v>
      </c>
      <c r="C83" s="47" t="s">
        <v>1266</v>
      </c>
      <c r="D83">
        <v>14</v>
      </c>
      <c r="X83" s="46"/>
      <c r="Y83" s="40"/>
      <c r="Z83" s="40" t="s">
        <v>1586</v>
      </c>
      <c r="AA83" s="40" t="e">
        <f>INDEX(allsections[[S]:[Order]],MATCH(X83,allsections[SGUID],0),3)</f>
        <v>#N/A</v>
      </c>
      <c r="AB83" s="40" t="e">
        <f>INDEX(allsections[[S]:[Order]],MATCH(Y83,allsections[SGUID],0),3)</f>
        <v>#N/A</v>
      </c>
      <c r="AC83" s="40" t="s">
        <v>1587</v>
      </c>
    </row>
    <row r="84" spans="1:29" ht="90" hidden="1" x14ac:dyDescent="0.25">
      <c r="A84" t="s">
        <v>921</v>
      </c>
      <c r="B84" s="47" t="s">
        <v>2434</v>
      </c>
      <c r="C84" s="47" t="s">
        <v>1266</v>
      </c>
      <c r="D84">
        <v>14</v>
      </c>
      <c r="X84" s="49"/>
      <c r="Y84" s="50"/>
      <c r="Z84" s="40" t="s">
        <v>1590</v>
      </c>
      <c r="AA84" s="40" t="e">
        <f>INDEX(allsections[[S]:[Order]],MATCH(X84,allsections[SGUID],0),3)</f>
        <v>#N/A</v>
      </c>
      <c r="AB84" s="40" t="e">
        <f>INDEX(allsections[[S]:[Order]],MATCH(Y84,allsections[SGUID],0),3)</f>
        <v>#N/A</v>
      </c>
      <c r="AC84" s="50" t="s">
        <v>1591</v>
      </c>
    </row>
    <row r="85" spans="1:29" ht="409.5" hidden="1" x14ac:dyDescent="0.25">
      <c r="A85" t="s">
        <v>2454</v>
      </c>
      <c r="B85" s="47" t="s">
        <v>2455</v>
      </c>
      <c r="C85" s="47" t="s">
        <v>2456</v>
      </c>
      <c r="D85">
        <v>14</v>
      </c>
      <c r="X85" s="46"/>
      <c r="Y85" s="40"/>
      <c r="Z85" s="40" t="s">
        <v>1594</v>
      </c>
      <c r="AA85" s="40" t="e">
        <f>INDEX(allsections[[S]:[Order]],MATCH(X85,allsections[SGUID],0),3)</f>
        <v>#N/A</v>
      </c>
      <c r="AB85" s="40" t="e">
        <f>INDEX(allsections[[S]:[Order]],MATCH(Y85,allsections[SGUID],0),3)</f>
        <v>#N/A</v>
      </c>
      <c r="AC85" s="40" t="s">
        <v>1595</v>
      </c>
    </row>
    <row r="86" spans="1:29" ht="45" hidden="1" x14ac:dyDescent="0.25">
      <c r="A86" t="s">
        <v>1528</v>
      </c>
      <c r="B86" s="47" t="s">
        <v>1529</v>
      </c>
      <c r="C86" s="47" t="s">
        <v>1266</v>
      </c>
      <c r="D86">
        <v>15</v>
      </c>
      <c r="X86" s="49"/>
      <c r="Y86" s="50"/>
      <c r="Z86" s="40" t="s">
        <v>1598</v>
      </c>
      <c r="AA86" s="40" t="e">
        <f>INDEX(allsections[[S]:[Order]],MATCH(X86,allsections[SGUID],0),3)</f>
        <v>#N/A</v>
      </c>
      <c r="AB86" s="40" t="e">
        <f>INDEX(allsections[[S]:[Order]],MATCH(Y86,allsections[SGUID],0),3)</f>
        <v>#N/A</v>
      </c>
      <c r="AC86" s="50" t="s">
        <v>1599</v>
      </c>
    </row>
    <row r="87" spans="1:29" hidden="1" x14ac:dyDescent="0.25">
      <c r="A87" t="s">
        <v>1738</v>
      </c>
      <c r="B87" s="47" t="s">
        <v>1739</v>
      </c>
      <c r="C87" s="47" t="s">
        <v>1266</v>
      </c>
      <c r="D87">
        <v>15</v>
      </c>
      <c r="X87" s="46"/>
      <c r="Y87" s="40"/>
      <c r="Z87" s="40" t="s">
        <v>1602</v>
      </c>
      <c r="AA87" s="40" t="e">
        <f>INDEX(allsections[[S]:[Order]],MATCH(X87,allsections[SGUID],0),3)</f>
        <v>#N/A</v>
      </c>
      <c r="AB87" s="40" t="e">
        <f>INDEX(allsections[[S]:[Order]],MATCH(Y87,allsections[SGUID],0),3)</f>
        <v>#N/A</v>
      </c>
      <c r="AC87" s="40" t="s">
        <v>1603</v>
      </c>
    </row>
    <row r="88" spans="1:29" ht="45" hidden="1" x14ac:dyDescent="0.25">
      <c r="A88" t="s">
        <v>901</v>
      </c>
      <c r="B88" s="47" t="s">
        <v>2429</v>
      </c>
      <c r="C88" s="47" t="s">
        <v>1266</v>
      </c>
      <c r="D88">
        <v>15</v>
      </c>
      <c r="X88" s="49"/>
      <c r="Y88" s="50"/>
      <c r="Z88" s="40" t="s">
        <v>1606</v>
      </c>
      <c r="AA88" s="40" t="e">
        <f>INDEX(allsections[[S]:[Order]],MATCH(X88,allsections[SGUID],0),3)</f>
        <v>#N/A</v>
      </c>
      <c r="AB88" s="40" t="e">
        <f>INDEX(allsections[[S]:[Order]],MATCH(Y88,allsections[SGUID],0),3)</f>
        <v>#N/A</v>
      </c>
      <c r="AC88" s="50" t="s">
        <v>1607</v>
      </c>
    </row>
    <row r="89" spans="1:29" ht="390" hidden="1" x14ac:dyDescent="0.25">
      <c r="A89" t="s">
        <v>2435</v>
      </c>
      <c r="B89" s="47" t="s">
        <v>2436</v>
      </c>
      <c r="C89" s="47" t="s">
        <v>2437</v>
      </c>
      <c r="D89">
        <v>15</v>
      </c>
      <c r="X89" s="46"/>
      <c r="Y89" s="40"/>
      <c r="Z89" s="40" t="s">
        <v>1610</v>
      </c>
      <c r="AA89" s="40" t="e">
        <f>INDEX(allsections[[S]:[Order]],MATCH(X89,allsections[SGUID],0),3)</f>
        <v>#N/A</v>
      </c>
      <c r="AB89" s="40" t="e">
        <f>INDEX(allsections[[S]:[Order]],MATCH(Y89,allsections[SGUID],0),3)</f>
        <v>#N/A</v>
      </c>
      <c r="AC89" s="40" t="s">
        <v>1611</v>
      </c>
    </row>
    <row r="90" spans="1:29" ht="45" hidden="1" x14ac:dyDescent="0.25">
      <c r="A90" t="s">
        <v>1524</v>
      </c>
      <c r="B90" s="47" t="s">
        <v>1525</v>
      </c>
      <c r="C90" s="47" t="s">
        <v>1266</v>
      </c>
      <c r="D90">
        <v>16</v>
      </c>
      <c r="X90" s="49"/>
      <c r="Y90" s="50"/>
      <c r="Z90" s="40" t="s">
        <v>1614</v>
      </c>
      <c r="AA90" s="40" t="e">
        <f>INDEX(allsections[[S]:[Order]],MATCH(X90,allsections[SGUID],0),3)</f>
        <v>#N/A</v>
      </c>
      <c r="AB90" s="40" t="e">
        <f>INDEX(allsections[[S]:[Order]],MATCH(Y90,allsections[SGUID],0),3)</f>
        <v>#N/A</v>
      </c>
      <c r="AC90" s="50" t="s">
        <v>1615</v>
      </c>
    </row>
    <row r="91" spans="1:29" ht="45" hidden="1" x14ac:dyDescent="0.25">
      <c r="A91" t="s">
        <v>894</v>
      </c>
      <c r="B91" s="47" t="s">
        <v>2425</v>
      </c>
      <c r="C91" s="47" t="s">
        <v>1266</v>
      </c>
      <c r="D91">
        <v>16</v>
      </c>
      <c r="X91" s="46"/>
      <c r="Y91" s="40"/>
      <c r="Z91" s="40" t="s">
        <v>1618</v>
      </c>
      <c r="AA91" s="40" t="e">
        <f>INDEX(allsections[[S]:[Order]],MATCH(X91,allsections[SGUID],0),3)</f>
        <v>#N/A</v>
      </c>
      <c r="AB91" s="40" t="e">
        <f>INDEX(allsections[[S]:[Order]],MATCH(Y91,allsections[SGUID],0),3)</f>
        <v>#N/A</v>
      </c>
      <c r="AC91" s="40" t="s">
        <v>1619</v>
      </c>
    </row>
    <row r="92" spans="1:29" ht="409.5" hidden="1" x14ac:dyDescent="0.25">
      <c r="A92" t="s">
        <v>2426</v>
      </c>
      <c r="B92" s="47" t="s">
        <v>2427</v>
      </c>
      <c r="C92" s="47" t="s">
        <v>2428</v>
      </c>
      <c r="D92">
        <v>16</v>
      </c>
      <c r="X92" s="49"/>
      <c r="Y92" s="50"/>
      <c r="Z92" s="40" t="s">
        <v>1622</v>
      </c>
      <c r="AA92" s="40" t="e">
        <f>INDEX(allsections[[S]:[Order]],MATCH(X92,allsections[SGUID],0),3)</f>
        <v>#N/A</v>
      </c>
      <c r="AB92" s="40" t="e">
        <f>INDEX(allsections[[S]:[Order]],MATCH(Y92,allsections[SGUID],0),3)</f>
        <v>#N/A</v>
      </c>
      <c r="AC92" s="50" t="s">
        <v>1623</v>
      </c>
    </row>
    <row r="93" spans="1:29" ht="45" hidden="1" x14ac:dyDescent="0.25">
      <c r="A93" t="s">
        <v>1520</v>
      </c>
      <c r="B93" s="47" t="s">
        <v>1521</v>
      </c>
      <c r="C93" s="47" t="s">
        <v>1266</v>
      </c>
      <c r="D93">
        <v>17</v>
      </c>
      <c r="X93" s="46"/>
      <c r="Y93" s="40"/>
      <c r="Z93" s="40" t="s">
        <v>1626</v>
      </c>
      <c r="AA93" s="40" t="e">
        <f>INDEX(allsections[[S]:[Order]],MATCH(X93,allsections[SGUID],0),3)</f>
        <v>#N/A</v>
      </c>
      <c r="AB93" s="40" t="e">
        <f>INDEX(allsections[[S]:[Order]],MATCH(Y93,allsections[SGUID],0),3)</f>
        <v>#N/A</v>
      </c>
      <c r="AC93" s="40" t="s">
        <v>1627</v>
      </c>
    </row>
    <row r="94" spans="1:29" ht="45" hidden="1" x14ac:dyDescent="0.25">
      <c r="A94" t="s">
        <v>87</v>
      </c>
      <c r="B94" s="47" t="s">
        <v>2301</v>
      </c>
      <c r="C94" s="47" t="s">
        <v>1266</v>
      </c>
      <c r="D94">
        <v>17</v>
      </c>
      <c r="X94" s="49"/>
      <c r="Y94" s="50"/>
      <c r="Z94" s="40" t="s">
        <v>1630</v>
      </c>
      <c r="AA94" s="40" t="e">
        <f>INDEX(allsections[[S]:[Order]],MATCH(X94,allsections[SGUID],0),3)</f>
        <v>#N/A</v>
      </c>
      <c r="AB94" s="40" t="e">
        <f>INDEX(allsections[[S]:[Order]],MATCH(Y94,allsections[SGUID],0),3)</f>
        <v>#N/A</v>
      </c>
      <c r="AC94" s="50" t="s">
        <v>1631</v>
      </c>
    </row>
    <row r="95" spans="1:29" ht="195" hidden="1" x14ac:dyDescent="0.25">
      <c r="A95" t="s">
        <v>2444</v>
      </c>
      <c r="B95" s="47" t="s">
        <v>2445</v>
      </c>
      <c r="C95" s="47" t="s">
        <v>1266</v>
      </c>
      <c r="D95">
        <v>17</v>
      </c>
      <c r="X95" s="46"/>
      <c r="Y95" s="40"/>
      <c r="Z95" s="40" t="s">
        <v>1634</v>
      </c>
      <c r="AA95" s="40" t="e">
        <f>INDEX(allsections[[S]:[Order]],MATCH(X95,allsections[SGUID],0),3)</f>
        <v>#N/A</v>
      </c>
      <c r="AB95" s="40" t="e">
        <f>INDEX(allsections[[S]:[Order]],MATCH(Y95,allsections[SGUID],0),3)</f>
        <v>#N/A</v>
      </c>
      <c r="AC95" s="40" t="s">
        <v>1635</v>
      </c>
    </row>
    <row r="96" spans="1:29" ht="60" hidden="1" x14ac:dyDescent="0.25">
      <c r="A96" t="s">
        <v>1516</v>
      </c>
      <c r="B96" s="47" t="s">
        <v>1517</v>
      </c>
      <c r="C96" s="47" t="s">
        <v>1266</v>
      </c>
      <c r="D96">
        <v>18</v>
      </c>
      <c r="X96" s="49"/>
      <c r="Y96" s="50"/>
      <c r="Z96" s="40" t="s">
        <v>1638</v>
      </c>
      <c r="AA96" s="40" t="e">
        <f>INDEX(allsections[[S]:[Order]],MATCH(X96,allsections[SGUID],0),3)</f>
        <v>#N/A</v>
      </c>
      <c r="AB96" s="40" t="e">
        <f>INDEX(allsections[[S]:[Order]],MATCH(Y96,allsections[SGUID],0),3)</f>
        <v>#N/A</v>
      </c>
      <c r="AC96" s="50" t="s">
        <v>1639</v>
      </c>
    </row>
    <row r="97" spans="1:29" ht="315" hidden="1" x14ac:dyDescent="0.25">
      <c r="A97" t="s">
        <v>2341</v>
      </c>
      <c r="B97" s="47" t="s">
        <v>2342</v>
      </c>
      <c r="C97" s="47" t="s">
        <v>1266</v>
      </c>
      <c r="D97">
        <v>18</v>
      </c>
      <c r="X97" s="46"/>
      <c r="Y97" s="40"/>
      <c r="Z97" s="40" t="s">
        <v>1642</v>
      </c>
      <c r="AA97" s="40" t="e">
        <f>INDEX(allsections[[S]:[Order]],MATCH(X97,allsections[SGUID],0),3)</f>
        <v>#N/A</v>
      </c>
      <c r="AB97" s="40" t="e">
        <f>INDEX(allsections[[S]:[Order]],MATCH(Y97,allsections[SGUID],0),3)</f>
        <v>#N/A</v>
      </c>
      <c r="AC97" s="40" t="s">
        <v>1643</v>
      </c>
    </row>
    <row r="98" spans="1:29" ht="60" hidden="1" x14ac:dyDescent="0.25">
      <c r="A98" t="s">
        <v>74</v>
      </c>
      <c r="B98" s="47" t="s">
        <v>2462</v>
      </c>
      <c r="C98" s="47" t="s">
        <v>1266</v>
      </c>
      <c r="D98">
        <v>18</v>
      </c>
      <c r="X98" s="49"/>
      <c r="Y98" s="50"/>
      <c r="Z98" s="40" t="s">
        <v>1646</v>
      </c>
      <c r="AA98" s="40" t="e">
        <f>INDEX(allsections[[S]:[Order]],MATCH(X98,allsections[SGUID],0),3)</f>
        <v>#N/A</v>
      </c>
      <c r="AB98" s="40" t="e">
        <f>INDEX(allsections[[S]:[Order]],MATCH(Y98,allsections[SGUID],0),3)</f>
        <v>#N/A</v>
      </c>
      <c r="AC98" s="50" t="s">
        <v>1647</v>
      </c>
    </row>
    <row r="99" spans="1:29" ht="30" hidden="1" x14ac:dyDescent="0.25">
      <c r="A99" t="s">
        <v>1512</v>
      </c>
      <c r="B99" s="47" t="s">
        <v>1513</v>
      </c>
      <c r="C99" s="47" t="s">
        <v>1266</v>
      </c>
      <c r="D99">
        <v>19</v>
      </c>
      <c r="X99" s="46"/>
      <c r="Y99" s="40"/>
      <c r="Z99" s="40" t="s">
        <v>1650</v>
      </c>
      <c r="AA99" s="40" t="e">
        <f>INDEX(allsections[[S]:[Order]],MATCH(X99,allsections[SGUID],0),3)</f>
        <v>#N/A</v>
      </c>
      <c r="AB99" s="40" t="e">
        <f>INDEX(allsections[[S]:[Order]],MATCH(Y99,allsections[SGUID],0),3)</f>
        <v>#N/A</v>
      </c>
      <c r="AC99" s="40" t="s">
        <v>1651</v>
      </c>
    </row>
    <row r="100" spans="1:29" ht="135" hidden="1" x14ac:dyDescent="0.25">
      <c r="A100" t="s">
        <v>2366</v>
      </c>
      <c r="B100" s="47" t="s">
        <v>2367</v>
      </c>
      <c r="C100" s="47" t="s">
        <v>2368</v>
      </c>
      <c r="D100">
        <v>19</v>
      </c>
      <c r="X100" s="49"/>
      <c r="Y100" s="50"/>
      <c r="Z100" s="40" t="s">
        <v>1654</v>
      </c>
      <c r="AA100" s="40" t="e">
        <f>INDEX(allsections[[S]:[Order]],MATCH(X100,allsections[SGUID],0),3)</f>
        <v>#N/A</v>
      </c>
      <c r="AB100" s="40" t="e">
        <f>INDEX(allsections[[S]:[Order]],MATCH(Y100,allsections[SGUID],0),3)</f>
        <v>#N/A</v>
      </c>
      <c r="AC100" s="50" t="s">
        <v>1655</v>
      </c>
    </row>
    <row r="101" spans="1:29" ht="30" hidden="1" x14ac:dyDescent="0.25">
      <c r="A101" t="s">
        <v>979</v>
      </c>
      <c r="B101" s="47" t="s">
        <v>2420</v>
      </c>
      <c r="C101" s="47" t="s">
        <v>1266</v>
      </c>
      <c r="D101">
        <v>19</v>
      </c>
      <c r="X101" s="46"/>
      <c r="Y101" s="40"/>
      <c r="Z101" s="40" t="s">
        <v>1658</v>
      </c>
      <c r="AA101" s="40" t="e">
        <f>INDEX(allsections[[S]:[Order]],MATCH(X101,allsections[SGUID],0),3)</f>
        <v>#N/A</v>
      </c>
      <c r="AB101" s="40" t="e">
        <f>INDEX(allsections[[S]:[Order]],MATCH(Y101,allsections[SGUID],0),3)</f>
        <v>#N/A</v>
      </c>
      <c r="AC101" s="40" t="s">
        <v>1659</v>
      </c>
    </row>
    <row r="102" spans="1:29" ht="105" hidden="1" x14ac:dyDescent="0.25">
      <c r="A102" t="s">
        <v>1508</v>
      </c>
      <c r="B102" s="47" t="s">
        <v>1509</v>
      </c>
      <c r="C102" s="47" t="s">
        <v>1266</v>
      </c>
      <c r="D102">
        <v>20</v>
      </c>
      <c r="X102" s="49"/>
      <c r="Y102" s="50"/>
      <c r="Z102" s="40" t="s">
        <v>1662</v>
      </c>
      <c r="AA102" s="40" t="e">
        <f>INDEX(allsections[[S]:[Order]],MATCH(X102,allsections[SGUID],0),3)</f>
        <v>#N/A</v>
      </c>
      <c r="AB102" s="40" t="e">
        <f>INDEX(allsections[[S]:[Order]],MATCH(Y102,allsections[SGUID],0),3)</f>
        <v>#N/A</v>
      </c>
      <c r="AC102" s="50" t="s">
        <v>1663</v>
      </c>
    </row>
    <row r="103" spans="1:29" ht="105" hidden="1" x14ac:dyDescent="0.25">
      <c r="A103" t="s">
        <v>488</v>
      </c>
      <c r="B103" s="47" t="s">
        <v>2363</v>
      </c>
      <c r="C103" s="47" t="s">
        <v>1266</v>
      </c>
      <c r="D103">
        <v>20</v>
      </c>
      <c r="X103" s="46"/>
      <c r="Y103" s="40"/>
      <c r="Z103" s="40" t="s">
        <v>1666</v>
      </c>
      <c r="AA103" s="40" t="e">
        <f>INDEX(allsections[[S]:[Order]],MATCH(X103,allsections[SGUID],0),3)</f>
        <v>#N/A</v>
      </c>
      <c r="AB103" s="40" t="e">
        <f>INDEX(allsections[[S]:[Order]],MATCH(Y103,allsections[SGUID],0),3)</f>
        <v>#N/A</v>
      </c>
      <c r="AC103" s="40" t="s">
        <v>1667</v>
      </c>
    </row>
    <row r="104" spans="1:29" ht="330" hidden="1" x14ac:dyDescent="0.25">
      <c r="A104" t="s">
        <v>2399</v>
      </c>
      <c r="B104" s="47" t="s">
        <v>2400</v>
      </c>
      <c r="C104" s="47" t="s">
        <v>2401</v>
      </c>
      <c r="D104">
        <v>20</v>
      </c>
      <c r="X104" s="49"/>
      <c r="Y104" s="50"/>
      <c r="Z104" s="40" t="s">
        <v>1670</v>
      </c>
      <c r="AA104" s="40" t="e">
        <f>INDEX(allsections[[S]:[Order]],MATCH(X104,allsections[SGUID],0),3)</f>
        <v>#N/A</v>
      </c>
      <c r="AB104" s="40" t="e">
        <f>INDEX(allsections[[S]:[Order]],MATCH(Y104,allsections[SGUID],0),3)</f>
        <v>#N/A</v>
      </c>
      <c r="AC104" s="50" t="s">
        <v>1671</v>
      </c>
    </row>
    <row r="105" spans="1:29" ht="120" hidden="1" x14ac:dyDescent="0.25">
      <c r="A105" t="s">
        <v>1451</v>
      </c>
      <c r="B105" s="47" t="s">
        <v>1452</v>
      </c>
      <c r="C105" s="47" t="s">
        <v>1266</v>
      </c>
      <c r="D105">
        <v>21</v>
      </c>
      <c r="X105" s="46"/>
      <c r="Y105" s="40"/>
      <c r="Z105" s="40" t="s">
        <v>1674</v>
      </c>
      <c r="AA105" s="40" t="e">
        <f>INDEX(allsections[[S]:[Order]],MATCH(X105,allsections[SGUID],0),3)</f>
        <v>#N/A</v>
      </c>
      <c r="AB105" s="40" t="e">
        <f>INDEX(allsections[[S]:[Order]],MATCH(Y105,allsections[SGUID],0),3)</f>
        <v>#N/A</v>
      </c>
      <c r="AC105" s="40" t="s">
        <v>1675</v>
      </c>
    </row>
    <row r="106" spans="1:29" ht="60" hidden="1" x14ac:dyDescent="0.25">
      <c r="A106" t="s">
        <v>1504</v>
      </c>
      <c r="B106" s="47" t="s">
        <v>1505</v>
      </c>
      <c r="C106" s="47" t="s">
        <v>1266</v>
      </c>
      <c r="D106">
        <v>21</v>
      </c>
      <c r="X106" s="49"/>
      <c r="Y106" s="50"/>
      <c r="Z106" s="40" t="s">
        <v>1678</v>
      </c>
      <c r="AA106" s="40" t="e">
        <f>INDEX(allsections[[S]:[Order]],MATCH(X106,allsections[SGUID],0),3)</f>
        <v>#N/A</v>
      </c>
      <c r="AB106" s="40" t="e">
        <f>INDEX(allsections[[S]:[Order]],MATCH(Y106,allsections[SGUID],0),3)</f>
        <v>#N/A</v>
      </c>
      <c r="AC106" s="50" t="s">
        <v>1679</v>
      </c>
    </row>
    <row r="107" spans="1:29" ht="60" hidden="1" x14ac:dyDescent="0.25">
      <c r="A107" t="s">
        <v>282</v>
      </c>
      <c r="B107" s="47" t="s">
        <v>2424</v>
      </c>
      <c r="C107" s="47" t="s">
        <v>1266</v>
      </c>
      <c r="D107">
        <v>21</v>
      </c>
      <c r="X107" s="46"/>
      <c r="Y107" s="40"/>
      <c r="Z107" s="40" t="s">
        <v>1682</v>
      </c>
      <c r="AA107" s="40" t="e">
        <f>INDEX(allsections[[S]:[Order]],MATCH(X107,allsections[SGUID],0),3)</f>
        <v>#N/A</v>
      </c>
      <c r="AB107" s="40" t="e">
        <f>INDEX(allsections[[S]:[Order]],MATCH(Y107,allsections[SGUID],0),3)</f>
        <v>#N/A</v>
      </c>
      <c r="AC107" s="40" t="s">
        <v>1683</v>
      </c>
    </row>
    <row r="108" spans="1:29" ht="90" hidden="1" x14ac:dyDescent="0.25">
      <c r="A108" t="s">
        <v>1500</v>
      </c>
      <c r="B108" s="47" t="s">
        <v>1501</v>
      </c>
      <c r="C108" s="47" t="s">
        <v>1266</v>
      </c>
      <c r="D108">
        <v>22</v>
      </c>
      <c r="X108" s="49"/>
      <c r="Y108" s="50"/>
      <c r="Z108" s="40" t="s">
        <v>1686</v>
      </c>
      <c r="AA108" s="40" t="e">
        <f>INDEX(allsections[[S]:[Order]],MATCH(X108,allsections[SGUID],0),3)</f>
        <v>#N/A</v>
      </c>
      <c r="AB108" s="40" t="e">
        <f>INDEX(allsections[[S]:[Order]],MATCH(Y108,allsections[SGUID],0),3)</f>
        <v>#N/A</v>
      </c>
      <c r="AC108" s="50" t="s">
        <v>1687</v>
      </c>
    </row>
    <row r="109" spans="1:29" ht="90" hidden="1" x14ac:dyDescent="0.25">
      <c r="A109" t="s">
        <v>66</v>
      </c>
      <c r="B109" s="47" t="s">
        <v>2360</v>
      </c>
      <c r="C109" s="47" t="s">
        <v>1266</v>
      </c>
      <c r="D109">
        <v>22</v>
      </c>
      <c r="X109" s="46"/>
      <c r="Y109" s="40"/>
      <c r="Z109" s="40" t="s">
        <v>1690</v>
      </c>
      <c r="AA109" s="40" t="e">
        <f>INDEX(allsections[[S]:[Order]],MATCH(X109,allsections[SGUID],0),3)</f>
        <v>#N/A</v>
      </c>
      <c r="AB109" s="40" t="e">
        <f>INDEX(allsections[[S]:[Order]],MATCH(Y109,allsections[SGUID],0),3)</f>
        <v>#N/A</v>
      </c>
      <c r="AC109" s="40" t="s">
        <v>1691</v>
      </c>
    </row>
    <row r="110" spans="1:29" ht="409.5" hidden="1" x14ac:dyDescent="0.25">
      <c r="A110" t="s">
        <v>2384</v>
      </c>
      <c r="B110" s="47" t="s">
        <v>2385</v>
      </c>
      <c r="C110" s="47" t="s">
        <v>2386</v>
      </c>
      <c r="D110">
        <v>22</v>
      </c>
      <c r="X110" s="49"/>
      <c r="Y110" s="50"/>
      <c r="Z110" s="40" t="s">
        <v>1694</v>
      </c>
      <c r="AA110" s="40" t="e">
        <f>INDEX(allsections[[S]:[Order]],MATCH(X110,allsections[SGUID],0),3)</f>
        <v>#N/A</v>
      </c>
      <c r="AB110" s="40" t="e">
        <f>INDEX(allsections[[S]:[Order]],MATCH(Y110,allsections[SGUID],0),3)</f>
        <v>#N/A</v>
      </c>
      <c r="AC110" s="50" t="s">
        <v>1695</v>
      </c>
    </row>
    <row r="111" spans="1:29" ht="60" hidden="1" x14ac:dyDescent="0.25">
      <c r="A111" t="s">
        <v>1496</v>
      </c>
      <c r="B111" s="47" t="s">
        <v>1497</v>
      </c>
      <c r="C111" s="47" t="s">
        <v>1266</v>
      </c>
      <c r="D111">
        <v>23</v>
      </c>
      <c r="X111" s="46"/>
      <c r="Y111" s="40"/>
      <c r="Z111" s="40" t="s">
        <v>1698</v>
      </c>
      <c r="AA111" s="40" t="e">
        <f>INDEX(allsections[[S]:[Order]],MATCH(X111,allsections[SGUID],0),3)</f>
        <v>#N/A</v>
      </c>
      <c r="AB111" s="40" t="e">
        <f>INDEX(allsections[[S]:[Order]],MATCH(Y111,allsections[SGUID],0),3)</f>
        <v>#N/A</v>
      </c>
      <c r="AC111" s="40" t="s">
        <v>1699</v>
      </c>
    </row>
    <row r="112" spans="1:29" ht="60" hidden="1" x14ac:dyDescent="0.25">
      <c r="A112" t="s">
        <v>101</v>
      </c>
      <c r="B112" s="47" t="s">
        <v>2347</v>
      </c>
      <c r="C112" s="47" t="s">
        <v>1266</v>
      </c>
      <c r="D112">
        <v>23</v>
      </c>
      <c r="X112" s="49"/>
      <c r="Y112" s="50"/>
      <c r="Z112" s="40" t="s">
        <v>1702</v>
      </c>
      <c r="AA112" s="40" t="e">
        <f>INDEX(allsections[[S]:[Order]],MATCH(X112,allsections[SGUID],0),3)</f>
        <v>#N/A</v>
      </c>
      <c r="AB112" s="40" t="e">
        <f>INDEX(allsections[[S]:[Order]],MATCH(Y112,allsections[SGUID],0),3)</f>
        <v>#N/A</v>
      </c>
      <c r="AC112" s="50" t="s">
        <v>1703</v>
      </c>
    </row>
    <row r="113" spans="1:29" ht="60" hidden="1" x14ac:dyDescent="0.25">
      <c r="A113" t="s">
        <v>2395</v>
      </c>
      <c r="B113" s="47" t="s">
        <v>2396</v>
      </c>
      <c r="C113" s="47" t="s">
        <v>1266</v>
      </c>
      <c r="D113">
        <v>23</v>
      </c>
      <c r="X113" s="46"/>
      <c r="Y113" s="40"/>
      <c r="Z113" s="40" t="s">
        <v>1706</v>
      </c>
      <c r="AA113" s="40" t="e">
        <f>INDEX(allsections[[S]:[Order]],MATCH(X113,allsections[SGUID],0),3)</f>
        <v>#N/A</v>
      </c>
      <c r="AB113" s="40" t="e">
        <f>INDEX(allsections[[S]:[Order]],MATCH(Y113,allsections[SGUID],0),3)</f>
        <v>#N/A</v>
      </c>
      <c r="AC113" s="40" t="s">
        <v>1707</v>
      </c>
    </row>
    <row r="114" spans="1:29" ht="105" hidden="1" x14ac:dyDescent="0.25">
      <c r="A114" t="s">
        <v>1492</v>
      </c>
      <c r="B114" s="47" t="s">
        <v>1493</v>
      </c>
      <c r="C114" s="47" t="s">
        <v>1266</v>
      </c>
      <c r="D114">
        <v>24</v>
      </c>
      <c r="X114" s="49"/>
      <c r="Y114" s="50"/>
      <c r="Z114" s="40" t="s">
        <v>1710</v>
      </c>
      <c r="AA114" s="40" t="e">
        <f>INDEX(allsections[[S]:[Order]],MATCH(X114,allsections[SGUID],0),3)</f>
        <v>#N/A</v>
      </c>
      <c r="AB114" s="40" t="e">
        <f>INDEX(allsections[[S]:[Order]],MATCH(Y114,allsections[SGUID],0),3)</f>
        <v>#N/A</v>
      </c>
      <c r="AC114" s="50" t="s">
        <v>1711</v>
      </c>
    </row>
    <row r="115" spans="1:29" ht="120" hidden="1" x14ac:dyDescent="0.25">
      <c r="A115" t="s">
        <v>2321</v>
      </c>
      <c r="B115" s="47" t="s">
        <v>2322</v>
      </c>
      <c r="C115" s="47" t="s">
        <v>1266</v>
      </c>
      <c r="D115">
        <v>24</v>
      </c>
      <c r="X115" s="46"/>
      <c r="Y115" s="40"/>
      <c r="Z115" s="40" t="s">
        <v>1714</v>
      </c>
      <c r="AA115" s="40" t="e">
        <f>INDEX(allsections[[S]:[Order]],MATCH(X115,allsections[SGUID],0),3)</f>
        <v>#N/A</v>
      </c>
      <c r="AB115" s="40" t="e">
        <f>INDEX(allsections[[S]:[Order]],MATCH(Y115,allsections[SGUID],0),3)</f>
        <v>#N/A</v>
      </c>
      <c r="AC115" s="40" t="s">
        <v>1715</v>
      </c>
    </row>
    <row r="116" spans="1:29" ht="105" hidden="1" x14ac:dyDescent="0.25">
      <c r="A116" t="s">
        <v>606</v>
      </c>
      <c r="B116" s="47" t="s">
        <v>2589</v>
      </c>
      <c r="C116" s="47" t="s">
        <v>1266</v>
      </c>
      <c r="D116">
        <v>24</v>
      </c>
      <c r="X116" s="49"/>
      <c r="Y116" s="50"/>
      <c r="Z116" s="40" t="s">
        <v>1718</v>
      </c>
      <c r="AA116" s="40" t="e">
        <f>INDEX(allsections[[S]:[Order]],MATCH(X116,allsections[SGUID],0),3)</f>
        <v>#N/A</v>
      </c>
      <c r="AB116" s="40" t="e">
        <f>INDEX(allsections[[S]:[Order]],MATCH(Y116,allsections[SGUID],0),3)</f>
        <v>#N/A</v>
      </c>
      <c r="AC116" s="50" t="s">
        <v>1719</v>
      </c>
    </row>
    <row r="117" spans="1:29" ht="60" hidden="1" x14ac:dyDescent="0.25">
      <c r="A117" t="s">
        <v>1398</v>
      </c>
      <c r="B117" s="47" t="s">
        <v>1399</v>
      </c>
      <c r="C117" s="47" t="s">
        <v>1266</v>
      </c>
      <c r="D117">
        <v>25</v>
      </c>
      <c r="X117" s="46"/>
      <c r="Y117" s="40"/>
      <c r="Z117" s="40" t="s">
        <v>1722</v>
      </c>
      <c r="AA117" s="40" t="e">
        <f>INDEX(allsections[[S]:[Order]],MATCH(X117,allsections[SGUID],0),3)</f>
        <v>#N/A</v>
      </c>
      <c r="AB117" s="40" t="e">
        <f>INDEX(allsections[[S]:[Order]],MATCH(Y117,allsections[SGUID],0),3)</f>
        <v>#N/A</v>
      </c>
      <c r="AC117" s="40" t="s">
        <v>1723</v>
      </c>
    </row>
    <row r="118" spans="1:29" ht="60" hidden="1" x14ac:dyDescent="0.25">
      <c r="A118" t="s">
        <v>138</v>
      </c>
      <c r="B118" s="47" t="s">
        <v>1411</v>
      </c>
      <c r="C118" t="s">
        <v>1266</v>
      </c>
      <c r="D118">
        <v>25</v>
      </c>
      <c r="X118" s="49"/>
      <c r="Y118" s="50"/>
      <c r="Z118" s="40" t="s">
        <v>1726</v>
      </c>
      <c r="AA118" s="40" t="e">
        <f>INDEX(allsections[[S]:[Order]],MATCH(X118,allsections[SGUID],0),3)</f>
        <v>#N/A</v>
      </c>
      <c r="AB118" s="40" t="e">
        <f>INDEX(allsections[[S]:[Order]],MATCH(Y118,allsections[SGUID],0),3)</f>
        <v>#N/A</v>
      </c>
      <c r="AC118" s="50" t="s">
        <v>1727</v>
      </c>
    </row>
    <row r="119" spans="1:29" ht="105" hidden="1" x14ac:dyDescent="0.25">
      <c r="A119" t="s">
        <v>2317</v>
      </c>
      <c r="B119" s="47" t="s">
        <v>2318</v>
      </c>
      <c r="C119" s="47" t="s">
        <v>1266</v>
      </c>
      <c r="D119">
        <v>25</v>
      </c>
      <c r="X119" s="46"/>
      <c r="Y119" s="40"/>
      <c r="Z119" s="40" t="s">
        <v>1731</v>
      </c>
      <c r="AA119" s="40" t="e">
        <f>INDEX(allsections[[S]:[Order]],MATCH(X119,allsections[SGUID],0),3)</f>
        <v>#N/A</v>
      </c>
      <c r="AB119" s="40" t="e">
        <f>INDEX(allsections[[S]:[Order]],MATCH(Y119,allsections[SGUID],0),3)</f>
        <v>#N/A</v>
      </c>
      <c r="AC119" s="40" t="s">
        <v>1732</v>
      </c>
    </row>
    <row r="120" spans="1:29" ht="90" hidden="1" x14ac:dyDescent="0.25">
      <c r="A120" t="s">
        <v>1488</v>
      </c>
      <c r="B120" s="47" t="s">
        <v>1489</v>
      </c>
      <c r="C120" s="47" t="s">
        <v>1266</v>
      </c>
      <c r="D120">
        <v>26</v>
      </c>
      <c r="X120" s="49"/>
      <c r="Y120" s="50"/>
      <c r="Z120" s="40" t="s">
        <v>1736</v>
      </c>
      <c r="AA120" s="40" t="e">
        <f>INDEX(allsections[[S]:[Order]],MATCH(X120,allsections[SGUID],0),3)</f>
        <v>#N/A</v>
      </c>
      <c r="AB120" s="40" t="e">
        <f>INDEX(allsections[[S]:[Order]],MATCH(Y120,allsections[SGUID],0),3)</f>
        <v>#N/A</v>
      </c>
      <c r="AC120" s="50" t="s">
        <v>1737</v>
      </c>
    </row>
    <row r="121" spans="1:29" ht="75" hidden="1" x14ac:dyDescent="0.25">
      <c r="A121" t="s">
        <v>2313</v>
      </c>
      <c r="B121" s="47" t="s">
        <v>2314</v>
      </c>
      <c r="C121" s="47" t="s">
        <v>1266</v>
      </c>
      <c r="D121">
        <v>26</v>
      </c>
      <c r="X121" s="46"/>
      <c r="Y121" s="40"/>
      <c r="Z121" s="40" t="s">
        <v>1740</v>
      </c>
      <c r="AA121" s="40" t="e">
        <f>INDEX(allsections[[S]:[Order]],MATCH(X121,allsections[SGUID],0),3)</f>
        <v>#N/A</v>
      </c>
      <c r="AB121" s="40" t="e">
        <f>INDEX(allsections[[S]:[Order]],MATCH(Y121,allsections[SGUID],0),3)</f>
        <v>#N/A</v>
      </c>
      <c r="AC121" s="40" t="s">
        <v>1741</v>
      </c>
    </row>
    <row r="122" spans="1:29" ht="90" hidden="1" x14ac:dyDescent="0.25">
      <c r="A122" t="s">
        <v>379</v>
      </c>
      <c r="B122" s="47" t="s">
        <v>2376</v>
      </c>
      <c r="C122" s="47" t="s">
        <v>1266</v>
      </c>
      <c r="D122">
        <v>26</v>
      </c>
      <c r="X122" s="49"/>
      <c r="Y122" s="50"/>
      <c r="Z122" s="40" t="s">
        <v>1744</v>
      </c>
      <c r="AA122" s="40" t="e">
        <f>INDEX(allsections[[S]:[Order]],MATCH(X122,allsections[SGUID],0),3)</f>
        <v>#N/A</v>
      </c>
      <c r="AB122" s="40" t="e">
        <f>INDEX(allsections[[S]:[Order]],MATCH(Y122,allsections[SGUID],0),3)</f>
        <v>#N/A</v>
      </c>
      <c r="AC122" s="50" t="s">
        <v>1745</v>
      </c>
    </row>
    <row r="123" spans="1:29" ht="105" hidden="1" x14ac:dyDescent="0.25">
      <c r="A123" t="s">
        <v>1484</v>
      </c>
      <c r="B123" s="47" t="s">
        <v>1485</v>
      </c>
      <c r="C123" s="47" t="s">
        <v>1266</v>
      </c>
      <c r="D123">
        <v>27</v>
      </c>
      <c r="X123" s="46"/>
      <c r="Y123" s="40"/>
      <c r="Z123" s="40" t="s">
        <v>1748</v>
      </c>
      <c r="AA123" s="40" t="e">
        <f>INDEX(allsections[[S]:[Order]],MATCH(X123,allsections[SGUID],0),3)</f>
        <v>#N/A</v>
      </c>
      <c r="AB123" s="40" t="e">
        <f>INDEX(allsections[[S]:[Order]],MATCH(Y123,allsections[SGUID],0),3)</f>
        <v>#N/A</v>
      </c>
      <c r="AC123" s="40" t="s">
        <v>1749</v>
      </c>
    </row>
    <row r="124" spans="1:29" ht="45" hidden="1" x14ac:dyDescent="0.25">
      <c r="A124" t="s">
        <v>2309</v>
      </c>
      <c r="B124" s="47" t="s">
        <v>2310</v>
      </c>
      <c r="C124" s="47" t="s">
        <v>1266</v>
      </c>
      <c r="D124">
        <v>27</v>
      </c>
      <c r="X124" s="49"/>
      <c r="Y124" s="50"/>
      <c r="Z124" s="40" t="s">
        <v>1752</v>
      </c>
      <c r="AA124" s="40" t="e">
        <f>INDEX(allsections[[S]:[Order]],MATCH(X124,allsections[SGUID],0),3)</f>
        <v>#N/A</v>
      </c>
      <c r="AB124" s="40" t="e">
        <f>INDEX(allsections[[S]:[Order]],MATCH(Y124,allsections[SGUID],0),3)</f>
        <v>#N/A</v>
      </c>
      <c r="AC124" s="50" t="s">
        <v>1753</v>
      </c>
    </row>
    <row r="125" spans="1:29" ht="105" hidden="1" x14ac:dyDescent="0.25">
      <c r="A125" t="s">
        <v>793</v>
      </c>
      <c r="B125" s="47" t="s">
        <v>2338</v>
      </c>
      <c r="C125" s="47" t="s">
        <v>1266</v>
      </c>
      <c r="D125">
        <v>27</v>
      </c>
      <c r="X125" s="46"/>
      <c r="Y125" s="40"/>
      <c r="Z125" s="40" t="s">
        <v>1756</v>
      </c>
      <c r="AA125" s="40" t="e">
        <f>INDEX(allsections[[S]:[Order]],MATCH(X125,allsections[SGUID],0),3)</f>
        <v>#N/A</v>
      </c>
      <c r="AB125" s="40" t="e">
        <f>INDEX(allsections[[S]:[Order]],MATCH(Y125,allsections[SGUID],0),3)</f>
        <v>#N/A</v>
      </c>
      <c r="AC125" s="40" t="s">
        <v>1757</v>
      </c>
    </row>
    <row r="126" spans="1:29" ht="105" hidden="1" x14ac:dyDescent="0.25">
      <c r="A126" t="s">
        <v>1390</v>
      </c>
      <c r="B126" s="47" t="s">
        <v>1391</v>
      </c>
      <c r="C126" s="47" t="s">
        <v>1266</v>
      </c>
      <c r="D126">
        <v>28</v>
      </c>
      <c r="X126" s="49"/>
      <c r="Y126" s="50"/>
      <c r="Z126" s="40" t="s">
        <v>1760</v>
      </c>
      <c r="AA126" s="40" t="e">
        <f>INDEX(allsections[[S]:[Order]],MATCH(X126,allsections[SGUID],0),3)</f>
        <v>#N/A</v>
      </c>
      <c r="AB126" s="40" t="e">
        <f>INDEX(allsections[[S]:[Order]],MATCH(Y126,allsections[SGUID],0),3)</f>
        <v>#N/A</v>
      </c>
      <c r="AC126" s="50" t="s">
        <v>1761</v>
      </c>
    </row>
    <row r="127" spans="1:29" ht="105" hidden="1" x14ac:dyDescent="0.25">
      <c r="A127" t="s">
        <v>58</v>
      </c>
      <c r="B127" s="47" t="s">
        <v>1408</v>
      </c>
      <c r="C127" t="s">
        <v>1266</v>
      </c>
      <c r="D127">
        <v>28</v>
      </c>
      <c r="X127" s="46"/>
      <c r="Y127" s="40"/>
      <c r="Z127" s="40" t="s">
        <v>1764</v>
      </c>
      <c r="AA127" s="40" t="e">
        <f>INDEX(allsections[[S]:[Order]],MATCH(X127,allsections[SGUID],0),3)</f>
        <v>#N/A</v>
      </c>
      <c r="AB127" s="40" t="e">
        <f>INDEX(allsections[[S]:[Order]],MATCH(Y127,allsections[SGUID],0),3)</f>
        <v>#N/A</v>
      </c>
      <c r="AC127" s="40" t="s">
        <v>1765</v>
      </c>
    </row>
    <row r="128" spans="1:29" ht="60" hidden="1" x14ac:dyDescent="0.25">
      <c r="A128" t="s">
        <v>1480</v>
      </c>
      <c r="B128" s="47" t="s">
        <v>1481</v>
      </c>
      <c r="C128" s="47" t="s">
        <v>1266</v>
      </c>
      <c r="D128">
        <v>28</v>
      </c>
      <c r="X128" s="49"/>
      <c r="Y128" s="50"/>
      <c r="Z128" s="40" t="s">
        <v>1768</v>
      </c>
      <c r="AA128" s="40" t="e">
        <f>INDEX(allsections[[S]:[Order]],MATCH(X128,allsections[SGUID],0),3)</f>
        <v>#N/A</v>
      </c>
      <c r="AB128" s="40" t="e">
        <f>INDEX(allsections[[S]:[Order]],MATCH(Y128,allsections[SGUID],0),3)</f>
        <v>#N/A</v>
      </c>
      <c r="AC128" s="50" t="s">
        <v>1769</v>
      </c>
    </row>
    <row r="129" spans="1:29" ht="409.5" hidden="1" x14ac:dyDescent="0.25">
      <c r="A129" t="s">
        <v>1874</v>
      </c>
      <c r="B129" s="47" t="s">
        <v>1875</v>
      </c>
      <c r="C129" s="47" t="s">
        <v>1876</v>
      </c>
      <c r="D129">
        <v>28</v>
      </c>
      <c r="X129" s="46"/>
      <c r="Y129" s="40"/>
      <c r="Z129" s="40" t="s">
        <v>1772</v>
      </c>
      <c r="AA129" s="40" t="e">
        <f>INDEX(allsections[[S]:[Order]],MATCH(X129,allsections[SGUID],0),3)</f>
        <v>#N/A</v>
      </c>
      <c r="AB129" s="40" t="e">
        <f>INDEX(allsections[[S]:[Order]],MATCH(Y129,allsections[SGUID],0),3)</f>
        <v>#N/A</v>
      </c>
      <c r="AC129" s="40" t="s">
        <v>1773</v>
      </c>
    </row>
    <row r="130" spans="1:29" ht="75" hidden="1" x14ac:dyDescent="0.25">
      <c r="A130" t="s">
        <v>1394</v>
      </c>
      <c r="B130" s="47" t="s">
        <v>1395</v>
      </c>
      <c r="C130" s="47" t="s">
        <v>1266</v>
      </c>
      <c r="D130">
        <v>29</v>
      </c>
      <c r="X130" s="49"/>
      <c r="Y130" s="50"/>
      <c r="Z130" s="40" t="s">
        <v>1776</v>
      </c>
      <c r="AA130" s="40" t="e">
        <f>INDEX(allsections[[S]:[Order]],MATCH(X130,allsections[SGUID],0),3)</f>
        <v>#N/A</v>
      </c>
      <c r="AB130" s="40" t="e">
        <f>INDEX(allsections[[S]:[Order]],MATCH(Y130,allsections[SGUID],0),3)</f>
        <v>#N/A</v>
      </c>
      <c r="AC130" s="50" t="s">
        <v>1777</v>
      </c>
    </row>
    <row r="131" spans="1:29" ht="75" hidden="1" x14ac:dyDescent="0.25">
      <c r="A131" t="s">
        <v>123</v>
      </c>
      <c r="B131" s="47" t="s">
        <v>1405</v>
      </c>
      <c r="C131" t="s">
        <v>1266</v>
      </c>
      <c r="D131">
        <v>29</v>
      </c>
      <c r="X131" s="46"/>
      <c r="Y131" s="40"/>
      <c r="Z131" s="40" t="s">
        <v>1780</v>
      </c>
      <c r="AA131" s="40" t="e">
        <f>INDEX(allsections[[S]:[Order]],MATCH(X131,allsections[SGUID],0),3)</f>
        <v>#N/A</v>
      </c>
      <c r="AB131" s="40" t="e">
        <f>INDEX(allsections[[S]:[Order]],MATCH(Y131,allsections[SGUID],0),3)</f>
        <v>#N/A</v>
      </c>
      <c r="AC131" s="40" t="s">
        <v>1781</v>
      </c>
    </row>
    <row r="132" spans="1:29" ht="60" hidden="1" x14ac:dyDescent="0.25">
      <c r="A132" t="s">
        <v>1476</v>
      </c>
      <c r="B132" s="47" t="s">
        <v>1477</v>
      </c>
      <c r="C132" s="47" t="s">
        <v>1266</v>
      </c>
      <c r="D132">
        <v>30</v>
      </c>
      <c r="X132" s="49"/>
      <c r="Y132" s="50"/>
      <c r="Z132" s="40" t="s">
        <v>1784</v>
      </c>
      <c r="AA132" s="40" t="e">
        <f>INDEX(allsections[[S]:[Order]],MATCH(X132,allsections[SGUID],0),3)</f>
        <v>#N/A</v>
      </c>
      <c r="AB132" s="40" t="e">
        <f>INDEX(allsections[[S]:[Order]],MATCH(Y132,allsections[SGUID],0),3)</f>
        <v>#N/A</v>
      </c>
      <c r="AC132" s="50" t="s">
        <v>1785</v>
      </c>
    </row>
    <row r="133" spans="1:29" ht="60" hidden="1" x14ac:dyDescent="0.25">
      <c r="A133" t="s">
        <v>1047</v>
      </c>
      <c r="B133" s="47" t="s">
        <v>2413</v>
      </c>
      <c r="C133" s="47" t="s">
        <v>1266</v>
      </c>
      <c r="D133">
        <v>30</v>
      </c>
      <c r="X133" s="46"/>
      <c r="Y133" s="40"/>
      <c r="Z133" s="40" t="s">
        <v>1788</v>
      </c>
      <c r="AA133" s="40" t="e">
        <f>INDEX(allsections[[S]:[Order]],MATCH(X133,allsections[SGUID],0),3)</f>
        <v>#N/A</v>
      </c>
      <c r="AB133" s="40" t="e">
        <f>INDEX(allsections[[S]:[Order]],MATCH(Y133,allsections[SGUID],0),3)</f>
        <v>#N/A</v>
      </c>
      <c r="AC133" s="40" t="s">
        <v>1789</v>
      </c>
    </row>
    <row r="134" spans="1:29" ht="75" hidden="1" x14ac:dyDescent="0.25">
      <c r="A134" t="s">
        <v>1472</v>
      </c>
      <c r="B134" s="47" t="s">
        <v>1473</v>
      </c>
      <c r="C134" s="47" t="s">
        <v>1266</v>
      </c>
      <c r="D134">
        <v>31</v>
      </c>
      <c r="X134" s="49"/>
      <c r="Y134" s="50"/>
      <c r="Z134" s="40" t="s">
        <v>1792</v>
      </c>
      <c r="AA134" s="40" t="e">
        <f>INDEX(allsections[[S]:[Order]],MATCH(X134,allsections[SGUID],0),3)</f>
        <v>#N/A</v>
      </c>
      <c r="AB134" s="40" t="e">
        <f>INDEX(allsections[[S]:[Order]],MATCH(Y134,allsections[SGUID],0),3)</f>
        <v>#N/A</v>
      </c>
      <c r="AC134" s="50" t="s">
        <v>1793</v>
      </c>
    </row>
    <row r="135" spans="1:29" ht="75" hidden="1" x14ac:dyDescent="0.25">
      <c r="A135" t="s">
        <v>744</v>
      </c>
      <c r="B135" s="47" t="s">
        <v>2330</v>
      </c>
      <c r="C135" s="47" t="s">
        <v>1266</v>
      </c>
      <c r="D135">
        <v>31</v>
      </c>
      <c r="X135" s="46"/>
      <c r="Y135" s="40"/>
      <c r="Z135" s="40" t="s">
        <v>1796</v>
      </c>
      <c r="AA135" s="40" t="e">
        <f>INDEX(allsections[[S]:[Order]],MATCH(X135,allsections[SGUID],0),3)</f>
        <v>#N/A</v>
      </c>
      <c r="AB135" s="40" t="e">
        <f>INDEX(allsections[[S]:[Order]],MATCH(Y135,allsections[SGUID],0),3)</f>
        <v>#N/A</v>
      </c>
      <c r="AC135" s="40" t="s">
        <v>1797</v>
      </c>
    </row>
    <row r="136" spans="1:29" ht="90" hidden="1" x14ac:dyDescent="0.25">
      <c r="A136" t="s">
        <v>115</v>
      </c>
      <c r="B136" s="47" t="s">
        <v>1402</v>
      </c>
      <c r="C136" t="s">
        <v>1266</v>
      </c>
      <c r="D136">
        <v>32</v>
      </c>
      <c r="X136" s="49"/>
      <c r="Y136" s="50"/>
      <c r="Z136" s="40" t="s">
        <v>1800</v>
      </c>
      <c r="AA136" s="40" t="e">
        <f>INDEX(allsections[[S]:[Order]],MATCH(X136,allsections[SGUID],0),3)</f>
        <v>#N/A</v>
      </c>
      <c r="AB136" s="40" t="e">
        <f>INDEX(allsections[[S]:[Order]],MATCH(Y136,allsections[SGUID],0),3)</f>
        <v>#N/A</v>
      </c>
      <c r="AC136" s="50" t="s">
        <v>1801</v>
      </c>
    </row>
    <row r="137" spans="1:29" ht="90" hidden="1" x14ac:dyDescent="0.25">
      <c r="A137" t="s">
        <v>1455</v>
      </c>
      <c r="B137" s="47" t="s">
        <v>1456</v>
      </c>
      <c r="C137" s="47" t="s">
        <v>1266</v>
      </c>
      <c r="D137">
        <v>32</v>
      </c>
      <c r="X137" s="46"/>
      <c r="Y137" s="40"/>
      <c r="Z137" s="40" t="s">
        <v>1804</v>
      </c>
      <c r="AA137" s="40" t="e">
        <f>INDEX(allsections[[S]:[Order]],MATCH(X137,allsections[SGUID],0),3)</f>
        <v>#N/A</v>
      </c>
      <c r="AB137" s="40" t="e">
        <f>INDEX(allsections[[S]:[Order]],MATCH(Y137,allsections[SGUID],0),3)</f>
        <v>#N/A</v>
      </c>
      <c r="AC137" s="40" t="s">
        <v>1805</v>
      </c>
    </row>
    <row r="138" spans="1:29" ht="75" hidden="1" x14ac:dyDescent="0.25">
      <c r="A138" t="s">
        <v>1468</v>
      </c>
      <c r="B138" s="47" t="s">
        <v>1469</v>
      </c>
      <c r="C138" s="47" t="s">
        <v>1266</v>
      </c>
      <c r="D138">
        <v>33</v>
      </c>
      <c r="X138" s="49"/>
      <c r="Y138" s="50"/>
      <c r="Z138" s="40" t="s">
        <v>1808</v>
      </c>
      <c r="AA138" s="40" t="e">
        <f>INDEX(allsections[[S]:[Order]],MATCH(X138,allsections[SGUID],0),3)</f>
        <v>#N/A</v>
      </c>
      <c r="AB138" s="40" t="e">
        <f>INDEX(allsections[[S]:[Order]],MATCH(Y138,allsections[SGUID],0),3)</f>
        <v>#N/A</v>
      </c>
      <c r="AC138" s="50" t="s">
        <v>1809</v>
      </c>
    </row>
    <row r="139" spans="1:29" ht="75" hidden="1" x14ac:dyDescent="0.25">
      <c r="A139" t="s">
        <v>1130</v>
      </c>
      <c r="B139" s="47" t="s">
        <v>2389</v>
      </c>
      <c r="C139" s="47" t="s">
        <v>1266</v>
      </c>
      <c r="D139">
        <v>33</v>
      </c>
      <c r="X139" s="46"/>
      <c r="Y139" s="40"/>
      <c r="Z139" s="40" t="s">
        <v>1812</v>
      </c>
      <c r="AA139" s="40" t="e">
        <f>INDEX(allsections[[S]:[Order]],MATCH(X139,allsections[SGUID],0),3)</f>
        <v>#N/A</v>
      </c>
      <c r="AB139" s="40" t="e">
        <f>INDEX(allsections[[S]:[Order]],MATCH(Y139,allsections[SGUID],0),3)</f>
        <v>#N/A</v>
      </c>
      <c r="AC139" s="40" t="s">
        <v>1813</v>
      </c>
    </row>
    <row r="140" spans="1:29" ht="409.5" hidden="1" x14ac:dyDescent="0.25">
      <c r="A140" t="s">
        <v>1442</v>
      </c>
      <c r="B140" s="47" t="s">
        <v>1443</v>
      </c>
      <c r="C140" s="47" t="s">
        <v>1444</v>
      </c>
      <c r="D140">
        <v>101</v>
      </c>
      <c r="X140" s="49"/>
      <c r="Y140" s="50"/>
      <c r="Z140" s="40" t="s">
        <v>1816</v>
      </c>
      <c r="AA140" s="40" t="e">
        <f>INDEX(allsections[[S]:[Order]],MATCH(X140,allsections[SGUID],0),3)</f>
        <v>#N/A</v>
      </c>
      <c r="AB140" s="40" t="e">
        <f>INDEX(allsections[[S]:[Order]],MATCH(Y140,allsections[SGUID],0),3)</f>
        <v>#N/A</v>
      </c>
      <c r="AC140" s="50" t="s">
        <v>1817</v>
      </c>
    </row>
    <row r="141" spans="1:29" ht="45" hidden="1" x14ac:dyDescent="0.25">
      <c r="A141" t="s">
        <v>1883</v>
      </c>
      <c r="B141" s="47" t="s">
        <v>1884</v>
      </c>
      <c r="C141" s="47" t="s">
        <v>1266</v>
      </c>
      <c r="D141">
        <v>101</v>
      </c>
      <c r="X141" s="46"/>
      <c r="Y141" s="40"/>
      <c r="Z141" s="40" t="s">
        <v>1820</v>
      </c>
      <c r="AA141" s="40" t="e">
        <f>INDEX(allsections[[S]:[Order]],MATCH(X141,allsections[SGUID],0),3)</f>
        <v>#N/A</v>
      </c>
      <c r="AB141" s="40" t="e">
        <f>INDEX(allsections[[S]:[Order]],MATCH(Y141,allsections[SGUID],0),3)</f>
        <v>#N/A</v>
      </c>
      <c r="AC141" s="40" t="s">
        <v>1821</v>
      </c>
    </row>
    <row r="142" spans="1:29" ht="60" hidden="1" x14ac:dyDescent="0.25">
      <c r="A142" t="s">
        <v>1993</v>
      </c>
      <c r="B142" s="47" t="s">
        <v>1994</v>
      </c>
      <c r="C142" s="47" t="s">
        <v>1266</v>
      </c>
      <c r="D142">
        <v>102</v>
      </c>
      <c r="X142" s="49"/>
      <c r="Y142" s="50"/>
      <c r="Z142" s="40" t="s">
        <v>1824</v>
      </c>
      <c r="AA142" s="40" t="e">
        <f>INDEX(allsections[[S]:[Order]],MATCH(X142,allsections[SGUID],0),3)</f>
        <v>#N/A</v>
      </c>
      <c r="AB142" s="40" t="e">
        <f>INDEX(allsections[[S]:[Order]],MATCH(Y142,allsections[SGUID],0),3)</f>
        <v>#N/A</v>
      </c>
      <c r="AC142" s="50" t="s">
        <v>1825</v>
      </c>
    </row>
    <row r="143" spans="1:29" ht="60" hidden="1" x14ac:dyDescent="0.25">
      <c r="A143" t="s">
        <v>2287</v>
      </c>
      <c r="B143" s="47" t="s">
        <v>2288</v>
      </c>
      <c r="C143" s="47" t="s">
        <v>1266</v>
      </c>
      <c r="D143">
        <v>102</v>
      </c>
      <c r="X143" s="46"/>
      <c r="Y143" s="40"/>
      <c r="Z143" s="40" t="s">
        <v>1828</v>
      </c>
      <c r="AA143" s="40" t="e">
        <f>INDEX(allsections[[S]:[Order]],MATCH(X143,allsections[SGUID],0),3)</f>
        <v>#N/A</v>
      </c>
      <c r="AB143" s="40" t="e">
        <f>INDEX(allsections[[S]:[Order]],MATCH(Y143,allsections[SGUID],0),3)</f>
        <v>#N/A</v>
      </c>
      <c r="AC143" s="40" t="s">
        <v>1829</v>
      </c>
    </row>
    <row r="144" spans="1:29" ht="75" hidden="1" x14ac:dyDescent="0.25">
      <c r="A144" t="s">
        <v>1989</v>
      </c>
      <c r="B144" s="47" t="s">
        <v>1990</v>
      </c>
      <c r="C144" s="47" t="s">
        <v>1266</v>
      </c>
      <c r="D144">
        <v>103</v>
      </c>
      <c r="X144" s="49"/>
      <c r="Y144" s="50"/>
      <c r="Z144" s="40" t="s">
        <v>1832</v>
      </c>
      <c r="AA144" s="40" t="e">
        <f>INDEX(allsections[[S]:[Order]],MATCH(X144,allsections[SGUID],0),3)</f>
        <v>#N/A</v>
      </c>
      <c r="AB144" s="40" t="e">
        <f>INDEX(allsections[[S]:[Order]],MATCH(Y144,allsections[SGUID],0),3)</f>
        <v>#N/A</v>
      </c>
      <c r="AC144" s="50" t="s">
        <v>1833</v>
      </c>
    </row>
    <row r="145" spans="1:29" ht="60" hidden="1" x14ac:dyDescent="0.25">
      <c r="A145" t="s">
        <v>2253</v>
      </c>
      <c r="B145" s="47" t="s">
        <v>2254</v>
      </c>
      <c r="C145" s="47" t="s">
        <v>1266</v>
      </c>
      <c r="D145">
        <v>103</v>
      </c>
      <c r="X145" s="46"/>
      <c r="Y145" s="40"/>
      <c r="Z145" s="40" t="s">
        <v>1836</v>
      </c>
      <c r="AA145" s="40" t="e">
        <f>INDEX(allsections[[S]:[Order]],MATCH(X145,allsections[SGUID],0),3)</f>
        <v>#N/A</v>
      </c>
      <c r="AB145" s="40" t="e">
        <f>INDEX(allsections[[S]:[Order]],MATCH(Y145,allsections[SGUID],0),3)</f>
        <v>#N/A</v>
      </c>
      <c r="AC145" s="40" t="s">
        <v>1837</v>
      </c>
    </row>
    <row r="146" spans="1:29" ht="90" hidden="1" x14ac:dyDescent="0.25">
      <c r="A146" t="s">
        <v>2291</v>
      </c>
      <c r="B146" s="47" t="s">
        <v>2292</v>
      </c>
      <c r="C146" s="47" t="s">
        <v>1266</v>
      </c>
      <c r="D146">
        <v>104</v>
      </c>
      <c r="X146" s="49"/>
      <c r="Y146" s="50"/>
      <c r="Z146" s="40" t="s">
        <v>1840</v>
      </c>
      <c r="AA146" s="40" t="e">
        <f>INDEX(allsections[[S]:[Order]],MATCH(X146,allsections[SGUID],0),3)</f>
        <v>#N/A</v>
      </c>
      <c r="AB146" s="40" t="e">
        <f>INDEX(allsections[[S]:[Order]],MATCH(Y146,allsections[SGUID],0),3)</f>
        <v>#N/A</v>
      </c>
      <c r="AC146" s="50" t="s">
        <v>1841</v>
      </c>
    </row>
    <row r="147" spans="1:29" ht="75" hidden="1" x14ac:dyDescent="0.25">
      <c r="A147" t="s">
        <v>2245</v>
      </c>
      <c r="B147" s="47" t="s">
        <v>2246</v>
      </c>
      <c r="C147" s="47" t="s">
        <v>1266</v>
      </c>
      <c r="D147">
        <v>105</v>
      </c>
      <c r="X147" s="46"/>
      <c r="Y147" s="40"/>
      <c r="Z147" s="40" t="s">
        <v>1844</v>
      </c>
      <c r="AA147" s="40" t="e">
        <f>INDEX(allsections[[S]:[Order]],MATCH(X147,allsections[SGUID],0),3)</f>
        <v>#N/A</v>
      </c>
      <c r="AB147" s="40" t="e">
        <f>INDEX(allsections[[S]:[Order]],MATCH(Y147,allsections[SGUID],0),3)</f>
        <v>#N/A</v>
      </c>
      <c r="AC147" s="40" t="s">
        <v>1845</v>
      </c>
    </row>
    <row r="148" spans="1:29" ht="45" hidden="1" x14ac:dyDescent="0.25">
      <c r="A148" t="s">
        <v>2261</v>
      </c>
      <c r="B148" s="47" t="s">
        <v>2262</v>
      </c>
      <c r="C148" s="47" t="s">
        <v>1266</v>
      </c>
      <c r="D148">
        <v>106</v>
      </c>
      <c r="X148" s="49"/>
      <c r="Y148" s="50"/>
      <c r="Z148" s="40" t="s">
        <v>1848</v>
      </c>
      <c r="AA148" s="40" t="e">
        <f>INDEX(allsections[[S]:[Order]],MATCH(X148,allsections[SGUID],0),3)</f>
        <v>#N/A</v>
      </c>
      <c r="AB148" s="40" t="e">
        <f>INDEX(allsections[[S]:[Order]],MATCH(Y148,allsections[SGUID],0),3)</f>
        <v>#N/A</v>
      </c>
      <c r="AC148" s="50" t="s">
        <v>1849</v>
      </c>
    </row>
    <row r="149" spans="1:29" ht="75" hidden="1" x14ac:dyDescent="0.25">
      <c r="A149" t="s">
        <v>2257</v>
      </c>
      <c r="B149" s="47" t="s">
        <v>2258</v>
      </c>
      <c r="C149" s="47" t="s">
        <v>1266</v>
      </c>
      <c r="D149">
        <v>107</v>
      </c>
      <c r="X149" s="46"/>
      <c r="Y149" s="40"/>
      <c r="Z149" s="40" t="s">
        <v>1853</v>
      </c>
      <c r="AA149" s="40" t="e">
        <f>INDEX(allsections[[S]:[Order]],MATCH(X149,allsections[SGUID],0),3)</f>
        <v>#N/A</v>
      </c>
      <c r="AB149" s="40" t="e">
        <f>INDEX(allsections[[S]:[Order]],MATCH(Y149,allsections[SGUID],0),3)</f>
        <v>#N/A</v>
      </c>
      <c r="AC149" s="40" t="s">
        <v>1854</v>
      </c>
    </row>
    <row r="150" spans="1:29" ht="75" hidden="1" x14ac:dyDescent="0.25">
      <c r="A150" t="s">
        <v>2265</v>
      </c>
      <c r="B150" s="47" t="s">
        <v>2266</v>
      </c>
      <c r="C150" s="47" t="s">
        <v>1266</v>
      </c>
      <c r="D150">
        <v>108</v>
      </c>
      <c r="X150" s="49"/>
      <c r="Y150" s="50"/>
      <c r="Z150" s="40" t="s">
        <v>1858</v>
      </c>
      <c r="AA150" s="40" t="e">
        <f>INDEX(allsections[[S]:[Order]],MATCH(X150,allsections[SGUID],0),3)</f>
        <v>#N/A</v>
      </c>
      <c r="AB150" s="40" t="e">
        <f>INDEX(allsections[[S]:[Order]],MATCH(Y150,allsections[SGUID],0),3)</f>
        <v>#N/A</v>
      </c>
      <c r="AC150" s="50" t="s">
        <v>1859</v>
      </c>
    </row>
    <row r="151" spans="1:29" ht="409.5" hidden="1" x14ac:dyDescent="0.25">
      <c r="A151" t="s">
        <v>2278</v>
      </c>
      <c r="B151" s="47" t="s">
        <v>2279</v>
      </c>
      <c r="C151" s="47" t="s">
        <v>2280</v>
      </c>
      <c r="D151">
        <v>201</v>
      </c>
      <c r="X151" s="46"/>
      <c r="Y151" s="40"/>
      <c r="Z151" s="40" t="s">
        <v>1863</v>
      </c>
      <c r="AA151" s="40" t="e">
        <f>INDEX(allsections[[S]:[Order]],MATCH(X151,allsections[SGUID],0),3)</f>
        <v>#N/A</v>
      </c>
      <c r="AB151" s="40" t="e">
        <f>INDEX(allsections[[S]:[Order]],MATCH(Y151,allsections[SGUID],0),3)</f>
        <v>#N/A</v>
      </c>
      <c r="AC151" s="40" t="s">
        <v>1864</v>
      </c>
    </row>
    <row r="152" spans="1:29" ht="409.5" hidden="1" x14ac:dyDescent="0.25">
      <c r="A152" t="s">
        <v>2273</v>
      </c>
      <c r="B152" s="47" t="s">
        <v>2274</v>
      </c>
      <c r="C152" s="47" t="s">
        <v>2275</v>
      </c>
      <c r="D152">
        <v>202</v>
      </c>
      <c r="X152" s="49"/>
      <c r="Y152" s="50"/>
      <c r="Z152" s="40" t="s">
        <v>1868</v>
      </c>
      <c r="AA152" s="40" t="e">
        <f>INDEX(allsections[[S]:[Order]],MATCH(X152,allsections[SGUID],0),3)</f>
        <v>#N/A</v>
      </c>
      <c r="AB152" s="40" t="e">
        <f>INDEX(allsections[[S]:[Order]],MATCH(Y152,allsections[SGUID],0),3)</f>
        <v>#N/A</v>
      </c>
      <c r="AC152" s="50" t="s">
        <v>1869</v>
      </c>
    </row>
    <row r="153" spans="1:29" ht="45" hidden="1" x14ac:dyDescent="0.25">
      <c r="A153" t="s">
        <v>2269</v>
      </c>
      <c r="B153" s="47" t="s">
        <v>2270</v>
      </c>
      <c r="C153" s="47" t="s">
        <v>1266</v>
      </c>
      <c r="D153">
        <v>203</v>
      </c>
      <c r="X153" s="46"/>
      <c r="Y153" s="40"/>
      <c r="Z153" s="40" t="s">
        <v>1872</v>
      </c>
      <c r="AA153" s="40" t="e">
        <f>INDEX(allsections[[S]:[Order]],MATCH(X153,allsections[SGUID],0),3)</f>
        <v>#N/A</v>
      </c>
      <c r="AB153" s="40" t="e">
        <f>INDEX(allsections[[S]:[Order]],MATCH(Y153,allsections[SGUID],0),3)</f>
        <v>#N/A</v>
      </c>
      <c r="AC153" s="40" t="s">
        <v>1873</v>
      </c>
    </row>
    <row r="154" spans="1:29" ht="60" hidden="1" x14ac:dyDescent="0.25">
      <c r="A154" t="s">
        <v>2283</v>
      </c>
      <c r="B154" s="47" t="s">
        <v>2284</v>
      </c>
      <c r="C154" s="47" t="s">
        <v>1266</v>
      </c>
      <c r="D154">
        <v>204</v>
      </c>
      <c r="X154" s="49"/>
      <c r="Y154" s="50"/>
      <c r="Z154" s="40" t="s">
        <v>1877</v>
      </c>
      <c r="AA154" s="40" t="e">
        <f>INDEX(allsections[[S]:[Order]],MATCH(X154,allsections[SGUID],0),3)</f>
        <v>#N/A</v>
      </c>
      <c r="AB154" s="40" t="e">
        <f>INDEX(allsections[[S]:[Order]],MATCH(Y154,allsections[SGUID],0),3)</f>
        <v>#N/A</v>
      </c>
      <c r="AC154" s="50" t="s">
        <v>1878</v>
      </c>
    </row>
    <row r="155" spans="1:29" ht="30" hidden="1" x14ac:dyDescent="0.25">
      <c r="A155" t="s">
        <v>1887</v>
      </c>
      <c r="B155" s="47" t="s">
        <v>1888</v>
      </c>
      <c r="C155" s="47" t="s">
        <v>1266</v>
      </c>
      <c r="D155">
        <v>205</v>
      </c>
      <c r="X155" s="46"/>
      <c r="Y155" s="40"/>
      <c r="Z155" s="40" t="s">
        <v>1881</v>
      </c>
      <c r="AA155" s="40" t="e">
        <f>INDEX(allsections[[S]:[Order]],MATCH(X155,allsections[SGUID],0),3)</f>
        <v>#N/A</v>
      </c>
      <c r="AB155" s="40" t="e">
        <f>INDEX(allsections[[S]:[Order]],MATCH(Y155,allsections[SGUID],0),3)</f>
        <v>#N/A</v>
      </c>
      <c r="AC155" s="40" t="s">
        <v>1882</v>
      </c>
    </row>
    <row r="156" spans="1:29" ht="60" hidden="1" x14ac:dyDescent="0.25">
      <c r="A156" t="s">
        <v>2176</v>
      </c>
      <c r="B156" s="47" t="s">
        <v>2177</v>
      </c>
      <c r="C156" s="47" t="s">
        <v>1266</v>
      </c>
      <c r="D156">
        <v>301</v>
      </c>
      <c r="X156" s="49"/>
      <c r="Y156" s="50"/>
      <c r="Z156" s="40" t="s">
        <v>1885</v>
      </c>
      <c r="AA156" s="40" t="e">
        <f>INDEX(allsections[[S]:[Order]],MATCH(X156,allsections[SGUID],0),3)</f>
        <v>#N/A</v>
      </c>
      <c r="AB156" s="40" t="e">
        <f>INDEX(allsections[[S]:[Order]],MATCH(Y156,allsections[SGUID],0),3)</f>
        <v>#N/A</v>
      </c>
      <c r="AC156" s="50" t="s">
        <v>1886</v>
      </c>
    </row>
    <row r="157" spans="1:29" ht="90" hidden="1" x14ac:dyDescent="0.25">
      <c r="A157" t="s">
        <v>2172</v>
      </c>
      <c r="B157" s="47" t="s">
        <v>2173</v>
      </c>
      <c r="C157" s="47" t="s">
        <v>1266</v>
      </c>
      <c r="D157">
        <v>302</v>
      </c>
      <c r="X157" s="46"/>
      <c r="Y157" s="40"/>
      <c r="Z157" s="40" t="s">
        <v>1889</v>
      </c>
      <c r="AA157" s="40" t="e">
        <f>INDEX(allsections[[S]:[Order]],MATCH(X157,allsections[SGUID],0),3)</f>
        <v>#N/A</v>
      </c>
      <c r="AB157" s="40" t="e">
        <f>INDEX(allsections[[S]:[Order]],MATCH(Y157,allsections[SGUID],0),3)</f>
        <v>#N/A</v>
      </c>
      <c r="AC157" s="40" t="s">
        <v>1890</v>
      </c>
    </row>
    <row r="158" spans="1:29" ht="90" hidden="1" x14ac:dyDescent="0.25">
      <c r="A158" t="s">
        <v>1997</v>
      </c>
      <c r="B158" s="47" t="s">
        <v>1998</v>
      </c>
      <c r="C158" s="47" t="s">
        <v>1266</v>
      </c>
      <c r="D158">
        <v>303</v>
      </c>
      <c r="X158" s="49"/>
      <c r="Y158" s="50"/>
      <c r="Z158" s="40" t="s">
        <v>1893</v>
      </c>
      <c r="AA158" s="40" t="e">
        <f>INDEX(allsections[[S]:[Order]],MATCH(X158,allsections[SGUID],0),3)</f>
        <v>#N/A</v>
      </c>
      <c r="AB158" s="40" t="e">
        <f>INDEX(allsections[[S]:[Order]],MATCH(Y158,allsections[SGUID],0),3)</f>
        <v>#N/A</v>
      </c>
      <c r="AC158" s="50" t="s">
        <v>1894</v>
      </c>
    </row>
    <row r="159" spans="1:29" ht="45" hidden="1" x14ac:dyDescent="0.25">
      <c r="A159" t="s">
        <v>2168</v>
      </c>
      <c r="B159" s="47" t="s">
        <v>2169</v>
      </c>
      <c r="C159" s="47" t="s">
        <v>1266</v>
      </c>
      <c r="D159">
        <v>304</v>
      </c>
      <c r="X159" s="46"/>
      <c r="Y159" s="40"/>
      <c r="Z159" s="40" t="s">
        <v>1897</v>
      </c>
      <c r="AA159" s="40" t="e">
        <f>INDEX(allsections[[S]:[Order]],MATCH(X159,allsections[SGUID],0),3)</f>
        <v>#N/A</v>
      </c>
      <c r="AB159" s="40" t="e">
        <f>INDEX(allsections[[S]:[Order]],MATCH(Y159,allsections[SGUID],0),3)</f>
        <v>#N/A</v>
      </c>
      <c r="AC159" s="40" t="s">
        <v>1898</v>
      </c>
    </row>
    <row r="160" spans="1:29" ht="75" hidden="1" x14ac:dyDescent="0.25">
      <c r="A160" t="s">
        <v>1279</v>
      </c>
      <c r="B160" s="47" t="s">
        <v>1280</v>
      </c>
      <c r="C160" t="s">
        <v>1281</v>
      </c>
      <c r="D160">
        <v>401</v>
      </c>
      <c r="X160" s="49"/>
      <c r="Y160" s="50"/>
      <c r="Z160" s="40" t="s">
        <v>1901</v>
      </c>
      <c r="AA160" s="40" t="e">
        <f>INDEX(allsections[[S]:[Order]],MATCH(X160,allsections[SGUID],0),3)</f>
        <v>#N/A</v>
      </c>
      <c r="AB160" s="40" t="e">
        <f>INDEX(allsections[[S]:[Order]],MATCH(Y160,allsections[SGUID],0),3)</f>
        <v>#N/A</v>
      </c>
      <c r="AC160" s="50" t="s">
        <v>1902</v>
      </c>
    </row>
    <row r="161" spans="1:29" ht="105" hidden="1" x14ac:dyDescent="0.25">
      <c r="A161" t="s">
        <v>2241</v>
      </c>
      <c r="B161" s="47" t="s">
        <v>2242</v>
      </c>
      <c r="C161" s="47" t="s">
        <v>1266</v>
      </c>
      <c r="D161">
        <v>401</v>
      </c>
      <c r="X161" s="46"/>
      <c r="Y161" s="40"/>
      <c r="Z161" s="40" t="s">
        <v>1905</v>
      </c>
      <c r="AA161" s="40" t="e">
        <f>INDEX(allsections[[S]:[Order]],MATCH(X161,allsections[SGUID],0),3)</f>
        <v>#N/A</v>
      </c>
      <c r="AB161" s="40" t="e">
        <f>INDEX(allsections[[S]:[Order]],MATCH(Y161,allsections[SGUID],0),3)</f>
        <v>#N/A</v>
      </c>
      <c r="AC161" s="40" t="s">
        <v>1906</v>
      </c>
    </row>
    <row r="162" spans="1:29" ht="60" hidden="1" x14ac:dyDescent="0.25">
      <c r="A162" t="s">
        <v>2009</v>
      </c>
      <c r="B162" s="47" t="s">
        <v>2010</v>
      </c>
      <c r="C162" s="47" t="s">
        <v>1266</v>
      </c>
      <c r="D162">
        <v>402</v>
      </c>
      <c r="X162" s="49"/>
      <c r="Y162" s="50"/>
      <c r="Z162" s="40" t="s">
        <v>1910</v>
      </c>
      <c r="AA162" s="40" t="e">
        <f>INDEX(allsections[[S]:[Order]],MATCH(X162,allsections[SGUID],0),3)</f>
        <v>#N/A</v>
      </c>
      <c r="AB162" s="40" t="e">
        <f>INDEX(allsections[[S]:[Order]],MATCH(Y162,allsections[SGUID],0),3)</f>
        <v>#N/A</v>
      </c>
      <c r="AC162" s="50" t="s">
        <v>1911</v>
      </c>
    </row>
    <row r="163" spans="1:29" ht="90" hidden="1" x14ac:dyDescent="0.25">
      <c r="A163" t="s">
        <v>2295</v>
      </c>
      <c r="B163" s="47" t="s">
        <v>2296</v>
      </c>
      <c r="C163" s="47" t="s">
        <v>1266</v>
      </c>
      <c r="D163">
        <v>402</v>
      </c>
      <c r="X163" s="46"/>
      <c r="Y163" s="40"/>
      <c r="Z163" s="40" t="s">
        <v>1914</v>
      </c>
      <c r="AA163" s="40" t="e">
        <f>INDEX(allsections[[S]:[Order]],MATCH(X163,allsections[SGUID],0),3)</f>
        <v>#N/A</v>
      </c>
      <c r="AB163" s="40" t="e">
        <f>INDEX(allsections[[S]:[Order]],MATCH(Y163,allsections[SGUID],0),3)</f>
        <v>#N/A</v>
      </c>
      <c r="AC163" s="40" t="s">
        <v>1915</v>
      </c>
    </row>
    <row r="164" spans="1:29" ht="45" hidden="1" x14ac:dyDescent="0.25">
      <c r="A164" t="s">
        <v>2016</v>
      </c>
      <c r="B164" s="47" t="s">
        <v>2017</v>
      </c>
      <c r="C164" s="47" t="s">
        <v>1266</v>
      </c>
      <c r="D164">
        <v>403</v>
      </c>
      <c r="X164" s="49"/>
      <c r="Y164" s="50"/>
      <c r="Z164" s="40" t="s">
        <v>1918</v>
      </c>
      <c r="AA164" s="40" t="e">
        <f>INDEX(allsections[[S]:[Order]],MATCH(X164,allsections[SGUID],0),3)</f>
        <v>#N/A</v>
      </c>
      <c r="AB164" s="40" t="e">
        <f>INDEX(allsections[[S]:[Order]],MATCH(Y164,allsections[SGUID],0),3)</f>
        <v>#N/A</v>
      </c>
      <c r="AC164" s="50" t="s">
        <v>1919</v>
      </c>
    </row>
    <row r="165" spans="1:29" ht="75" hidden="1" x14ac:dyDescent="0.25">
      <c r="A165" t="s">
        <v>2077</v>
      </c>
      <c r="B165" s="47" t="s">
        <v>2078</v>
      </c>
      <c r="C165" s="47" t="s">
        <v>1266</v>
      </c>
      <c r="D165">
        <v>403</v>
      </c>
      <c r="X165" s="46"/>
      <c r="Y165" s="40"/>
      <c r="Z165" s="40" t="s">
        <v>1922</v>
      </c>
      <c r="AA165" s="40" t="e">
        <f>INDEX(allsections[[S]:[Order]],MATCH(X165,allsections[SGUID],0),3)</f>
        <v>#N/A</v>
      </c>
      <c r="AB165" s="40" t="e">
        <f>INDEX(allsections[[S]:[Order]],MATCH(Y165,allsections[SGUID],0),3)</f>
        <v>#N/A</v>
      </c>
      <c r="AC165" s="40" t="s">
        <v>1923</v>
      </c>
    </row>
    <row r="166" spans="1:29" ht="45" hidden="1" x14ac:dyDescent="0.25">
      <c r="A166" t="s">
        <v>2023</v>
      </c>
      <c r="B166" s="47" t="s">
        <v>2024</v>
      </c>
      <c r="C166" s="47" t="s">
        <v>1266</v>
      </c>
      <c r="D166">
        <v>404</v>
      </c>
      <c r="X166" s="49"/>
      <c r="Y166" s="50"/>
      <c r="Z166" s="40" t="s">
        <v>1926</v>
      </c>
      <c r="AA166" s="40" t="e">
        <f>INDEX(allsections[[S]:[Order]],MATCH(X166,allsections[SGUID],0),3)</f>
        <v>#N/A</v>
      </c>
      <c r="AB166" s="40" t="e">
        <f>INDEX(allsections[[S]:[Order]],MATCH(Y166,allsections[SGUID],0),3)</f>
        <v>#N/A</v>
      </c>
      <c r="AC166" s="50" t="s">
        <v>1927</v>
      </c>
    </row>
    <row r="167" spans="1:29" ht="90" hidden="1" x14ac:dyDescent="0.25">
      <c r="A167" t="s">
        <v>2066</v>
      </c>
      <c r="B167" s="47" t="s">
        <v>2067</v>
      </c>
      <c r="C167" s="47" t="s">
        <v>1266</v>
      </c>
      <c r="D167">
        <v>404</v>
      </c>
      <c r="X167" s="46"/>
      <c r="Y167" s="40"/>
      <c r="Z167" s="40" t="s">
        <v>1930</v>
      </c>
      <c r="AA167" s="40" t="e">
        <f>INDEX(allsections[[S]:[Order]],MATCH(X167,allsections[SGUID],0),3)</f>
        <v>#N/A</v>
      </c>
      <c r="AB167" s="40" t="e">
        <f>INDEX(allsections[[S]:[Order]],MATCH(Y167,allsections[SGUID],0),3)</f>
        <v>#N/A</v>
      </c>
      <c r="AC167" s="40" t="s">
        <v>1931</v>
      </c>
    </row>
    <row r="168" spans="1:29" ht="45" hidden="1" x14ac:dyDescent="0.25">
      <c r="A168" t="s">
        <v>2048</v>
      </c>
      <c r="B168" s="47" t="s">
        <v>2049</v>
      </c>
      <c r="C168" s="47" t="s">
        <v>1266</v>
      </c>
      <c r="D168">
        <v>405</v>
      </c>
      <c r="X168" s="49"/>
      <c r="Y168" s="50"/>
      <c r="Z168" s="40" t="s">
        <v>1934</v>
      </c>
      <c r="AA168" s="40" t="e">
        <f>INDEX(allsections[[S]:[Order]],MATCH(X168,allsections[SGUID],0),3)</f>
        <v>#N/A</v>
      </c>
      <c r="AB168" s="40" t="e">
        <f>INDEX(allsections[[S]:[Order]],MATCH(Y168,allsections[SGUID],0),3)</f>
        <v>#N/A</v>
      </c>
      <c r="AC168" s="50" t="s">
        <v>1935</v>
      </c>
    </row>
    <row r="169" spans="1:29" ht="45" hidden="1" x14ac:dyDescent="0.25">
      <c r="A169" t="s">
        <v>2164</v>
      </c>
      <c r="B169" s="47" t="s">
        <v>2165</v>
      </c>
      <c r="C169" s="47" t="s">
        <v>1266</v>
      </c>
      <c r="D169">
        <v>405</v>
      </c>
      <c r="X169" s="46"/>
      <c r="Y169" s="40"/>
      <c r="Z169" s="40" t="s">
        <v>1938</v>
      </c>
      <c r="AA169" s="40" t="e">
        <f>INDEX(allsections[[S]:[Order]],MATCH(X169,allsections[SGUID],0),3)</f>
        <v>#N/A</v>
      </c>
      <c r="AB169" s="40" t="e">
        <f>INDEX(allsections[[S]:[Order]],MATCH(Y169,allsections[SGUID],0),3)</f>
        <v>#N/A</v>
      </c>
      <c r="AC169" s="40" t="s">
        <v>1939</v>
      </c>
    </row>
    <row r="170" spans="1:29" ht="60" hidden="1" x14ac:dyDescent="0.25">
      <c r="A170" t="s">
        <v>1438</v>
      </c>
      <c r="B170" s="47" t="s">
        <v>1439</v>
      </c>
      <c r="C170" t="s">
        <v>1266</v>
      </c>
      <c r="D170">
        <v>406</v>
      </c>
      <c r="X170" s="49"/>
      <c r="Y170" s="50"/>
      <c r="Z170" s="40" t="s">
        <v>1942</v>
      </c>
      <c r="AA170" s="40" t="e">
        <f>INDEX(allsections[[S]:[Order]],MATCH(X170,allsections[SGUID],0),3)</f>
        <v>#N/A</v>
      </c>
      <c r="AB170" s="40" t="e">
        <f>INDEX(allsections[[S]:[Order]],MATCH(Y170,allsections[SGUID],0),3)</f>
        <v>#N/A</v>
      </c>
      <c r="AC170" s="50" t="s">
        <v>1943</v>
      </c>
    </row>
    <row r="171" spans="1:29" ht="90" hidden="1" x14ac:dyDescent="0.25">
      <c r="A171" t="s">
        <v>2150</v>
      </c>
      <c r="B171" s="47" t="s">
        <v>2151</v>
      </c>
      <c r="C171" s="47" t="s">
        <v>1266</v>
      </c>
      <c r="D171">
        <v>407</v>
      </c>
      <c r="X171" s="46"/>
      <c r="Y171" s="40"/>
      <c r="Z171" s="40" t="s">
        <v>1946</v>
      </c>
      <c r="AA171" s="40" t="e">
        <f>INDEX(allsections[[S]:[Order]],MATCH(X171,allsections[SGUID],0),3)</f>
        <v>#N/A</v>
      </c>
      <c r="AB171" s="40" t="e">
        <f>INDEX(allsections[[S]:[Order]],MATCH(Y171,allsections[SGUID],0),3)</f>
        <v>#N/A</v>
      </c>
      <c r="AC171" s="40" t="s">
        <v>1947</v>
      </c>
    </row>
    <row r="172" spans="1:29" ht="60" hidden="1" x14ac:dyDescent="0.25">
      <c r="A172" t="s">
        <v>2231</v>
      </c>
      <c r="B172" s="47" t="s">
        <v>2232</v>
      </c>
      <c r="C172" s="47" t="s">
        <v>1266</v>
      </c>
      <c r="D172">
        <v>501</v>
      </c>
      <c r="X172" s="49"/>
      <c r="Y172" s="50"/>
      <c r="Z172" s="40" t="s">
        <v>1950</v>
      </c>
      <c r="AA172" s="40" t="e">
        <f>INDEX(allsections[[S]:[Order]],MATCH(X172,allsections[SGUID],0),3)</f>
        <v>#N/A</v>
      </c>
      <c r="AB172" s="40" t="e">
        <f>INDEX(allsections[[S]:[Order]],MATCH(Y172,allsections[SGUID],0),3)</f>
        <v>#N/A</v>
      </c>
      <c r="AC172" s="50" t="s">
        <v>1951</v>
      </c>
    </row>
    <row r="173" spans="1:29" ht="90" hidden="1" x14ac:dyDescent="0.25">
      <c r="A173" t="s">
        <v>2227</v>
      </c>
      <c r="B173" s="47" t="s">
        <v>2228</v>
      </c>
      <c r="C173" s="47" t="s">
        <v>1266</v>
      </c>
      <c r="D173">
        <v>502</v>
      </c>
      <c r="X173" s="46"/>
      <c r="Y173" s="40"/>
      <c r="Z173" s="40" t="s">
        <v>1954</v>
      </c>
      <c r="AA173" s="40" t="e">
        <f>INDEX(allsections[[S]:[Order]],MATCH(X173,allsections[SGUID],0),3)</f>
        <v>#N/A</v>
      </c>
      <c r="AB173" s="40" t="e">
        <f>INDEX(allsections[[S]:[Order]],MATCH(Y173,allsections[SGUID],0),3)</f>
        <v>#N/A</v>
      </c>
      <c r="AC173" s="40" t="s">
        <v>1955</v>
      </c>
    </row>
    <row r="174" spans="1:29" ht="45" hidden="1" x14ac:dyDescent="0.25">
      <c r="A174" t="s">
        <v>1459</v>
      </c>
      <c r="B174" s="47" t="s">
        <v>1460</v>
      </c>
      <c r="C174" s="47" t="s">
        <v>1266</v>
      </c>
      <c r="D174">
        <v>503</v>
      </c>
      <c r="X174" s="49"/>
      <c r="Y174" s="50"/>
      <c r="Z174" s="40" t="s">
        <v>1959</v>
      </c>
      <c r="AA174" s="40" t="e">
        <f>INDEX(allsections[[S]:[Order]],MATCH(X174,allsections[SGUID],0),3)</f>
        <v>#N/A</v>
      </c>
      <c r="AB174" s="40" t="e">
        <f>INDEX(allsections[[S]:[Order]],MATCH(Y174,allsections[SGUID],0),3)</f>
        <v>#N/A</v>
      </c>
      <c r="AC174" s="50" t="s">
        <v>1960</v>
      </c>
    </row>
    <row r="175" spans="1:29" ht="45" hidden="1" x14ac:dyDescent="0.25">
      <c r="A175" t="s">
        <v>2209</v>
      </c>
      <c r="B175" s="47" t="s">
        <v>2210</v>
      </c>
      <c r="C175" s="47" t="s">
        <v>1266</v>
      </c>
      <c r="D175">
        <v>504</v>
      </c>
      <c r="X175" s="46"/>
      <c r="Y175" s="40"/>
      <c r="Z175" s="40" t="s">
        <v>1963</v>
      </c>
      <c r="AA175" s="40" t="e">
        <f>INDEX(allsections[[S]:[Order]],MATCH(X175,allsections[SGUID],0),3)</f>
        <v>#N/A</v>
      </c>
      <c r="AB175" s="40" t="e">
        <f>INDEX(allsections[[S]:[Order]],MATCH(Y175,allsections[SGUID],0),3)</f>
        <v>#N/A</v>
      </c>
      <c r="AC175" s="40" t="s">
        <v>1964</v>
      </c>
    </row>
    <row r="176" spans="1:29" ht="105" hidden="1" x14ac:dyDescent="0.25">
      <c r="A176" t="s">
        <v>1879</v>
      </c>
      <c r="B176" s="47" t="s">
        <v>1880</v>
      </c>
      <c r="C176" s="47" t="s">
        <v>1266</v>
      </c>
      <c r="D176">
        <v>601</v>
      </c>
      <c r="X176" s="49"/>
      <c r="Y176" s="50"/>
      <c r="Z176" s="40" t="s">
        <v>1967</v>
      </c>
      <c r="AA176" s="40" t="e">
        <f>INDEX(allsections[[S]:[Order]],MATCH(X176,allsections[SGUID],0),3)</f>
        <v>#N/A</v>
      </c>
      <c r="AB176" s="40" t="e">
        <f>INDEX(allsections[[S]:[Order]],MATCH(Y176,allsections[SGUID],0),3)</f>
        <v>#N/A</v>
      </c>
      <c r="AC176" s="50" t="s">
        <v>1968</v>
      </c>
    </row>
    <row r="177" spans="1:29" ht="90" hidden="1" x14ac:dyDescent="0.25">
      <c r="A177" t="s">
        <v>1985</v>
      </c>
      <c r="B177" s="47" t="s">
        <v>1986</v>
      </c>
      <c r="C177" s="47" t="s">
        <v>1266</v>
      </c>
      <c r="D177">
        <v>602</v>
      </c>
      <c r="X177" s="46"/>
      <c r="Y177" s="40"/>
      <c r="Z177" s="40" t="s">
        <v>1971</v>
      </c>
      <c r="AA177" s="40" t="e">
        <f>INDEX(allsections[[S]:[Order]],MATCH(X177,allsections[SGUID],0),3)</f>
        <v>#N/A</v>
      </c>
      <c r="AB177" s="40" t="e">
        <f>INDEX(allsections[[S]:[Order]],MATCH(Y177,allsections[SGUID],0),3)</f>
        <v>#N/A</v>
      </c>
      <c r="AC177" s="40" t="s">
        <v>1972</v>
      </c>
    </row>
    <row r="178" spans="1:29" ht="105" hidden="1" x14ac:dyDescent="0.25">
      <c r="A178" t="s">
        <v>1981</v>
      </c>
      <c r="B178" s="47" t="s">
        <v>1982</v>
      </c>
      <c r="C178" s="47" t="s">
        <v>1266</v>
      </c>
      <c r="D178">
        <v>603</v>
      </c>
      <c r="X178" s="49"/>
      <c r="Y178" s="50"/>
      <c r="Z178" s="40" t="s">
        <v>1975</v>
      </c>
      <c r="AA178" s="40" t="e">
        <f>INDEX(allsections[[S]:[Order]],MATCH(X178,allsections[SGUID],0),3)</f>
        <v>#N/A</v>
      </c>
      <c r="AB178" s="40" t="e">
        <f>INDEX(allsections[[S]:[Order]],MATCH(Y178,allsections[SGUID],0),3)</f>
        <v>#N/A</v>
      </c>
      <c r="AC178" s="50" t="s">
        <v>1976</v>
      </c>
    </row>
    <row r="179" spans="1:29" ht="90" hidden="1" x14ac:dyDescent="0.25">
      <c r="A179" t="s">
        <v>2219</v>
      </c>
      <c r="B179" s="47" t="s">
        <v>2220</v>
      </c>
      <c r="C179" s="47" t="s">
        <v>2221</v>
      </c>
      <c r="D179">
        <v>604</v>
      </c>
      <c r="X179" s="46"/>
      <c r="Y179" s="40"/>
      <c r="Z179" s="40" t="s">
        <v>1979</v>
      </c>
      <c r="AA179" s="40" t="e">
        <f>INDEX(allsections[[S]:[Order]],MATCH(X179,allsections[SGUID],0),3)</f>
        <v>#N/A</v>
      </c>
      <c r="AB179" s="40" t="e">
        <f>INDEX(allsections[[S]:[Order]],MATCH(Y179,allsections[SGUID],0),3)</f>
        <v>#N/A</v>
      </c>
      <c r="AC179" s="40" t="s">
        <v>1980</v>
      </c>
    </row>
    <row r="180" spans="1:29" ht="90" hidden="1" x14ac:dyDescent="0.25">
      <c r="A180" t="s">
        <v>1430</v>
      </c>
      <c r="B180" s="47" t="s">
        <v>1431</v>
      </c>
      <c r="C180" t="s">
        <v>1266</v>
      </c>
      <c r="D180">
        <v>701</v>
      </c>
      <c r="X180" s="49"/>
      <c r="Y180" s="50"/>
      <c r="Z180" s="40" t="s">
        <v>1983</v>
      </c>
      <c r="AA180" s="40" t="e">
        <f>INDEX(allsections[[S]:[Order]],MATCH(X180,allsections[SGUID],0),3)</f>
        <v>#N/A</v>
      </c>
      <c r="AB180" s="40" t="e">
        <f>INDEX(allsections[[S]:[Order]],MATCH(Y180,allsections[SGUID],0),3)</f>
        <v>#N/A</v>
      </c>
      <c r="AC180" s="50" t="s">
        <v>1984</v>
      </c>
    </row>
    <row r="181" spans="1:29" ht="150" hidden="1" x14ac:dyDescent="0.25">
      <c r="A181" t="s">
        <v>1977</v>
      </c>
      <c r="B181" s="47" t="s">
        <v>1978</v>
      </c>
      <c r="C181" s="47" t="s">
        <v>1266</v>
      </c>
      <c r="D181">
        <v>701</v>
      </c>
      <c r="X181" s="46"/>
      <c r="Y181" s="40"/>
      <c r="Z181" s="40" t="s">
        <v>1987</v>
      </c>
      <c r="AA181" s="40" t="e">
        <f>INDEX(allsections[[S]:[Order]],MATCH(X181,allsections[SGUID],0),3)</f>
        <v>#N/A</v>
      </c>
      <c r="AB181" s="40" t="e">
        <f>INDEX(allsections[[S]:[Order]],MATCH(Y181,allsections[SGUID],0),3)</f>
        <v>#N/A</v>
      </c>
      <c r="AC181" s="40" t="s">
        <v>1988</v>
      </c>
    </row>
    <row r="182" spans="1:29" ht="60" hidden="1" x14ac:dyDescent="0.25">
      <c r="A182" t="s">
        <v>1973</v>
      </c>
      <c r="B182" s="47" t="s">
        <v>1974</v>
      </c>
      <c r="C182" s="47" t="s">
        <v>1266</v>
      </c>
      <c r="D182">
        <v>702</v>
      </c>
      <c r="X182" s="49"/>
      <c r="Y182" s="50"/>
      <c r="Z182" s="40" t="s">
        <v>1991</v>
      </c>
      <c r="AA182" s="40" t="e">
        <f>INDEX(allsections[[S]:[Order]],MATCH(X182,allsections[SGUID],0),3)</f>
        <v>#N/A</v>
      </c>
      <c r="AB182" s="40" t="e">
        <f>INDEX(allsections[[S]:[Order]],MATCH(Y182,allsections[SGUID],0),3)</f>
        <v>#N/A</v>
      </c>
      <c r="AC182" s="50" t="s">
        <v>1992</v>
      </c>
    </row>
    <row r="183" spans="1:29" ht="60" hidden="1" x14ac:dyDescent="0.25">
      <c r="A183" t="s">
        <v>2136</v>
      </c>
      <c r="B183" s="47" t="s">
        <v>2137</v>
      </c>
      <c r="C183" s="47" t="s">
        <v>1266</v>
      </c>
      <c r="D183">
        <v>702</v>
      </c>
      <c r="X183" s="46"/>
      <c r="Y183" s="40"/>
      <c r="Z183" s="40" t="s">
        <v>1995</v>
      </c>
      <c r="AA183" s="40" t="e">
        <f>INDEX(allsections[[S]:[Order]],MATCH(X183,allsections[SGUID],0),3)</f>
        <v>#N/A</v>
      </c>
      <c r="AB183" s="40" t="e">
        <f>INDEX(allsections[[S]:[Order]],MATCH(Y183,allsections[SGUID],0),3)</f>
        <v>#N/A</v>
      </c>
      <c r="AC183" s="40" t="s">
        <v>1996</v>
      </c>
    </row>
    <row r="184" spans="1:29" ht="30" hidden="1" x14ac:dyDescent="0.25">
      <c r="A184" t="s">
        <v>1969</v>
      </c>
      <c r="B184" s="47" t="s">
        <v>1970</v>
      </c>
      <c r="C184" s="47" t="s">
        <v>1266</v>
      </c>
      <c r="D184">
        <v>703</v>
      </c>
      <c r="X184" s="49"/>
      <c r="Y184" s="50"/>
      <c r="Z184" s="40" t="s">
        <v>1999</v>
      </c>
      <c r="AA184" s="40" t="e">
        <f>INDEX(allsections[[S]:[Order]],MATCH(X184,allsections[SGUID],0),3)</f>
        <v>#N/A</v>
      </c>
      <c r="AB184" s="40" t="e">
        <f>INDEX(allsections[[S]:[Order]],MATCH(Y184,allsections[SGUID],0),3)</f>
        <v>#N/A</v>
      </c>
      <c r="AC184" s="50" t="s">
        <v>2000</v>
      </c>
    </row>
    <row r="185" spans="1:29" ht="90" hidden="1" x14ac:dyDescent="0.25">
      <c r="A185" t="s">
        <v>2094</v>
      </c>
      <c r="B185" s="47" t="s">
        <v>2095</v>
      </c>
      <c r="C185" s="47" t="s">
        <v>1266</v>
      </c>
      <c r="D185">
        <v>703</v>
      </c>
      <c r="X185" s="46"/>
      <c r="Y185" s="40"/>
      <c r="Z185" s="40" t="s">
        <v>2004</v>
      </c>
      <c r="AA185" s="40" t="e">
        <f>INDEX(allsections[[S]:[Order]],MATCH(X185,allsections[SGUID],0),3)</f>
        <v>#N/A</v>
      </c>
      <c r="AB185" s="40" t="e">
        <f>INDEX(allsections[[S]:[Order]],MATCH(Y185,allsections[SGUID],0),3)</f>
        <v>#N/A</v>
      </c>
      <c r="AC185" s="40" t="s">
        <v>2005</v>
      </c>
    </row>
    <row r="186" spans="1:29" ht="90" hidden="1" x14ac:dyDescent="0.25">
      <c r="A186" t="s">
        <v>1965</v>
      </c>
      <c r="B186" s="47" t="s">
        <v>1966</v>
      </c>
      <c r="C186" s="47" t="s">
        <v>1266</v>
      </c>
      <c r="D186">
        <v>704</v>
      </c>
      <c r="X186" s="49"/>
      <c r="Y186" s="50"/>
      <c r="Z186" s="40" t="s">
        <v>2007</v>
      </c>
      <c r="AA186" s="40" t="e">
        <f>INDEX(allsections[[S]:[Order]],MATCH(X186,allsections[SGUID],0),3)</f>
        <v>#N/A</v>
      </c>
      <c r="AB186" s="40" t="e">
        <f>INDEX(allsections[[S]:[Order]],MATCH(Y186,allsections[SGUID],0),3)</f>
        <v>#N/A</v>
      </c>
      <c r="AC186" s="50" t="s">
        <v>2008</v>
      </c>
    </row>
    <row r="187" spans="1:29" ht="180" hidden="1" x14ac:dyDescent="0.25">
      <c r="A187" t="s">
        <v>2119</v>
      </c>
      <c r="B187" s="47" t="s">
        <v>2120</v>
      </c>
      <c r="C187" s="47" t="s">
        <v>1266</v>
      </c>
      <c r="D187">
        <v>704</v>
      </c>
      <c r="X187" s="46"/>
      <c r="Y187" s="40"/>
      <c r="Z187" s="40" t="s">
        <v>2011</v>
      </c>
      <c r="AA187" s="40" t="e">
        <f>INDEX(allsections[[S]:[Order]],MATCH(X187,allsections[SGUID],0),3)</f>
        <v>#N/A</v>
      </c>
      <c r="AB187" s="40" t="e">
        <f>INDEX(allsections[[S]:[Order]],MATCH(Y187,allsections[SGUID],0),3)</f>
        <v>#N/A</v>
      </c>
      <c r="AC187" s="40" t="s">
        <v>2012</v>
      </c>
    </row>
    <row r="188" spans="1:29" ht="120" hidden="1" x14ac:dyDescent="0.25">
      <c r="A188" t="s">
        <v>2038</v>
      </c>
      <c r="B188" s="47" t="s">
        <v>2039</v>
      </c>
      <c r="C188" s="47" t="s">
        <v>1266</v>
      </c>
      <c r="D188">
        <v>705</v>
      </c>
      <c r="X188" s="49"/>
      <c r="Y188" s="50"/>
      <c r="Z188" s="40" t="s">
        <v>2014</v>
      </c>
      <c r="AA188" s="40" t="e">
        <f>INDEX(allsections[[S]:[Order]],MATCH(X188,allsections[SGUID],0),3)</f>
        <v>#N/A</v>
      </c>
      <c r="AB188" s="40" t="e">
        <f>INDEX(allsections[[S]:[Order]],MATCH(Y188,allsections[SGUID],0),3)</f>
        <v>#N/A</v>
      </c>
      <c r="AC188" s="50" t="s">
        <v>2015</v>
      </c>
    </row>
    <row r="189" spans="1:29" ht="90" hidden="1" x14ac:dyDescent="0.25">
      <c r="A189" t="s">
        <v>2056</v>
      </c>
      <c r="B189" s="47" t="s">
        <v>2057</v>
      </c>
      <c r="C189" s="47" t="s">
        <v>1266</v>
      </c>
      <c r="D189">
        <v>705</v>
      </c>
      <c r="X189" s="46"/>
      <c r="Y189" s="40"/>
      <c r="Z189" s="40" t="s">
        <v>2018</v>
      </c>
      <c r="AA189" s="40" t="e">
        <f>INDEX(allsections[[S]:[Order]],MATCH(X189,allsections[SGUID],0),3)</f>
        <v>#N/A</v>
      </c>
      <c r="AB189" s="40" t="e">
        <f>INDEX(allsections[[S]:[Order]],MATCH(Y189,allsections[SGUID],0),3)</f>
        <v>#N/A</v>
      </c>
      <c r="AC189" s="40" t="s">
        <v>2019</v>
      </c>
    </row>
    <row r="190" spans="1:29" ht="315" hidden="1" x14ac:dyDescent="0.25">
      <c r="A190" t="s">
        <v>2030</v>
      </c>
      <c r="B190" s="47" t="s">
        <v>2031</v>
      </c>
      <c r="C190" s="47" t="s">
        <v>2032</v>
      </c>
      <c r="D190">
        <v>706</v>
      </c>
      <c r="X190" s="49"/>
      <c r="Y190" s="50"/>
      <c r="Z190" s="40" t="s">
        <v>2021</v>
      </c>
      <c r="AA190" s="40" t="e">
        <f>INDEX(allsections[[S]:[Order]],MATCH(X190,allsections[SGUID],0),3)</f>
        <v>#N/A</v>
      </c>
      <c r="AB190" s="40" t="e">
        <f>INDEX(allsections[[S]:[Order]],MATCH(Y190,allsections[SGUID],0),3)</f>
        <v>#N/A</v>
      </c>
      <c r="AC190" s="50" t="s">
        <v>2022</v>
      </c>
    </row>
    <row r="191" spans="1:29" ht="120" hidden="1" x14ac:dyDescent="0.25">
      <c r="A191" t="s">
        <v>2112</v>
      </c>
      <c r="B191" s="47" t="s">
        <v>2113</v>
      </c>
      <c r="C191" s="47" t="s">
        <v>1266</v>
      </c>
      <c r="D191">
        <v>706</v>
      </c>
      <c r="X191" s="46"/>
      <c r="Y191" s="40"/>
      <c r="Z191" s="40" t="s">
        <v>2025</v>
      </c>
      <c r="AA191" s="40" t="e">
        <f>INDEX(allsections[[S]:[Order]],MATCH(X191,allsections[SGUID],0),3)</f>
        <v>#N/A</v>
      </c>
      <c r="AB191" s="40" t="e">
        <f>INDEX(allsections[[S]:[Order]],MATCH(Y191,allsections[SGUID],0),3)</f>
        <v>#N/A</v>
      </c>
      <c r="AC191" s="40" t="s">
        <v>2026</v>
      </c>
    </row>
    <row r="192" spans="1:29" ht="90" hidden="1" x14ac:dyDescent="0.25">
      <c r="A192" t="s">
        <v>2101</v>
      </c>
      <c r="B192" s="47" t="s">
        <v>2102</v>
      </c>
      <c r="C192" s="47" t="s">
        <v>1266</v>
      </c>
      <c r="D192">
        <v>707</v>
      </c>
      <c r="X192" s="49"/>
      <c r="Y192" s="50"/>
      <c r="Z192" s="40" t="s">
        <v>2028</v>
      </c>
      <c r="AA192" s="40" t="e">
        <f>INDEX(allsections[[S]:[Order]],MATCH(X192,allsections[SGUID],0),3)</f>
        <v>#N/A</v>
      </c>
      <c r="AB192" s="40" t="e">
        <f>INDEX(allsections[[S]:[Order]],MATCH(Y192,allsections[SGUID],0),3)</f>
        <v>#N/A</v>
      </c>
      <c r="AC192" s="50" t="s">
        <v>2029</v>
      </c>
    </row>
    <row r="193" spans="1:29" ht="90" hidden="1" x14ac:dyDescent="0.25">
      <c r="A193" t="s">
        <v>2129</v>
      </c>
      <c r="B193" s="47" t="s">
        <v>2130</v>
      </c>
      <c r="C193" s="47" t="s">
        <v>1266</v>
      </c>
      <c r="D193">
        <v>708</v>
      </c>
      <c r="X193" s="46"/>
      <c r="Y193" s="40"/>
      <c r="Z193" s="40" t="s">
        <v>2033</v>
      </c>
      <c r="AA193" s="40" t="e">
        <f>INDEX(allsections[[S]:[Order]],MATCH(X193,allsections[SGUID],0),3)</f>
        <v>#N/A</v>
      </c>
      <c r="AB193" s="40" t="e">
        <f>INDEX(allsections[[S]:[Order]],MATCH(Y193,allsections[SGUID],0),3)</f>
        <v>#N/A</v>
      </c>
      <c r="AC193" s="40" t="s">
        <v>2034</v>
      </c>
    </row>
    <row r="194" spans="1:29" ht="45" hidden="1" x14ac:dyDescent="0.25">
      <c r="A194" t="s">
        <v>2084</v>
      </c>
      <c r="B194" s="47" t="s">
        <v>2085</v>
      </c>
      <c r="C194" s="47" t="s">
        <v>1266</v>
      </c>
      <c r="D194">
        <v>709</v>
      </c>
      <c r="X194" s="49"/>
      <c r="Y194" s="50"/>
      <c r="Z194" s="40" t="s">
        <v>2036</v>
      </c>
      <c r="AA194" s="40" t="e">
        <f>INDEX(allsections[[S]:[Order]],MATCH(X194,allsections[SGUID],0),3)</f>
        <v>#N/A</v>
      </c>
      <c r="AB194" s="40" t="e">
        <f>INDEX(allsections[[S]:[Order]],MATCH(Y194,allsections[SGUID],0),3)</f>
        <v>#N/A</v>
      </c>
      <c r="AC194" s="50" t="s">
        <v>2037</v>
      </c>
    </row>
    <row r="195" spans="1:29" ht="90" hidden="1" x14ac:dyDescent="0.25">
      <c r="A195" t="s">
        <v>2249</v>
      </c>
      <c r="B195" s="47" t="s">
        <v>2250</v>
      </c>
      <c r="C195" s="47" t="s">
        <v>1266</v>
      </c>
      <c r="D195">
        <v>801</v>
      </c>
      <c r="X195" s="46"/>
      <c r="Y195" s="40"/>
      <c r="Z195" s="40" t="s">
        <v>2040</v>
      </c>
      <c r="AA195" s="40" t="e">
        <f>INDEX(allsections[[S]:[Order]],MATCH(X195,allsections[SGUID],0),3)</f>
        <v>#N/A</v>
      </c>
      <c r="AB195" s="40" t="e">
        <f>INDEX(allsections[[S]:[Order]],MATCH(Y195,allsections[SGUID],0),3)</f>
        <v>#N/A</v>
      </c>
      <c r="AC195" s="40" t="s">
        <v>2041</v>
      </c>
    </row>
    <row r="196" spans="1:29" ht="75" hidden="1" x14ac:dyDescent="0.25">
      <c r="A196" t="s">
        <v>1422</v>
      </c>
      <c r="B196" s="47" t="s">
        <v>1423</v>
      </c>
      <c r="C196" t="s">
        <v>1266</v>
      </c>
      <c r="D196">
        <v>802</v>
      </c>
      <c r="X196" s="49"/>
      <c r="Y196" s="50"/>
      <c r="Z196" s="40" t="s">
        <v>2043</v>
      </c>
      <c r="AA196" s="40" t="e">
        <f>INDEX(allsections[[S]:[Order]],MATCH(X196,allsections[SGUID],0),3)</f>
        <v>#N/A</v>
      </c>
      <c r="AB196" s="40" t="e">
        <f>INDEX(allsections[[S]:[Order]],MATCH(Y196,allsections[SGUID],0),3)</f>
        <v>#N/A</v>
      </c>
      <c r="AC196" s="50" t="s">
        <v>2044</v>
      </c>
    </row>
    <row r="197" spans="1:29" ht="75" hidden="1" x14ac:dyDescent="0.25">
      <c r="A197" t="s">
        <v>1418</v>
      </c>
      <c r="B197" s="47" t="s">
        <v>1419</v>
      </c>
      <c r="C197" t="s">
        <v>1266</v>
      </c>
      <c r="D197">
        <v>1201</v>
      </c>
      <c r="X197" s="46"/>
      <c r="Y197" s="40"/>
      <c r="Z197" s="40" t="s">
        <v>2046</v>
      </c>
      <c r="AA197" s="40" t="e">
        <f>INDEX(allsections[[S]:[Order]],MATCH(X197,allsections[SGUID],0),3)</f>
        <v>#N/A</v>
      </c>
      <c r="AB197" s="40" t="e">
        <f>INDEX(allsections[[S]:[Order]],MATCH(Y197,allsections[SGUID],0),3)</f>
        <v>#N/A</v>
      </c>
      <c r="AC197" s="40" t="s">
        <v>2047</v>
      </c>
    </row>
    <row r="198" spans="1:29" ht="60" hidden="1" x14ac:dyDescent="0.25">
      <c r="A198" t="s">
        <v>2070</v>
      </c>
      <c r="B198" s="47" t="s">
        <v>2071</v>
      </c>
      <c r="C198" s="47" t="s">
        <v>1266</v>
      </c>
      <c r="D198">
        <v>1202</v>
      </c>
      <c r="X198" s="49"/>
      <c r="Y198" s="50"/>
      <c r="Z198" s="40" t="s">
        <v>2050</v>
      </c>
      <c r="AA198" s="40" t="e">
        <f>INDEX(allsections[[S]:[Order]],MATCH(X198,allsections[SGUID],0),3)</f>
        <v>#N/A</v>
      </c>
      <c r="AB198" s="40" t="e">
        <f>INDEX(allsections[[S]:[Order]],MATCH(Y198,allsections[SGUID],0),3)</f>
        <v>#N/A</v>
      </c>
      <c r="AC198" s="50" t="s">
        <v>2051</v>
      </c>
    </row>
    <row r="199" spans="1:29" ht="105" hidden="1" x14ac:dyDescent="0.25">
      <c r="A199" t="s">
        <v>1414</v>
      </c>
      <c r="B199" s="47" t="s">
        <v>1415</v>
      </c>
      <c r="C199" t="s">
        <v>1266</v>
      </c>
      <c r="D199">
        <v>1203</v>
      </c>
      <c r="X199" s="46"/>
      <c r="Y199" s="40"/>
      <c r="Z199" s="40" t="s">
        <v>2054</v>
      </c>
      <c r="AA199" s="40" t="e">
        <f>INDEX(allsections[[S]:[Order]],MATCH(X199,allsections[SGUID],0),3)</f>
        <v>#N/A</v>
      </c>
      <c r="AB199" s="40" t="e">
        <f>INDEX(allsections[[S]:[Order]],MATCH(Y199,allsections[SGUID],0),3)</f>
        <v>#N/A</v>
      </c>
      <c r="AC199" s="40" t="s">
        <v>2055</v>
      </c>
    </row>
    <row r="200" spans="1:29" ht="210" hidden="1" x14ac:dyDescent="0.25">
      <c r="A200" t="s">
        <v>2001</v>
      </c>
      <c r="B200" s="47" t="s">
        <v>2002</v>
      </c>
      <c r="C200" s="47" t="s">
        <v>2003</v>
      </c>
      <c r="D200">
        <v>1801</v>
      </c>
      <c r="X200" s="49"/>
      <c r="Y200" s="50"/>
      <c r="Z200" s="40" t="s">
        <v>2058</v>
      </c>
      <c r="AA200" s="40" t="e">
        <f>INDEX(allsections[[S]:[Order]],MATCH(X200,allsections[SGUID],0),3)</f>
        <v>#N/A</v>
      </c>
      <c r="AB200" s="40" t="e">
        <f>INDEX(allsections[[S]:[Order]],MATCH(Y200,allsections[SGUID],0),3)</f>
        <v>#N/A</v>
      </c>
      <c r="AC200" s="50" t="s">
        <v>2059</v>
      </c>
    </row>
    <row r="201" spans="1:29" ht="60" hidden="1" x14ac:dyDescent="0.25">
      <c r="A201" t="s">
        <v>1961</v>
      </c>
      <c r="B201" s="47" t="s">
        <v>1962</v>
      </c>
      <c r="C201" s="47" t="s">
        <v>1266</v>
      </c>
      <c r="D201">
        <v>1802</v>
      </c>
      <c r="X201" s="46"/>
      <c r="Y201" s="40"/>
      <c r="Z201" s="40" t="s">
        <v>2061</v>
      </c>
      <c r="AA201" s="40" t="e">
        <f>INDEX(allsections[[S]:[Order]],MATCH(X201,allsections[SGUID],0),3)</f>
        <v>#N/A</v>
      </c>
      <c r="AB201" s="40" t="e">
        <f>INDEX(allsections[[S]:[Order]],MATCH(Y201,allsections[SGUID],0),3)</f>
        <v>#N/A</v>
      </c>
      <c r="AC201" s="40" t="s">
        <v>2062</v>
      </c>
    </row>
    <row r="202" spans="1:29" ht="180" hidden="1" x14ac:dyDescent="0.25">
      <c r="A202" t="s">
        <v>1956</v>
      </c>
      <c r="B202" s="47" t="s">
        <v>1957</v>
      </c>
      <c r="C202" s="47" t="s">
        <v>1958</v>
      </c>
      <c r="D202">
        <v>1803</v>
      </c>
      <c r="X202" s="49"/>
      <c r="Y202" s="50"/>
      <c r="Z202" s="40" t="s">
        <v>2064</v>
      </c>
      <c r="AA202" s="40" t="e">
        <f>INDEX(allsections[[S]:[Order]],MATCH(X202,allsections[SGUID],0),3)</f>
        <v>#N/A</v>
      </c>
      <c r="AB202" s="40" t="e">
        <f>INDEX(allsections[[S]:[Order]],MATCH(Y202,allsections[SGUID],0),3)</f>
        <v>#N/A</v>
      </c>
      <c r="AC202" s="50" t="s">
        <v>2065</v>
      </c>
    </row>
    <row r="203" spans="1:29" ht="75" hidden="1" x14ac:dyDescent="0.25">
      <c r="A203" t="s">
        <v>2143</v>
      </c>
      <c r="B203" s="47" t="s">
        <v>2144</v>
      </c>
      <c r="C203" s="47" t="s">
        <v>1266</v>
      </c>
      <c r="D203">
        <v>1901</v>
      </c>
      <c r="X203" s="46"/>
      <c r="Y203" s="40"/>
      <c r="Z203" s="40" t="s">
        <v>2068</v>
      </c>
      <c r="AA203" s="40" t="e">
        <f>INDEX(allsections[[S]:[Order]],MATCH(X203,allsections[SGUID],0),3)</f>
        <v>#N/A</v>
      </c>
      <c r="AB203" s="40" t="e">
        <f>INDEX(allsections[[S]:[Order]],MATCH(Y203,allsections[SGUID],0),3)</f>
        <v>#N/A</v>
      </c>
      <c r="AC203" s="40" t="s">
        <v>2069</v>
      </c>
    </row>
    <row r="204" spans="1:29" ht="105" hidden="1" x14ac:dyDescent="0.25">
      <c r="A204" t="s">
        <v>2105</v>
      </c>
      <c r="B204" s="47" t="s">
        <v>2106</v>
      </c>
      <c r="C204" s="47" t="s">
        <v>1266</v>
      </c>
      <c r="D204">
        <v>1902</v>
      </c>
      <c r="X204" s="49"/>
      <c r="Y204" s="50"/>
      <c r="Z204" s="40" t="s">
        <v>2072</v>
      </c>
      <c r="AA204" s="40" t="e">
        <f>INDEX(allsections[[S]:[Order]],MATCH(X204,allsections[SGUID],0),3)</f>
        <v>#N/A</v>
      </c>
      <c r="AB204" s="40" t="e">
        <f>INDEX(allsections[[S]:[Order]],MATCH(Y204,allsections[SGUID],0),3)</f>
        <v>#N/A</v>
      </c>
      <c r="AC204" s="50" t="s">
        <v>2073</v>
      </c>
    </row>
    <row r="205" spans="1:29" ht="90" hidden="1" x14ac:dyDescent="0.25">
      <c r="A205" t="s">
        <v>2052</v>
      </c>
      <c r="B205" s="47" t="s">
        <v>2053</v>
      </c>
      <c r="C205" s="47" t="s">
        <v>1266</v>
      </c>
      <c r="D205">
        <v>1903</v>
      </c>
      <c r="X205" s="46"/>
      <c r="Y205" s="40"/>
      <c r="Z205" s="40" t="s">
        <v>2075</v>
      </c>
      <c r="AA205" s="40" t="e">
        <f>INDEX(allsections[[S]:[Order]],MATCH(X205,allsections[SGUID],0),3)</f>
        <v>#N/A</v>
      </c>
      <c r="AB205" s="40" t="e">
        <f>INDEX(allsections[[S]:[Order]],MATCH(Y205,allsections[SGUID],0),3)</f>
        <v>#N/A</v>
      </c>
      <c r="AC205" s="40" t="s">
        <v>2076</v>
      </c>
    </row>
    <row r="206" spans="1:29" ht="90" hidden="1" x14ac:dyDescent="0.25">
      <c r="A206" t="s">
        <v>1724</v>
      </c>
      <c r="B206" s="47" t="s">
        <v>1725</v>
      </c>
      <c r="C206" s="47" t="s">
        <v>1266</v>
      </c>
      <c r="D206">
        <v>2001</v>
      </c>
      <c r="X206" s="49"/>
      <c r="Y206" s="50"/>
      <c r="Z206" s="40" t="s">
        <v>2079</v>
      </c>
      <c r="AA206" s="40" t="e">
        <f>INDEX(allsections[[S]:[Order]],MATCH(X206,allsections[SGUID],0),3)</f>
        <v>#N/A</v>
      </c>
      <c r="AB206" s="40" t="e">
        <f>INDEX(allsections[[S]:[Order]],MATCH(Y206,allsections[SGUID],0),3)</f>
        <v>#N/A</v>
      </c>
      <c r="AC206" s="50" t="s">
        <v>2080</v>
      </c>
    </row>
    <row r="207" spans="1:29" ht="75" hidden="1" x14ac:dyDescent="0.25">
      <c r="A207" t="s">
        <v>1952</v>
      </c>
      <c r="B207" s="47" t="s">
        <v>1953</v>
      </c>
      <c r="C207" s="47" t="s">
        <v>1266</v>
      </c>
      <c r="D207">
        <v>2001</v>
      </c>
      <c r="X207" s="46"/>
      <c r="Y207" s="40"/>
      <c r="Z207" s="40" t="s">
        <v>2082</v>
      </c>
      <c r="AA207" s="40" t="e">
        <f>INDEX(allsections[[S]:[Order]],MATCH(X207,allsections[SGUID],0),3)</f>
        <v>#N/A</v>
      </c>
      <c r="AB207" s="40" t="e">
        <f>INDEX(allsections[[S]:[Order]],MATCH(Y207,allsections[SGUID],0),3)</f>
        <v>#N/A</v>
      </c>
      <c r="AC207" s="40" t="s">
        <v>2083</v>
      </c>
    </row>
    <row r="208" spans="1:29" ht="75" hidden="1" x14ac:dyDescent="0.25">
      <c r="A208" t="s">
        <v>538</v>
      </c>
      <c r="B208" s="47" t="s">
        <v>2081</v>
      </c>
      <c r="C208" s="47" t="s">
        <v>1266</v>
      </c>
      <c r="D208">
        <v>2001</v>
      </c>
      <c r="X208" s="49"/>
      <c r="Y208" s="50"/>
      <c r="Z208" s="40" t="s">
        <v>2086</v>
      </c>
      <c r="AA208" s="40" t="e">
        <f>INDEX(allsections[[S]:[Order]],MATCH(X208,allsections[SGUID],0),3)</f>
        <v>#N/A</v>
      </c>
      <c r="AB208" s="40" t="e">
        <f>INDEX(allsections[[S]:[Order]],MATCH(Y208,allsections[SGUID],0),3)</f>
        <v>#N/A</v>
      </c>
      <c r="AC208" s="50" t="s">
        <v>2087</v>
      </c>
    </row>
    <row r="209" spans="1:29" ht="75" hidden="1" x14ac:dyDescent="0.25">
      <c r="A209" t="s">
        <v>1720</v>
      </c>
      <c r="B209" s="47" t="s">
        <v>1721</v>
      </c>
      <c r="C209" s="47" t="s">
        <v>1266</v>
      </c>
      <c r="D209">
        <v>2002</v>
      </c>
      <c r="X209" s="46"/>
      <c r="Y209" s="40"/>
      <c r="Z209" s="40" t="s">
        <v>2089</v>
      </c>
      <c r="AA209" s="40" t="e">
        <f>INDEX(allsections[[S]:[Order]],MATCH(X209,allsections[SGUID],0),3)</f>
        <v>#N/A</v>
      </c>
      <c r="AB209" s="40" t="e">
        <f>INDEX(allsections[[S]:[Order]],MATCH(Y209,allsections[SGUID],0),3)</f>
        <v>#N/A</v>
      </c>
      <c r="AC209" s="40" t="s">
        <v>2090</v>
      </c>
    </row>
    <row r="210" spans="1:29" ht="105" hidden="1" x14ac:dyDescent="0.25">
      <c r="A210" t="s">
        <v>1948</v>
      </c>
      <c r="B210" s="47" t="s">
        <v>1949</v>
      </c>
      <c r="C210" s="47" t="s">
        <v>1266</v>
      </c>
      <c r="D210">
        <v>2002</v>
      </c>
      <c r="X210" s="49"/>
      <c r="Y210" s="50"/>
      <c r="Z210" s="40" t="s">
        <v>2092</v>
      </c>
      <c r="AA210" s="40" t="e">
        <f>INDEX(allsections[[S]:[Order]],MATCH(X210,allsections[SGUID],0),3)</f>
        <v>#N/A</v>
      </c>
      <c r="AB210" s="40" t="e">
        <f>INDEX(allsections[[S]:[Order]],MATCH(Y210,allsections[SGUID],0),3)</f>
        <v>#N/A</v>
      </c>
      <c r="AC210" s="50" t="s">
        <v>2093</v>
      </c>
    </row>
    <row r="211" spans="1:29" ht="60" hidden="1" x14ac:dyDescent="0.25">
      <c r="A211" t="s">
        <v>514</v>
      </c>
      <c r="B211" s="47" t="s">
        <v>2074</v>
      </c>
      <c r="C211" s="47" t="s">
        <v>1266</v>
      </c>
      <c r="D211">
        <v>2002</v>
      </c>
      <c r="X211" s="46"/>
      <c r="Y211" s="40"/>
      <c r="Z211" s="40" t="s">
        <v>2096</v>
      </c>
      <c r="AA211" s="40" t="e">
        <f>INDEX(allsections[[S]:[Order]],MATCH(X211,allsections[SGUID],0),3)</f>
        <v>#N/A</v>
      </c>
      <c r="AB211" s="40" t="e">
        <f>INDEX(allsections[[S]:[Order]],MATCH(Y211,allsections[SGUID],0),3)</f>
        <v>#N/A</v>
      </c>
      <c r="AC211" s="40" t="s">
        <v>2097</v>
      </c>
    </row>
    <row r="212" spans="1:29" ht="105" hidden="1" x14ac:dyDescent="0.25">
      <c r="A212" t="s">
        <v>1716</v>
      </c>
      <c r="B212" s="47" t="s">
        <v>1717</v>
      </c>
      <c r="C212" s="47" t="s">
        <v>1266</v>
      </c>
      <c r="D212">
        <v>2003</v>
      </c>
      <c r="X212" s="49"/>
      <c r="Y212" s="50"/>
      <c r="Z212" s="40" t="s">
        <v>2099</v>
      </c>
      <c r="AA212" s="40" t="e">
        <f>INDEX(allsections[[S]:[Order]],MATCH(X212,allsections[SGUID],0),3)</f>
        <v>#N/A</v>
      </c>
      <c r="AB212" s="40" t="e">
        <f>INDEX(allsections[[S]:[Order]],MATCH(Y212,allsections[SGUID],0),3)</f>
        <v>#N/A</v>
      </c>
      <c r="AC212" s="50" t="s">
        <v>2100</v>
      </c>
    </row>
    <row r="213" spans="1:29" ht="45" hidden="1" x14ac:dyDescent="0.25">
      <c r="A213" t="s">
        <v>1944</v>
      </c>
      <c r="B213" s="47" t="s">
        <v>1945</v>
      </c>
      <c r="C213" s="47" t="s">
        <v>1266</v>
      </c>
      <c r="D213">
        <v>2003</v>
      </c>
      <c r="X213" s="46"/>
      <c r="Y213" s="40"/>
      <c r="Z213" s="40" t="s">
        <v>2103</v>
      </c>
      <c r="AA213" s="40" t="e">
        <f>INDEX(allsections[[S]:[Order]],MATCH(X213,allsections[SGUID],0),3)</f>
        <v>#N/A</v>
      </c>
      <c r="AB213" s="40" t="e">
        <f>INDEX(allsections[[S]:[Order]],MATCH(Y213,allsections[SGUID],0),3)</f>
        <v>#N/A</v>
      </c>
      <c r="AC213" s="40" t="s">
        <v>2104</v>
      </c>
    </row>
    <row r="214" spans="1:29" ht="90" hidden="1" x14ac:dyDescent="0.25">
      <c r="A214" t="s">
        <v>489</v>
      </c>
      <c r="B214" s="47" t="s">
        <v>2063</v>
      </c>
      <c r="C214" s="47" t="s">
        <v>1266</v>
      </c>
      <c r="D214">
        <v>2003</v>
      </c>
      <c r="X214" s="49"/>
      <c r="Y214" s="50"/>
      <c r="Z214" s="40" t="s">
        <v>2107</v>
      </c>
      <c r="AA214" s="40" t="e">
        <f>INDEX(allsections[[S]:[Order]],MATCH(X214,allsections[SGUID],0),3)</f>
        <v>#N/A</v>
      </c>
      <c r="AB214" s="40" t="e">
        <f>INDEX(allsections[[S]:[Order]],MATCH(Y214,allsections[SGUID],0),3)</f>
        <v>#N/A</v>
      </c>
      <c r="AC214" s="50" t="s">
        <v>2108</v>
      </c>
    </row>
    <row r="215" spans="1:29" ht="60" hidden="1" x14ac:dyDescent="0.25">
      <c r="A215" t="s">
        <v>1712</v>
      </c>
      <c r="B215" s="47" t="s">
        <v>1713</v>
      </c>
      <c r="C215" s="47" t="s">
        <v>1266</v>
      </c>
      <c r="D215">
        <v>2004</v>
      </c>
      <c r="X215" s="46"/>
      <c r="Y215" s="40"/>
      <c r="Z215" s="40" t="s">
        <v>2110</v>
      </c>
      <c r="AA215" s="40" t="e">
        <f>INDEX(allsections[[S]:[Order]],MATCH(X215,allsections[SGUID],0),3)</f>
        <v>#N/A</v>
      </c>
      <c r="AB215" s="40" t="e">
        <f>INDEX(allsections[[S]:[Order]],MATCH(Y215,allsections[SGUID],0),3)</f>
        <v>#N/A</v>
      </c>
      <c r="AC215" s="40" t="s">
        <v>2111</v>
      </c>
    </row>
    <row r="216" spans="1:29" ht="60" hidden="1" x14ac:dyDescent="0.25">
      <c r="A216" t="s">
        <v>1940</v>
      </c>
      <c r="B216" s="47" t="s">
        <v>1941</v>
      </c>
      <c r="C216" s="47" t="s">
        <v>1266</v>
      </c>
      <c r="D216">
        <v>2004</v>
      </c>
      <c r="X216" s="49"/>
      <c r="Y216" s="50"/>
      <c r="Z216" s="40" t="s">
        <v>2114</v>
      </c>
      <c r="AA216" s="40" t="e">
        <f>INDEX(allsections[[S]:[Order]],MATCH(X216,allsections[SGUID],0),3)</f>
        <v>#N/A</v>
      </c>
      <c r="AB216" s="40" t="e">
        <f>INDEX(allsections[[S]:[Order]],MATCH(Y216,allsections[SGUID],0),3)</f>
        <v>#N/A</v>
      </c>
      <c r="AC216" s="50" t="s">
        <v>2115</v>
      </c>
    </row>
    <row r="217" spans="1:29" ht="45" hidden="1" x14ac:dyDescent="0.25">
      <c r="A217" t="s">
        <v>593</v>
      </c>
      <c r="B217" s="47" t="s">
        <v>2045</v>
      </c>
      <c r="C217" s="47" t="s">
        <v>1266</v>
      </c>
      <c r="D217">
        <v>2004</v>
      </c>
      <c r="X217" s="46"/>
      <c r="Y217" s="40"/>
      <c r="Z217" s="40" t="s">
        <v>2117</v>
      </c>
      <c r="AA217" s="40" t="e">
        <f>INDEX(allsections[[S]:[Order]],MATCH(X217,allsections[SGUID],0),3)</f>
        <v>#N/A</v>
      </c>
      <c r="AB217" s="40" t="e">
        <f>INDEX(allsections[[S]:[Order]],MATCH(Y217,allsections[SGUID],0),3)</f>
        <v>#N/A</v>
      </c>
      <c r="AC217" s="40" t="s">
        <v>2118</v>
      </c>
    </row>
    <row r="218" spans="1:29" ht="30" hidden="1" x14ac:dyDescent="0.25">
      <c r="A218" t="s">
        <v>1936</v>
      </c>
      <c r="B218" s="47" t="s">
        <v>1937</v>
      </c>
      <c r="C218" s="47" t="s">
        <v>1266</v>
      </c>
      <c r="D218">
        <v>2005</v>
      </c>
      <c r="X218" s="49"/>
      <c r="Y218" s="50"/>
      <c r="Z218" s="40" t="s">
        <v>2121</v>
      </c>
      <c r="AA218" s="40" t="e">
        <f>INDEX(allsections[[S]:[Order]],MATCH(X218,allsections[SGUID],0),3)</f>
        <v>#N/A</v>
      </c>
      <c r="AB218" s="40" t="e">
        <f>INDEX(allsections[[S]:[Order]],MATCH(Y218,allsections[SGUID],0),3)</f>
        <v>#N/A</v>
      </c>
      <c r="AC218" s="50" t="s">
        <v>2122</v>
      </c>
    </row>
    <row r="219" spans="1:29" ht="60" hidden="1" x14ac:dyDescent="0.25">
      <c r="A219" t="s">
        <v>1932</v>
      </c>
      <c r="B219" s="47" t="s">
        <v>1933</v>
      </c>
      <c r="C219" s="47" t="s">
        <v>1266</v>
      </c>
      <c r="D219">
        <v>2006</v>
      </c>
      <c r="X219" s="46"/>
      <c r="Y219" s="40"/>
      <c r="Z219" s="40" t="s">
        <v>2124</v>
      </c>
      <c r="AA219" s="40" t="e">
        <f>INDEX(allsections[[S]:[Order]],MATCH(X219,allsections[SGUID],0),3)</f>
        <v>#N/A</v>
      </c>
      <c r="AB219" s="40" t="e">
        <f>INDEX(allsections[[S]:[Order]],MATCH(Y219,allsections[SGUID],0),3)</f>
        <v>#N/A</v>
      </c>
      <c r="AC219" s="40" t="s">
        <v>2125</v>
      </c>
    </row>
    <row r="220" spans="1:29" ht="14.45" hidden="1" customHeight="1" x14ac:dyDescent="0.25">
      <c r="A220" t="s">
        <v>2157</v>
      </c>
      <c r="B220" s="47" t="s">
        <v>2158</v>
      </c>
      <c r="C220" s="47" t="s">
        <v>1266</v>
      </c>
      <c r="D220">
        <v>2007</v>
      </c>
      <c r="X220" s="49"/>
      <c r="Y220" s="50"/>
      <c r="Z220" s="40" t="s">
        <v>2127</v>
      </c>
      <c r="AA220" s="40" t="e">
        <f>INDEX(allsections[[S]:[Order]],MATCH(X220,allsections[SGUID],0),3)</f>
        <v>#N/A</v>
      </c>
      <c r="AB220" s="40" t="e">
        <f>INDEX(allsections[[S]:[Order]],MATCH(Y220,allsections[SGUID],0),3)</f>
        <v>#N/A</v>
      </c>
      <c r="AC220" s="50" t="s">
        <v>2128</v>
      </c>
    </row>
    <row r="221" spans="1:29" ht="120" hidden="1" x14ac:dyDescent="0.25">
      <c r="A221" t="s">
        <v>2199</v>
      </c>
      <c r="B221" s="47" t="s">
        <v>2200</v>
      </c>
      <c r="C221" s="47" t="s">
        <v>2201</v>
      </c>
      <c r="D221">
        <v>2008</v>
      </c>
      <c r="X221" s="46"/>
      <c r="Y221" s="40"/>
      <c r="Z221" s="40" t="s">
        <v>2131</v>
      </c>
      <c r="AA221" s="40" t="e">
        <f>INDEX(allsections[[S]:[Order]],MATCH(X221,allsections[SGUID],0),3)</f>
        <v>#N/A</v>
      </c>
      <c r="AB221" s="40" t="e">
        <f>INDEX(allsections[[S]:[Order]],MATCH(Y221,allsections[SGUID],0),3)</f>
        <v>#N/A</v>
      </c>
      <c r="AC221" s="40" t="s">
        <v>2132</v>
      </c>
    </row>
    <row r="222" spans="1:29" ht="75" hidden="1" x14ac:dyDescent="0.25">
      <c r="A222" t="s">
        <v>1928</v>
      </c>
      <c r="B222" s="47" t="s">
        <v>1929</v>
      </c>
      <c r="C222" s="47" t="s">
        <v>1266</v>
      </c>
      <c r="D222">
        <v>2009</v>
      </c>
      <c r="X222" s="49"/>
      <c r="Y222" s="50"/>
      <c r="Z222" s="40" t="s">
        <v>2134</v>
      </c>
      <c r="AA222" s="40" t="e">
        <f>INDEX(allsections[[S]:[Order]],MATCH(X222,allsections[SGUID],0),3)</f>
        <v>#N/A</v>
      </c>
      <c r="AB222" s="40" t="e">
        <f>INDEX(allsections[[S]:[Order]],MATCH(Y222,allsections[SGUID],0),3)</f>
        <v>#N/A</v>
      </c>
      <c r="AC222" s="50" t="s">
        <v>2135</v>
      </c>
    </row>
    <row r="223" spans="1:29" ht="105" hidden="1" x14ac:dyDescent="0.25">
      <c r="A223" t="s">
        <v>1708</v>
      </c>
      <c r="B223" s="47" t="s">
        <v>1709</v>
      </c>
      <c r="C223" s="47" t="s">
        <v>1266</v>
      </c>
      <c r="D223">
        <v>2201</v>
      </c>
      <c r="X223" s="46"/>
      <c r="Y223" s="40"/>
      <c r="Z223" s="40" t="s">
        <v>2138</v>
      </c>
      <c r="AA223" s="40" t="e">
        <f>INDEX(allsections[[S]:[Order]],MATCH(X223,allsections[SGUID],0),3)</f>
        <v>#N/A</v>
      </c>
      <c r="AB223" s="40" t="e">
        <f>INDEX(allsections[[S]:[Order]],MATCH(Y223,allsections[SGUID],0),3)</f>
        <v>#N/A</v>
      </c>
      <c r="AC223" s="40" t="s">
        <v>2139</v>
      </c>
    </row>
    <row r="224" spans="1:29" ht="30" hidden="1" x14ac:dyDescent="0.25">
      <c r="A224" t="s">
        <v>1924</v>
      </c>
      <c r="B224" s="47" t="s">
        <v>1925</v>
      </c>
      <c r="C224" s="47" t="s">
        <v>1266</v>
      </c>
      <c r="D224">
        <v>2201</v>
      </c>
      <c r="X224" s="49"/>
      <c r="Y224" s="50"/>
      <c r="Z224" s="40" t="s">
        <v>2141</v>
      </c>
      <c r="AA224" s="40" t="e">
        <f>INDEX(allsections[[S]:[Order]],MATCH(X224,allsections[SGUID],0),3)</f>
        <v>#N/A</v>
      </c>
      <c r="AB224" s="40" t="e">
        <f>INDEX(allsections[[S]:[Order]],MATCH(Y224,allsections[SGUID],0),3)</f>
        <v>#N/A</v>
      </c>
      <c r="AC224" s="50" t="s">
        <v>2142</v>
      </c>
    </row>
    <row r="225" spans="1:29" ht="90" hidden="1" x14ac:dyDescent="0.25">
      <c r="A225" t="s">
        <v>675</v>
      </c>
      <c r="B225" s="47" t="s">
        <v>2042</v>
      </c>
      <c r="C225" s="47" t="s">
        <v>1266</v>
      </c>
      <c r="D225">
        <v>2201</v>
      </c>
      <c r="X225" s="46"/>
      <c r="Y225" s="40"/>
      <c r="Z225" s="40" t="s">
        <v>2145</v>
      </c>
      <c r="AA225" s="40" t="e">
        <f>INDEX(allsections[[S]:[Order]],MATCH(X225,allsections[SGUID],0),3)</f>
        <v>#N/A</v>
      </c>
      <c r="AB225" s="40" t="e">
        <f>INDEX(allsections[[S]:[Order]],MATCH(Y225,allsections[SGUID],0),3)</f>
        <v>#N/A</v>
      </c>
      <c r="AC225" s="40" t="s">
        <v>2146</v>
      </c>
    </row>
    <row r="226" spans="1:29" ht="135" hidden="1" x14ac:dyDescent="0.25">
      <c r="A226" t="s">
        <v>1704</v>
      </c>
      <c r="B226" s="47" t="s">
        <v>1705</v>
      </c>
      <c r="C226" s="47" t="s">
        <v>1266</v>
      </c>
      <c r="D226">
        <v>2202</v>
      </c>
      <c r="X226" s="49"/>
      <c r="Y226" s="50"/>
      <c r="Z226" s="40" t="s">
        <v>2148</v>
      </c>
      <c r="AA226" s="40" t="e">
        <f>INDEX(allsections[[S]:[Order]],MATCH(X226,allsections[SGUID],0),3)</f>
        <v>#N/A</v>
      </c>
      <c r="AB226" s="40" t="e">
        <f>INDEX(allsections[[S]:[Order]],MATCH(Y226,allsections[SGUID],0),3)</f>
        <v>#N/A</v>
      </c>
      <c r="AC226" s="50" t="s">
        <v>2149</v>
      </c>
    </row>
    <row r="227" spans="1:29" ht="45" hidden="1" x14ac:dyDescent="0.25">
      <c r="A227" t="s">
        <v>1920</v>
      </c>
      <c r="B227" s="47" t="s">
        <v>1921</v>
      </c>
      <c r="C227" s="47" t="s">
        <v>1266</v>
      </c>
      <c r="D227">
        <v>2202</v>
      </c>
      <c r="X227" s="46"/>
      <c r="Y227" s="40"/>
      <c r="Z227" s="40" t="s">
        <v>2152</v>
      </c>
      <c r="AA227" s="40" t="e">
        <f>INDEX(allsections[[S]:[Order]],MATCH(X227,allsections[SGUID],0),3)</f>
        <v>#N/A</v>
      </c>
      <c r="AB227" s="40" t="e">
        <f>INDEX(allsections[[S]:[Order]],MATCH(Y227,allsections[SGUID],0),3)</f>
        <v>#N/A</v>
      </c>
      <c r="AC227" s="40" t="s">
        <v>2153</v>
      </c>
    </row>
    <row r="228" spans="1:29" ht="120" hidden="1" x14ac:dyDescent="0.25">
      <c r="A228" t="s">
        <v>668</v>
      </c>
      <c r="B228" s="47" t="s">
        <v>2035</v>
      </c>
      <c r="C228" s="47" t="s">
        <v>1266</v>
      </c>
      <c r="D228">
        <v>2202</v>
      </c>
      <c r="X228" s="49"/>
      <c r="Y228" s="50"/>
      <c r="Z228" s="40" t="s">
        <v>2155</v>
      </c>
      <c r="AA228" s="40" t="e">
        <f>INDEX(allsections[[S]:[Order]],MATCH(X228,allsections[SGUID],0),3)</f>
        <v>#N/A</v>
      </c>
      <c r="AB228" s="40" t="e">
        <f>INDEX(allsections[[S]:[Order]],MATCH(Y228,allsections[SGUID],0),3)</f>
        <v>#N/A</v>
      </c>
      <c r="AC228" s="50" t="s">
        <v>2156</v>
      </c>
    </row>
    <row r="229" spans="1:29" hidden="1" x14ac:dyDescent="0.25">
      <c r="A229" t="s">
        <v>1270</v>
      </c>
      <c r="B229" t="s">
        <v>1271</v>
      </c>
      <c r="C229" s="47" t="s">
        <v>1266</v>
      </c>
      <c r="D229">
        <v>2203</v>
      </c>
      <c r="X229" s="46"/>
      <c r="Y229" s="40"/>
      <c r="Z229" s="40" t="s">
        <v>2159</v>
      </c>
      <c r="AA229" s="40" t="e">
        <f>INDEX(allsections[[S]:[Order]],MATCH(X229,allsections[SGUID],0),3)</f>
        <v>#N/A</v>
      </c>
      <c r="AB229" s="40" t="e">
        <f>INDEX(allsections[[S]:[Order]],MATCH(Y229,allsections[SGUID],0),3)</f>
        <v>#N/A</v>
      </c>
      <c r="AC229" s="40" t="s">
        <v>2160</v>
      </c>
    </row>
    <row r="230" spans="1:29" hidden="1" x14ac:dyDescent="0.25">
      <c r="A230" t="s">
        <v>67</v>
      </c>
      <c r="B230" t="s">
        <v>1275</v>
      </c>
      <c r="C230" t="s">
        <v>1266</v>
      </c>
      <c r="D230">
        <v>2203</v>
      </c>
      <c r="X230" s="49"/>
      <c r="Y230" s="50"/>
      <c r="Z230" s="40" t="s">
        <v>2162</v>
      </c>
      <c r="AA230" s="40" t="e">
        <f>INDEX(allsections[[S]:[Order]],MATCH(X230,allsections[SGUID],0),3)</f>
        <v>#N/A</v>
      </c>
      <c r="AB230" s="40" t="e">
        <f>INDEX(allsections[[S]:[Order]],MATCH(Y230,allsections[SGUID],0),3)</f>
        <v>#N/A</v>
      </c>
      <c r="AC230" s="50" t="s">
        <v>2163</v>
      </c>
    </row>
    <row r="231" spans="1:29" ht="90" hidden="1" x14ac:dyDescent="0.25">
      <c r="A231" t="s">
        <v>2183</v>
      </c>
      <c r="B231" s="47" t="s">
        <v>2184</v>
      </c>
      <c r="C231" s="47" t="s">
        <v>1266</v>
      </c>
      <c r="D231">
        <v>2203</v>
      </c>
      <c r="X231" s="46"/>
      <c r="Y231" s="40"/>
      <c r="Z231" s="40" t="s">
        <v>2166</v>
      </c>
      <c r="AA231" s="40" t="e">
        <f>INDEX(allsections[[S]:[Order]],MATCH(X231,allsections[SGUID],0),3)</f>
        <v>#N/A</v>
      </c>
      <c r="AB231" s="40" t="e">
        <f>INDEX(allsections[[S]:[Order]],MATCH(Y231,allsections[SGUID],0),3)</f>
        <v>#N/A</v>
      </c>
      <c r="AC231" s="40" t="s">
        <v>2167</v>
      </c>
    </row>
    <row r="232" spans="1:29" ht="105" hidden="1" x14ac:dyDescent="0.25">
      <c r="A232" t="s">
        <v>1916</v>
      </c>
      <c r="B232" s="47" t="s">
        <v>1917</v>
      </c>
      <c r="C232" s="47" t="s">
        <v>1266</v>
      </c>
      <c r="D232">
        <v>2401</v>
      </c>
      <c r="X232" s="49"/>
      <c r="Y232" s="50"/>
      <c r="Z232" s="40" t="s">
        <v>2170</v>
      </c>
      <c r="AA232" s="40" t="e">
        <f>INDEX(allsections[[S]:[Order]],MATCH(X232,allsections[SGUID],0),3)</f>
        <v>#N/A</v>
      </c>
      <c r="AB232" s="40" t="e">
        <f>INDEX(allsections[[S]:[Order]],MATCH(Y232,allsections[SGUID],0),3)</f>
        <v>#N/A</v>
      </c>
      <c r="AC232" s="50" t="s">
        <v>2171</v>
      </c>
    </row>
    <row r="233" spans="1:29" ht="105" hidden="1" x14ac:dyDescent="0.25">
      <c r="A233" t="s">
        <v>1912</v>
      </c>
      <c r="B233" s="47" t="s">
        <v>1913</v>
      </c>
      <c r="C233" s="47" t="s">
        <v>1266</v>
      </c>
      <c r="D233">
        <v>2402</v>
      </c>
      <c r="X233" s="46"/>
      <c r="Y233" s="40"/>
      <c r="Z233" s="40" t="s">
        <v>2174</v>
      </c>
      <c r="AA233" s="40" t="e">
        <f>INDEX(allsections[[S]:[Order]],MATCH(X233,allsections[SGUID],0),3)</f>
        <v>#N/A</v>
      </c>
      <c r="AB233" s="40" t="e">
        <f>INDEX(allsections[[S]:[Order]],MATCH(Y233,allsections[SGUID],0),3)</f>
        <v>#N/A</v>
      </c>
      <c r="AC233" s="40" t="s">
        <v>2175</v>
      </c>
    </row>
    <row r="234" spans="1:29" ht="270" hidden="1" x14ac:dyDescent="0.25">
      <c r="A234" t="s">
        <v>1907</v>
      </c>
      <c r="B234" s="47" t="s">
        <v>1908</v>
      </c>
      <c r="C234" s="47" t="s">
        <v>1909</v>
      </c>
      <c r="D234">
        <v>2501</v>
      </c>
      <c r="X234" s="49"/>
      <c r="Y234" s="50"/>
      <c r="Z234" s="40" t="s">
        <v>2178</v>
      </c>
      <c r="AA234" s="40" t="e">
        <f>INDEX(allsections[[S]:[Order]],MATCH(X234,allsections[SGUID],0),3)</f>
        <v>#N/A</v>
      </c>
      <c r="AB234" s="40" t="e">
        <f>INDEX(allsections[[S]:[Order]],MATCH(Y234,allsections[SGUID],0),3)</f>
        <v>#N/A</v>
      </c>
      <c r="AC234" s="50" t="s">
        <v>2179</v>
      </c>
    </row>
    <row r="235" spans="1:29" ht="180" hidden="1" x14ac:dyDescent="0.25">
      <c r="A235" t="s">
        <v>1903</v>
      </c>
      <c r="B235" s="47" t="s">
        <v>1904</v>
      </c>
      <c r="C235" s="47" t="s">
        <v>1266</v>
      </c>
      <c r="D235">
        <v>2502</v>
      </c>
      <c r="X235" s="46"/>
      <c r="Y235" s="40"/>
      <c r="Z235" s="40" t="s">
        <v>2181</v>
      </c>
      <c r="AA235" s="40" t="e">
        <f>INDEX(allsections[[S]:[Order]],MATCH(X235,allsections[SGUID],0),3)</f>
        <v>#N/A</v>
      </c>
      <c r="AB235" s="40" t="e">
        <f>INDEX(allsections[[S]:[Order]],MATCH(Y235,allsections[SGUID],0),3)</f>
        <v>#N/A</v>
      </c>
      <c r="AC235" s="40" t="s">
        <v>2182</v>
      </c>
    </row>
    <row r="236" spans="1:29" ht="90" hidden="1" x14ac:dyDescent="0.25">
      <c r="A236" t="s">
        <v>1899</v>
      </c>
      <c r="B236" s="47" t="s">
        <v>1900</v>
      </c>
      <c r="C236" s="47" t="s">
        <v>1266</v>
      </c>
      <c r="D236">
        <v>2503</v>
      </c>
      <c r="X236" s="49"/>
      <c r="Y236" s="50"/>
      <c r="Z236" s="40" t="s">
        <v>2185</v>
      </c>
      <c r="AA236" s="40" t="e">
        <f>INDEX(allsections[[S]:[Order]],MATCH(X236,allsections[SGUID],0),3)</f>
        <v>#N/A</v>
      </c>
      <c r="AB236" s="40" t="e">
        <f>INDEX(allsections[[S]:[Order]],MATCH(Y236,allsections[SGUID],0),3)</f>
        <v>#N/A</v>
      </c>
      <c r="AC236" s="50" t="s">
        <v>2186</v>
      </c>
    </row>
    <row r="237" spans="1:29" ht="60" hidden="1" x14ac:dyDescent="0.25">
      <c r="A237" t="s">
        <v>1895</v>
      </c>
      <c r="B237" s="47" t="s">
        <v>1896</v>
      </c>
      <c r="C237" s="47" t="s">
        <v>1266</v>
      </c>
      <c r="D237">
        <v>2601</v>
      </c>
      <c r="X237" s="46"/>
      <c r="Y237" s="40"/>
      <c r="Z237" s="40" t="s">
        <v>2188</v>
      </c>
      <c r="AA237" s="40" t="e">
        <f>INDEX(allsections[[S]:[Order]],MATCH(X237,allsections[SGUID],0),3)</f>
        <v>#N/A</v>
      </c>
      <c r="AB237" s="40" t="e">
        <f>INDEX(allsections[[S]:[Order]],MATCH(Y237,allsections[SGUID],0),3)</f>
        <v>#N/A</v>
      </c>
      <c r="AC237" s="40" t="s">
        <v>2189</v>
      </c>
    </row>
    <row r="238" spans="1:29" ht="45" hidden="1" x14ac:dyDescent="0.25">
      <c r="A238" t="s">
        <v>1891</v>
      </c>
      <c r="B238" s="47" t="s">
        <v>1892</v>
      </c>
      <c r="C238" s="47" t="s">
        <v>1266</v>
      </c>
      <c r="D238">
        <v>2602</v>
      </c>
      <c r="X238" s="49"/>
      <c r="Y238" s="50"/>
      <c r="Z238" s="40" t="s">
        <v>2191</v>
      </c>
      <c r="AA238" s="40" t="e">
        <f>INDEX(allsections[[S]:[Order]],MATCH(X238,allsections[SGUID],0),3)</f>
        <v>#N/A</v>
      </c>
      <c r="AB238" s="40" t="e">
        <f>INDEX(allsections[[S]:[Order]],MATCH(Y238,allsections[SGUID],0),3)</f>
        <v>#N/A</v>
      </c>
      <c r="AC238" s="50" t="s">
        <v>2192</v>
      </c>
    </row>
    <row r="239" spans="1:29" ht="120" hidden="1" x14ac:dyDescent="0.25">
      <c r="A239" t="s">
        <v>1700</v>
      </c>
      <c r="B239" s="47" t="s">
        <v>1701</v>
      </c>
      <c r="C239" s="47" t="s">
        <v>1266</v>
      </c>
      <c r="D239">
        <v>2801</v>
      </c>
      <c r="X239" s="46"/>
      <c r="Y239" s="40"/>
      <c r="Z239" s="40" t="s">
        <v>2194</v>
      </c>
      <c r="AA239" s="40" t="e">
        <f>INDEX(allsections[[S]:[Order]],MATCH(X239,allsections[SGUID],0),3)</f>
        <v>#N/A</v>
      </c>
      <c r="AB239" s="40" t="e">
        <f>INDEX(allsections[[S]:[Order]],MATCH(Y239,allsections[SGUID],0),3)</f>
        <v>#N/A</v>
      </c>
      <c r="AC239" s="40" t="s">
        <v>2195</v>
      </c>
    </row>
    <row r="240" spans="1:29" ht="75" hidden="1" x14ac:dyDescent="0.25">
      <c r="A240" t="s">
        <v>1870</v>
      </c>
      <c r="B240" s="47" t="s">
        <v>1871</v>
      </c>
      <c r="C240" s="47" t="s">
        <v>1266</v>
      </c>
      <c r="D240">
        <v>2801</v>
      </c>
      <c r="X240" s="49"/>
      <c r="Y240" s="50"/>
      <c r="Z240" s="40" t="s">
        <v>2197</v>
      </c>
      <c r="AA240" s="40" t="e">
        <f>INDEX(allsections[[S]:[Order]],MATCH(X240,allsections[SGUID],0),3)</f>
        <v>#N/A</v>
      </c>
      <c r="AB240" s="40" t="e">
        <f>INDEX(allsections[[S]:[Order]],MATCH(Y240,allsections[SGUID],0),3)</f>
        <v>#N/A</v>
      </c>
      <c r="AC240" s="50" t="s">
        <v>2198</v>
      </c>
    </row>
    <row r="241" spans="1:29" ht="105" hidden="1" x14ac:dyDescent="0.25">
      <c r="A241" t="s">
        <v>59</v>
      </c>
      <c r="B241" s="47" t="s">
        <v>2027</v>
      </c>
      <c r="C241" s="47" t="s">
        <v>1266</v>
      </c>
      <c r="D241">
        <v>2801</v>
      </c>
      <c r="X241" s="46"/>
      <c r="Y241" s="40"/>
      <c r="Z241" s="40" t="s">
        <v>2202</v>
      </c>
      <c r="AA241" s="40" t="e">
        <f>INDEX(allsections[[S]:[Order]],MATCH(X241,allsections[SGUID],0),3)</f>
        <v>#N/A</v>
      </c>
      <c r="AB241" s="40" t="e">
        <f>INDEX(allsections[[S]:[Order]],MATCH(Y241,allsections[SGUID],0),3)</f>
        <v>#N/A</v>
      </c>
      <c r="AC241" s="40" t="s">
        <v>2203</v>
      </c>
    </row>
    <row r="242" spans="1:29" ht="75" hidden="1" x14ac:dyDescent="0.25">
      <c r="A242" t="s">
        <v>1696</v>
      </c>
      <c r="B242" s="47" t="s">
        <v>1697</v>
      </c>
      <c r="C242" s="47" t="s">
        <v>1266</v>
      </c>
      <c r="D242">
        <v>2802</v>
      </c>
      <c r="X242" s="49"/>
      <c r="Y242" s="50"/>
      <c r="Z242" s="40" t="s">
        <v>2205</v>
      </c>
      <c r="AA242" s="40" t="e">
        <f>INDEX(allsections[[S]:[Order]],MATCH(X242,allsections[SGUID],0),3)</f>
        <v>#N/A</v>
      </c>
      <c r="AB242" s="40" t="e">
        <f>INDEX(allsections[[S]:[Order]],MATCH(Y242,allsections[SGUID],0),3)</f>
        <v>#N/A</v>
      </c>
      <c r="AC242" s="50" t="s">
        <v>2206</v>
      </c>
    </row>
    <row r="243" spans="1:29" ht="345" hidden="1" x14ac:dyDescent="0.25">
      <c r="A243" t="s">
        <v>1865</v>
      </c>
      <c r="B243" s="47" t="s">
        <v>1866</v>
      </c>
      <c r="C243" s="47" t="s">
        <v>1867</v>
      </c>
      <c r="D243">
        <v>2802</v>
      </c>
      <c r="X243" s="46"/>
      <c r="Y243" s="40"/>
      <c r="Z243" s="40" t="s">
        <v>2207</v>
      </c>
      <c r="AA243" s="40" t="e">
        <f>INDEX(allsections[[S]:[Order]],MATCH(X243,allsections[SGUID],0),3)</f>
        <v>#N/A</v>
      </c>
      <c r="AB243" s="40" t="e">
        <f>INDEX(allsections[[S]:[Order]],MATCH(Y243,allsections[SGUID],0),3)</f>
        <v>#N/A</v>
      </c>
      <c r="AC243" s="40" t="s">
        <v>2208</v>
      </c>
    </row>
    <row r="244" spans="1:29" ht="60" hidden="1" x14ac:dyDescent="0.25">
      <c r="A244" t="s">
        <v>843</v>
      </c>
      <c r="B244" s="47" t="s">
        <v>2013</v>
      </c>
      <c r="C244" s="47" t="s">
        <v>1266</v>
      </c>
      <c r="D244">
        <v>2802</v>
      </c>
      <c r="X244" s="49"/>
      <c r="Y244" s="50"/>
      <c r="Z244" s="40" t="s">
        <v>2211</v>
      </c>
      <c r="AA244" s="40" t="e">
        <f>INDEX(allsections[[S]:[Order]],MATCH(X244,allsections[SGUID],0),3)</f>
        <v>#N/A</v>
      </c>
      <c r="AB244" s="40" t="e">
        <f>INDEX(allsections[[S]:[Order]],MATCH(Y244,allsections[SGUID],0),3)</f>
        <v>#N/A</v>
      </c>
      <c r="AC244" s="50" t="s">
        <v>2212</v>
      </c>
    </row>
    <row r="245" spans="1:29" ht="330" hidden="1" x14ac:dyDescent="0.25">
      <c r="A245" t="s">
        <v>1860</v>
      </c>
      <c r="B245" s="47" t="s">
        <v>1861</v>
      </c>
      <c r="C245" s="47" t="s">
        <v>1862</v>
      </c>
      <c r="D245">
        <v>2803</v>
      </c>
      <c r="X245" s="46"/>
      <c r="Y245" s="40"/>
      <c r="Z245" s="40" t="s">
        <v>2214</v>
      </c>
      <c r="AA245" s="40" t="e">
        <f>INDEX(allsections[[S]:[Order]],MATCH(X245,allsections[SGUID],0),3)</f>
        <v>#N/A</v>
      </c>
      <c r="AB245" s="40" t="e">
        <f>INDEX(allsections[[S]:[Order]],MATCH(Y245,allsections[SGUID],0),3)</f>
        <v>#N/A</v>
      </c>
      <c r="AC245" s="40" t="s">
        <v>2215</v>
      </c>
    </row>
    <row r="246" spans="1:29" ht="45" hidden="1" x14ac:dyDescent="0.25">
      <c r="A246" t="s">
        <v>818</v>
      </c>
      <c r="B246" s="47" t="s">
        <v>2006</v>
      </c>
      <c r="C246" s="47" t="s">
        <v>1266</v>
      </c>
      <c r="D246">
        <v>2803</v>
      </c>
      <c r="X246" s="49"/>
      <c r="Y246" s="50"/>
      <c r="Z246" s="40" t="s">
        <v>2217</v>
      </c>
      <c r="AA246" s="40" t="e">
        <f>INDEX(allsections[[S]:[Order]],MATCH(X246,allsections[SGUID],0),3)</f>
        <v>#N/A</v>
      </c>
      <c r="AB246" s="40" t="e">
        <f>INDEX(allsections[[S]:[Order]],MATCH(Y246,allsections[SGUID],0),3)</f>
        <v>#N/A</v>
      </c>
      <c r="AC246" s="50" t="s">
        <v>2218</v>
      </c>
    </row>
    <row r="247" spans="1:29" ht="270" hidden="1" x14ac:dyDescent="0.25">
      <c r="A247" t="s">
        <v>1855</v>
      </c>
      <c r="B247" s="47" t="s">
        <v>1856</v>
      </c>
      <c r="C247" s="47" t="s">
        <v>1857</v>
      </c>
      <c r="D247">
        <v>2804</v>
      </c>
      <c r="X247" s="46"/>
      <c r="Y247" s="40"/>
      <c r="Z247" s="40" t="s">
        <v>2222</v>
      </c>
      <c r="AA247" s="40" t="e">
        <f>INDEX(allsections[[S]:[Order]],MATCH(X247,allsections[SGUID],0),3)</f>
        <v>#N/A</v>
      </c>
      <c r="AB247" s="40" t="e">
        <f>INDEX(allsections[[S]:[Order]],MATCH(Y247,allsections[SGUID],0),3)</f>
        <v>#N/A</v>
      </c>
      <c r="AC247" s="40" t="s">
        <v>2223</v>
      </c>
    </row>
    <row r="248" spans="1:29" ht="409.5" hidden="1" x14ac:dyDescent="0.25">
      <c r="A248" t="s">
        <v>1850</v>
      </c>
      <c r="B248" s="47" t="s">
        <v>1851</v>
      </c>
      <c r="C248" s="47" t="s">
        <v>1852</v>
      </c>
      <c r="D248">
        <v>2805</v>
      </c>
      <c r="X248" s="49"/>
      <c r="Y248" s="50"/>
      <c r="Z248" s="40" t="s">
        <v>2225</v>
      </c>
      <c r="AA248" s="40" t="e">
        <f>INDEX(allsections[[S]:[Order]],MATCH(X248,allsections[SGUID],0),3)</f>
        <v>#N/A</v>
      </c>
      <c r="AB248" s="40" t="e">
        <f>INDEX(allsections[[S]:[Order]],MATCH(Y248,allsections[SGUID],0),3)</f>
        <v>#N/A</v>
      </c>
      <c r="AC248" s="50" t="s">
        <v>2226</v>
      </c>
    </row>
    <row r="249" spans="1:29" ht="60" hidden="1" x14ac:dyDescent="0.25">
      <c r="A249" t="s">
        <v>1846</v>
      </c>
      <c r="B249" s="47" t="s">
        <v>1847</v>
      </c>
      <c r="C249" s="47" t="s">
        <v>1266</v>
      </c>
      <c r="D249">
        <v>2806</v>
      </c>
      <c r="X249" s="46"/>
      <c r="Y249" s="40"/>
      <c r="Z249" s="40" t="s">
        <v>2229</v>
      </c>
      <c r="AA249" s="40" t="e">
        <f>INDEX(allsections[[S]:[Order]],MATCH(X249,allsections[SGUID],0),3)</f>
        <v>#N/A</v>
      </c>
      <c r="AB249" s="40" t="e">
        <f>INDEX(allsections[[S]:[Order]],MATCH(Y249,allsections[SGUID],0),3)</f>
        <v>#N/A</v>
      </c>
      <c r="AC249" s="40" t="s">
        <v>2230</v>
      </c>
    </row>
    <row r="250" spans="1:29" ht="75" hidden="1" x14ac:dyDescent="0.25">
      <c r="A250" t="s">
        <v>1692</v>
      </c>
      <c r="B250" s="47" t="s">
        <v>1693</v>
      </c>
      <c r="C250" s="47" t="s">
        <v>1266</v>
      </c>
      <c r="D250">
        <v>2901</v>
      </c>
      <c r="X250" s="49"/>
      <c r="Y250" s="50"/>
      <c r="Z250" s="40" t="s">
        <v>2233</v>
      </c>
      <c r="AA250" s="40" t="e">
        <f>INDEX(allsections[[S]:[Order]],MATCH(X250,allsections[SGUID],0),3)</f>
        <v>#N/A</v>
      </c>
      <c r="AB250" s="40" t="e">
        <f>INDEX(allsections[[S]:[Order]],MATCH(Y250,allsections[SGUID],0),3)</f>
        <v>#N/A</v>
      </c>
      <c r="AC250" s="50" t="s">
        <v>2234</v>
      </c>
    </row>
    <row r="251" spans="1:29" ht="60" hidden="1" x14ac:dyDescent="0.25">
      <c r="A251" t="s">
        <v>301</v>
      </c>
      <c r="B251" s="47" t="s">
        <v>2154</v>
      </c>
      <c r="C251" s="47" t="s">
        <v>1266</v>
      </c>
      <c r="D251">
        <v>2901</v>
      </c>
      <c r="X251" s="46"/>
      <c r="Y251" s="40"/>
      <c r="Z251" s="40" t="s">
        <v>2236</v>
      </c>
      <c r="AA251" s="40" t="e">
        <f>INDEX(allsections[[S]:[Order]],MATCH(X251,allsections[SGUID],0),3)</f>
        <v>#N/A</v>
      </c>
      <c r="AB251" s="40" t="e">
        <f>INDEX(allsections[[S]:[Order]],MATCH(Y251,allsections[SGUID],0),3)</f>
        <v>#N/A</v>
      </c>
      <c r="AC251" s="40" t="s">
        <v>2237</v>
      </c>
    </row>
    <row r="252" spans="1:29" ht="45" hidden="1" x14ac:dyDescent="0.25">
      <c r="A252" t="s">
        <v>1688</v>
      </c>
      <c r="B252" s="47" t="s">
        <v>1689</v>
      </c>
      <c r="C252" s="47" t="s">
        <v>1266</v>
      </c>
      <c r="D252">
        <v>2902</v>
      </c>
      <c r="X252" s="49"/>
      <c r="Y252" s="50"/>
      <c r="Z252" s="40" t="s">
        <v>2239</v>
      </c>
      <c r="AA252" s="40" t="e">
        <f>INDEX(allsections[[S]:[Order]],MATCH(X252,allsections[SGUID],0),3)</f>
        <v>#N/A</v>
      </c>
      <c r="AB252" s="40" t="e">
        <f>INDEX(allsections[[S]:[Order]],MATCH(Y252,allsections[SGUID],0),3)</f>
        <v>#N/A</v>
      </c>
      <c r="AC252" s="50" t="s">
        <v>2240</v>
      </c>
    </row>
    <row r="253" spans="1:29" ht="30" hidden="1" x14ac:dyDescent="0.25">
      <c r="A253" t="s">
        <v>124</v>
      </c>
      <c r="B253" s="47" t="s">
        <v>2147</v>
      </c>
      <c r="C253" s="47" t="s">
        <v>1266</v>
      </c>
      <c r="D253">
        <v>2902</v>
      </c>
      <c r="X253" s="46"/>
      <c r="Y253" s="40"/>
      <c r="Z253" s="40" t="s">
        <v>2243</v>
      </c>
      <c r="AA253" s="40" t="e">
        <f>INDEX(allsections[[S]:[Order]],MATCH(X253,allsections[SGUID],0),3)</f>
        <v>#N/A</v>
      </c>
      <c r="AB253" s="40" t="e">
        <f>INDEX(allsections[[S]:[Order]],MATCH(Y253,allsections[SGUID],0),3)</f>
        <v>#N/A</v>
      </c>
      <c r="AC253" s="40" t="s">
        <v>2244</v>
      </c>
    </row>
    <row r="254" spans="1:29" ht="75" hidden="1" x14ac:dyDescent="0.25">
      <c r="A254" t="s">
        <v>1684</v>
      </c>
      <c r="B254" s="47" t="s">
        <v>1685</v>
      </c>
      <c r="C254" s="47" t="s">
        <v>1266</v>
      </c>
      <c r="D254">
        <v>2903</v>
      </c>
      <c r="X254" s="49"/>
      <c r="Y254" s="50"/>
      <c r="Z254" s="40" t="s">
        <v>2247</v>
      </c>
      <c r="AA254" s="40" t="e">
        <f>INDEX(allsections[[S]:[Order]],MATCH(X254,allsections[SGUID],0),3)</f>
        <v>#N/A</v>
      </c>
      <c r="AB254" s="40" t="e">
        <f>INDEX(allsections[[S]:[Order]],MATCH(Y254,allsections[SGUID],0),3)</f>
        <v>#N/A</v>
      </c>
      <c r="AC254" s="50" t="s">
        <v>2248</v>
      </c>
    </row>
    <row r="255" spans="1:29" ht="60" hidden="1" x14ac:dyDescent="0.25">
      <c r="A255" t="s">
        <v>360</v>
      </c>
      <c r="B255" s="47" t="s">
        <v>2161</v>
      </c>
      <c r="C255" s="47" t="s">
        <v>1266</v>
      </c>
      <c r="D255">
        <v>2903</v>
      </c>
      <c r="X255" s="46"/>
      <c r="Y255" s="40"/>
      <c r="Z255" s="40" t="s">
        <v>2251</v>
      </c>
      <c r="AA255" s="40" t="e">
        <f>INDEX(allsections[[S]:[Order]],MATCH(X255,allsections[SGUID],0),3)</f>
        <v>#N/A</v>
      </c>
      <c r="AB255" s="40" t="e">
        <f>INDEX(allsections[[S]:[Order]],MATCH(Y255,allsections[SGUID],0),3)</f>
        <v>#N/A</v>
      </c>
      <c r="AC255" s="40" t="s">
        <v>2252</v>
      </c>
    </row>
    <row r="256" spans="1:29" ht="60" hidden="1" x14ac:dyDescent="0.25">
      <c r="A256" t="s">
        <v>1680</v>
      </c>
      <c r="B256" s="47" t="s">
        <v>1681</v>
      </c>
      <c r="C256" s="47" t="s">
        <v>1266</v>
      </c>
      <c r="D256">
        <v>2904</v>
      </c>
      <c r="X256" s="49"/>
      <c r="Y256" s="50"/>
      <c r="Z256" s="40" t="s">
        <v>2255</v>
      </c>
      <c r="AA256" s="40" t="e">
        <f>INDEX(allsections[[S]:[Order]],MATCH(X256,allsections[SGUID],0),3)</f>
        <v>#N/A</v>
      </c>
      <c r="AB256" s="40" t="e">
        <f>INDEX(allsections[[S]:[Order]],MATCH(Y256,allsections[SGUID],0),3)</f>
        <v>#N/A</v>
      </c>
      <c r="AC256" s="50" t="s">
        <v>2256</v>
      </c>
    </row>
    <row r="257" spans="1:29" ht="45" hidden="1" x14ac:dyDescent="0.25">
      <c r="A257" t="s">
        <v>730</v>
      </c>
      <c r="B257" s="47" t="s">
        <v>2020</v>
      </c>
      <c r="C257" s="47" t="s">
        <v>1266</v>
      </c>
      <c r="D257">
        <v>2904</v>
      </c>
      <c r="X257" s="46"/>
      <c r="Y257" s="40"/>
      <c r="Z257" s="40" t="s">
        <v>2259</v>
      </c>
      <c r="AA257" s="40" t="e">
        <f>INDEX(allsections[[S]:[Order]],MATCH(X257,allsections[SGUID],0),3)</f>
        <v>#N/A</v>
      </c>
      <c r="AB257" s="40" t="e">
        <f>INDEX(allsections[[S]:[Order]],MATCH(Y257,allsections[SGUID],0),3)</f>
        <v>#N/A</v>
      </c>
      <c r="AC257" s="40" t="s">
        <v>2260</v>
      </c>
    </row>
    <row r="258" spans="1:29" ht="135" hidden="1" x14ac:dyDescent="0.25">
      <c r="A258" t="s">
        <v>1676</v>
      </c>
      <c r="B258" s="47" t="s">
        <v>1677</v>
      </c>
      <c r="C258" s="47" t="s">
        <v>1266</v>
      </c>
      <c r="D258">
        <v>3001</v>
      </c>
      <c r="X258" s="49"/>
      <c r="Y258" s="50"/>
      <c r="Z258" s="40" t="s">
        <v>2263</v>
      </c>
      <c r="AA258" s="40" t="e">
        <f>INDEX(allsections[[S]:[Order]],MATCH(X258,allsections[SGUID],0),3)</f>
        <v>#N/A</v>
      </c>
      <c r="AB258" s="40" t="e">
        <f>INDEX(allsections[[S]:[Order]],MATCH(Y258,allsections[SGUID],0),3)</f>
        <v>#N/A</v>
      </c>
      <c r="AC258" s="50" t="s">
        <v>2264</v>
      </c>
    </row>
    <row r="259" spans="1:29" ht="120" hidden="1" x14ac:dyDescent="0.25">
      <c r="A259" t="s">
        <v>1048</v>
      </c>
      <c r="B259" s="47" t="s">
        <v>2235</v>
      </c>
      <c r="C259" s="47" t="s">
        <v>1266</v>
      </c>
      <c r="D259">
        <v>3001</v>
      </c>
      <c r="X259" s="46"/>
      <c r="Y259" s="40"/>
      <c r="Z259" s="40" t="s">
        <v>2267</v>
      </c>
      <c r="AA259" s="40" t="e">
        <f>INDEX(allsections[[S]:[Order]],MATCH(X259,allsections[SGUID],0),3)</f>
        <v>#N/A</v>
      </c>
      <c r="AB259" s="40" t="e">
        <f>INDEX(allsections[[S]:[Order]],MATCH(Y259,allsections[SGUID],0),3)</f>
        <v>#N/A</v>
      </c>
      <c r="AC259" s="40" t="s">
        <v>2268</v>
      </c>
    </row>
    <row r="260" spans="1:29" ht="60" hidden="1" x14ac:dyDescent="0.25">
      <c r="A260" t="s">
        <v>1672</v>
      </c>
      <c r="B260" s="47" t="s">
        <v>1673</v>
      </c>
      <c r="C260" s="47" t="s">
        <v>1266</v>
      </c>
      <c r="D260">
        <v>3002</v>
      </c>
      <c r="X260" s="49"/>
      <c r="Y260" s="50"/>
      <c r="Z260" s="40" t="s">
        <v>2271</v>
      </c>
      <c r="AA260" s="40" t="e">
        <f>INDEX(allsections[[S]:[Order]],MATCH(X260,allsections[SGUID],0),3)</f>
        <v>#N/A</v>
      </c>
      <c r="AB260" s="40" t="e">
        <f>INDEX(allsections[[S]:[Order]],MATCH(Y260,allsections[SGUID],0),3)</f>
        <v>#N/A</v>
      </c>
      <c r="AC260" s="50" t="s">
        <v>2272</v>
      </c>
    </row>
    <row r="261" spans="1:29" ht="45" hidden="1" x14ac:dyDescent="0.25">
      <c r="A261" t="s">
        <v>1234</v>
      </c>
      <c r="B261" s="47" t="s">
        <v>2204</v>
      </c>
      <c r="C261" s="47" t="s">
        <v>1266</v>
      </c>
      <c r="D261">
        <v>3002</v>
      </c>
      <c r="X261" s="46"/>
      <c r="Y261" s="40"/>
      <c r="Z261" s="40" t="s">
        <v>2276</v>
      </c>
      <c r="AA261" s="40" t="e">
        <f>INDEX(allsections[[S]:[Order]],MATCH(X261,allsections[SGUID],0),3)</f>
        <v>#N/A</v>
      </c>
      <c r="AB261" s="40" t="e">
        <f>INDEX(allsections[[S]:[Order]],MATCH(Y261,allsections[SGUID],0),3)</f>
        <v>#N/A</v>
      </c>
      <c r="AC261" s="40" t="s">
        <v>2277</v>
      </c>
    </row>
    <row r="262" spans="1:29" ht="90" hidden="1" x14ac:dyDescent="0.25">
      <c r="A262" t="s">
        <v>1668</v>
      </c>
      <c r="B262" s="47" t="s">
        <v>1669</v>
      </c>
      <c r="C262" s="47" t="s">
        <v>1266</v>
      </c>
      <c r="D262">
        <v>3003</v>
      </c>
      <c r="X262" s="49"/>
      <c r="Y262" s="50"/>
      <c r="Z262" s="40" t="s">
        <v>2281</v>
      </c>
      <c r="AA262" s="40" t="e">
        <f>INDEX(allsections[[S]:[Order]],MATCH(X262,allsections[SGUID],0),3)</f>
        <v>#N/A</v>
      </c>
      <c r="AB262" s="40" t="e">
        <f>INDEX(allsections[[S]:[Order]],MATCH(Y262,allsections[SGUID],0),3)</f>
        <v>#N/A</v>
      </c>
      <c r="AC262" s="50" t="s">
        <v>2282</v>
      </c>
    </row>
    <row r="263" spans="1:29" ht="75" x14ac:dyDescent="0.25">
      <c r="A263" t="s">
        <v>1123</v>
      </c>
      <c r="B263" s="47" t="s">
        <v>2596</v>
      </c>
      <c r="C263" s="47" t="s">
        <v>1266</v>
      </c>
      <c r="D263">
        <v>3003</v>
      </c>
      <c r="X263" s="46"/>
      <c r="Y263" s="40"/>
      <c r="Z263" s="40" t="s">
        <v>2285</v>
      </c>
      <c r="AA263" s="40" t="e">
        <f>INDEX(allsections[[S]:[Order]],MATCH(X263,allsections[SGUID],0),3)</f>
        <v>#N/A</v>
      </c>
      <c r="AB263" s="40" t="e">
        <f>INDEX(allsections[[S]:[Order]],MATCH(Y263,allsections[SGUID],0),3)</f>
        <v>#N/A</v>
      </c>
      <c r="AC263" s="40" t="s">
        <v>2286</v>
      </c>
    </row>
    <row r="264" spans="1:29" ht="60" hidden="1" x14ac:dyDescent="0.25">
      <c r="A264" t="s">
        <v>1664</v>
      </c>
      <c r="B264" s="47" t="s">
        <v>1665</v>
      </c>
      <c r="C264" s="47" t="s">
        <v>1266</v>
      </c>
      <c r="D264">
        <v>3004</v>
      </c>
      <c r="X264" s="49"/>
      <c r="Y264" s="50"/>
      <c r="Z264" s="40" t="s">
        <v>2289</v>
      </c>
      <c r="AA264" s="40" t="e">
        <f>INDEX(allsections[[S]:[Order]],MATCH(X264,allsections[SGUID],0),3)</f>
        <v>#N/A</v>
      </c>
      <c r="AB264" s="40" t="e">
        <f>INDEX(allsections[[S]:[Order]],MATCH(Y264,allsections[SGUID],0),3)</f>
        <v>#N/A</v>
      </c>
      <c r="AC264" s="50" t="s">
        <v>2290</v>
      </c>
    </row>
    <row r="265" spans="1:29" ht="45" hidden="1" x14ac:dyDescent="0.25">
      <c r="A265" t="s">
        <v>1073</v>
      </c>
      <c r="B265" s="47" t="s">
        <v>2216</v>
      </c>
      <c r="C265" s="47" t="s">
        <v>1266</v>
      </c>
      <c r="D265">
        <v>3004</v>
      </c>
      <c r="X265" s="46"/>
      <c r="Y265" s="40"/>
      <c r="Z265" s="40" t="s">
        <v>2293</v>
      </c>
      <c r="AA265" s="40" t="e">
        <f>INDEX(allsections[[S]:[Order]],MATCH(X265,allsections[SGUID],0),3)</f>
        <v>#N/A</v>
      </c>
      <c r="AB265" s="40" t="e">
        <f>INDEX(allsections[[S]:[Order]],MATCH(Y265,allsections[SGUID],0),3)</f>
        <v>#N/A</v>
      </c>
      <c r="AC265" s="40" t="s">
        <v>2294</v>
      </c>
    </row>
    <row r="266" spans="1:29" ht="60" hidden="1" x14ac:dyDescent="0.25">
      <c r="A266" t="s">
        <v>1386</v>
      </c>
      <c r="B266" s="47" t="s">
        <v>1387</v>
      </c>
      <c r="C266" s="47" t="s">
        <v>1266</v>
      </c>
      <c r="D266">
        <v>3005</v>
      </c>
      <c r="X266" s="49"/>
      <c r="Y266" s="50"/>
      <c r="Z266" s="40" t="s">
        <v>2297</v>
      </c>
      <c r="AA266" s="40" t="e">
        <f>INDEX(allsections[[S]:[Order]],MATCH(X266,allsections[SGUID],0),3)</f>
        <v>#N/A</v>
      </c>
      <c r="AB266" s="40" t="e">
        <f>INDEX(allsections[[S]:[Order]],MATCH(Y266,allsections[SGUID],0),3)</f>
        <v>#N/A</v>
      </c>
      <c r="AC266" s="50" t="s">
        <v>2298</v>
      </c>
    </row>
    <row r="267" spans="1:29" ht="45" hidden="1" x14ac:dyDescent="0.25">
      <c r="A267" t="s">
        <v>1087</v>
      </c>
      <c r="B267" s="47" t="s">
        <v>2213</v>
      </c>
      <c r="C267" s="47" t="s">
        <v>1266</v>
      </c>
      <c r="D267">
        <v>3005</v>
      </c>
      <c r="X267" s="46"/>
      <c r="Y267" s="40"/>
      <c r="Z267" s="40" t="s">
        <v>2299</v>
      </c>
      <c r="AA267" s="40" t="e">
        <f>INDEX(allsections[[S]:[Order]],MATCH(X267,allsections[SGUID],0),3)</f>
        <v>#N/A</v>
      </c>
      <c r="AB267" s="40" t="e">
        <f>INDEX(allsections[[S]:[Order]],MATCH(Y267,allsections[SGUID],0),3)</f>
        <v>#N/A</v>
      </c>
      <c r="AC267" s="40" t="s">
        <v>2300</v>
      </c>
    </row>
    <row r="268" spans="1:29" ht="105" hidden="1" x14ac:dyDescent="0.25">
      <c r="A268" t="s">
        <v>1660</v>
      </c>
      <c r="B268" s="47" t="s">
        <v>1661</v>
      </c>
      <c r="C268" s="47" t="s">
        <v>1266</v>
      </c>
      <c r="D268">
        <v>3006</v>
      </c>
      <c r="X268" s="49"/>
      <c r="Y268" s="50"/>
      <c r="Z268" s="40" t="s">
        <v>2302</v>
      </c>
      <c r="AA268" s="40" t="e">
        <f>INDEX(allsections[[S]:[Order]],MATCH(X268,allsections[SGUID],0),3)</f>
        <v>#N/A</v>
      </c>
      <c r="AB268" s="40" t="e">
        <f>INDEX(allsections[[S]:[Order]],MATCH(Y268,allsections[SGUID],0),3)</f>
        <v>#N/A</v>
      </c>
      <c r="AC268" s="50" t="s">
        <v>2303</v>
      </c>
    </row>
    <row r="269" spans="1:29" ht="90" hidden="1" x14ac:dyDescent="0.25">
      <c r="A269" t="s">
        <v>1080</v>
      </c>
      <c r="B269" s="47" t="s">
        <v>2224</v>
      </c>
      <c r="C269" s="47" t="s">
        <v>1266</v>
      </c>
      <c r="D269">
        <v>3006</v>
      </c>
      <c r="X269" s="46"/>
      <c r="Y269" s="40"/>
      <c r="Z269" s="40" t="s">
        <v>2307</v>
      </c>
      <c r="AA269" s="40" t="e">
        <f>INDEX(allsections[[S]:[Order]],MATCH(X269,allsections[SGUID],0),3)</f>
        <v>#N/A</v>
      </c>
      <c r="AB269" s="40" t="e">
        <f>INDEX(allsections[[S]:[Order]],MATCH(Y269,allsections[SGUID],0),3)</f>
        <v>#N/A</v>
      </c>
      <c r="AC269" s="40" t="s">
        <v>2308</v>
      </c>
    </row>
    <row r="270" spans="1:29" ht="120" hidden="1" x14ac:dyDescent="0.25">
      <c r="A270" t="s">
        <v>1656</v>
      </c>
      <c r="B270" s="47" t="s">
        <v>1657</v>
      </c>
      <c r="C270" s="47" t="s">
        <v>1266</v>
      </c>
      <c r="D270">
        <v>3201</v>
      </c>
      <c r="X270" s="49"/>
      <c r="Y270" s="50"/>
      <c r="Z270" s="40" t="s">
        <v>2311</v>
      </c>
      <c r="AA270" s="40" t="e">
        <f>INDEX(allsections[[S]:[Order]],MATCH(X270,allsections[SGUID],0),3)</f>
        <v>#N/A</v>
      </c>
      <c r="AB270" s="40" t="e">
        <f>INDEX(allsections[[S]:[Order]],MATCH(Y270,allsections[SGUID],0),3)</f>
        <v>#N/A</v>
      </c>
      <c r="AC270" s="50" t="s">
        <v>2312</v>
      </c>
    </row>
    <row r="271" spans="1:29" ht="105" hidden="1" x14ac:dyDescent="0.25">
      <c r="A271" t="s">
        <v>151</v>
      </c>
      <c r="B271" s="47" t="s">
        <v>2140</v>
      </c>
      <c r="C271" s="47" t="s">
        <v>1266</v>
      </c>
      <c r="D271">
        <v>3201</v>
      </c>
      <c r="X271" s="46"/>
      <c r="Y271" s="40"/>
      <c r="Z271" s="40" t="s">
        <v>2315</v>
      </c>
      <c r="AA271" s="40" t="e">
        <f>INDEX(allsections[[S]:[Order]],MATCH(X271,allsections[SGUID],0),3)</f>
        <v>#N/A</v>
      </c>
      <c r="AB271" s="40" t="e">
        <f>INDEX(allsections[[S]:[Order]],MATCH(Y271,allsections[SGUID],0),3)</f>
        <v>#N/A</v>
      </c>
      <c r="AC271" s="40" t="s">
        <v>2316</v>
      </c>
    </row>
    <row r="272" spans="1:29" ht="75" hidden="1" x14ac:dyDescent="0.25">
      <c r="A272" t="s">
        <v>1652</v>
      </c>
      <c r="B272" s="47" t="s">
        <v>1653</v>
      </c>
      <c r="C272" s="47" t="s">
        <v>1266</v>
      </c>
      <c r="D272">
        <v>3202</v>
      </c>
      <c r="X272" s="49"/>
      <c r="Y272" s="50"/>
      <c r="Z272" s="40" t="s">
        <v>2319</v>
      </c>
      <c r="AA272" s="40" t="e">
        <f>INDEX(allsections[[S]:[Order]],MATCH(X272,allsections[SGUID],0),3)</f>
        <v>#N/A</v>
      </c>
      <c r="AB272" s="40" t="e">
        <f>INDEX(allsections[[S]:[Order]],MATCH(Y272,allsections[SGUID],0),3)</f>
        <v>#N/A</v>
      </c>
      <c r="AC272" s="50" t="s">
        <v>2320</v>
      </c>
    </row>
    <row r="273" spans="1:29" ht="60" hidden="1" x14ac:dyDescent="0.25">
      <c r="A273" t="s">
        <v>158</v>
      </c>
      <c r="B273" s="47" t="s">
        <v>2133</v>
      </c>
      <c r="C273" s="47" t="s">
        <v>1266</v>
      </c>
      <c r="D273">
        <v>3202</v>
      </c>
      <c r="X273" s="46"/>
      <c r="Y273" s="40"/>
      <c r="Z273" s="40" t="s">
        <v>2323</v>
      </c>
      <c r="AA273" s="40" t="e">
        <f>INDEX(allsections[[S]:[Order]],MATCH(X273,allsections[SGUID],0),3)</f>
        <v>#N/A</v>
      </c>
      <c r="AB273" s="40" t="e">
        <f>INDEX(allsections[[S]:[Order]],MATCH(Y273,allsections[SGUID],0),3)</f>
        <v>#N/A</v>
      </c>
      <c r="AC273" s="40" t="s">
        <v>2324</v>
      </c>
    </row>
    <row r="274" spans="1:29" ht="135" hidden="1" x14ac:dyDescent="0.25">
      <c r="A274" t="s">
        <v>1648</v>
      </c>
      <c r="B274" s="47" t="s">
        <v>1649</v>
      </c>
      <c r="C274" s="47" t="s">
        <v>1266</v>
      </c>
      <c r="D274">
        <v>3203</v>
      </c>
      <c r="X274" s="49"/>
      <c r="Y274" s="50"/>
      <c r="Z274" s="40" t="s">
        <v>2328</v>
      </c>
      <c r="AA274" s="40" t="e">
        <f>INDEX(allsections[[S]:[Order]],MATCH(X274,allsections[SGUID],0),3)</f>
        <v>#N/A</v>
      </c>
      <c r="AB274" s="40" t="e">
        <f>INDEX(allsections[[S]:[Order]],MATCH(Y274,allsections[SGUID],0),3)</f>
        <v>#N/A</v>
      </c>
      <c r="AC274" s="50" t="s">
        <v>2329</v>
      </c>
    </row>
    <row r="275" spans="1:29" ht="120" hidden="1" x14ac:dyDescent="0.25">
      <c r="A275" t="s">
        <v>263</v>
      </c>
      <c r="B275" s="47" t="s">
        <v>2123</v>
      </c>
      <c r="C275" s="47" t="s">
        <v>1266</v>
      </c>
      <c r="D275">
        <v>3203</v>
      </c>
      <c r="X275" s="46"/>
      <c r="Y275" s="40"/>
      <c r="Z275" s="40" t="s">
        <v>2331</v>
      </c>
      <c r="AA275" s="40" t="e">
        <f>INDEX(allsections[[S]:[Order]],MATCH(X275,allsections[SGUID],0),3)</f>
        <v>#N/A</v>
      </c>
      <c r="AB275" s="40" t="e">
        <f>INDEX(allsections[[S]:[Order]],MATCH(Y275,allsections[SGUID],0),3)</f>
        <v>#N/A</v>
      </c>
      <c r="AC275" s="40" t="s">
        <v>2332</v>
      </c>
    </row>
    <row r="276" spans="1:29" ht="75" hidden="1" x14ac:dyDescent="0.25">
      <c r="A276" t="s">
        <v>1644</v>
      </c>
      <c r="B276" s="47" t="s">
        <v>1645</v>
      </c>
      <c r="C276" s="47" t="s">
        <v>1266</v>
      </c>
      <c r="D276">
        <v>3204</v>
      </c>
      <c r="X276" s="49"/>
      <c r="Y276" s="50"/>
      <c r="Z276" s="40" t="s">
        <v>2336</v>
      </c>
      <c r="AA276" s="40" t="e">
        <f>INDEX(allsections[[S]:[Order]],MATCH(X276,allsections[SGUID],0),3)</f>
        <v>#N/A</v>
      </c>
      <c r="AB276" s="40" t="e">
        <f>INDEX(allsections[[S]:[Order]],MATCH(Y276,allsections[SGUID],0),3)</f>
        <v>#N/A</v>
      </c>
      <c r="AC276" s="50" t="s">
        <v>2337</v>
      </c>
    </row>
    <row r="277" spans="1:29" ht="60" hidden="1" x14ac:dyDescent="0.25">
      <c r="A277" t="s">
        <v>116</v>
      </c>
      <c r="B277" s="47" t="s">
        <v>2109</v>
      </c>
      <c r="C277" s="47" t="s">
        <v>1266</v>
      </c>
      <c r="D277">
        <v>3204</v>
      </c>
      <c r="X277" s="46"/>
      <c r="Y277" s="40"/>
      <c r="Z277" s="40" t="s">
        <v>2339</v>
      </c>
      <c r="AA277" s="40" t="e">
        <f>INDEX(allsections[[S]:[Order]],MATCH(X277,allsections[SGUID],0),3)</f>
        <v>#N/A</v>
      </c>
      <c r="AB277" s="40" t="e">
        <f>INDEX(allsections[[S]:[Order]],MATCH(Y277,allsections[SGUID],0),3)</f>
        <v>#N/A</v>
      </c>
      <c r="AC277" s="40" t="s">
        <v>2340</v>
      </c>
    </row>
    <row r="278" spans="1:29" ht="105" hidden="1" x14ac:dyDescent="0.25">
      <c r="A278" t="s">
        <v>1640</v>
      </c>
      <c r="B278" s="47" t="s">
        <v>1641</v>
      </c>
      <c r="C278" s="47" t="s">
        <v>1266</v>
      </c>
      <c r="D278">
        <v>3205</v>
      </c>
      <c r="X278" s="49"/>
      <c r="Y278" s="50"/>
      <c r="Z278" s="40" t="s">
        <v>2343</v>
      </c>
      <c r="AA278" s="40" t="e">
        <f>INDEX(allsections[[S]:[Order]],MATCH(X278,allsections[SGUID],0),3)</f>
        <v>#N/A</v>
      </c>
      <c r="AB278" s="40" t="e">
        <f>INDEX(allsections[[S]:[Order]],MATCH(Y278,allsections[SGUID],0),3)</f>
        <v>#N/A</v>
      </c>
      <c r="AC278" s="50" t="s">
        <v>2344</v>
      </c>
    </row>
    <row r="279" spans="1:29" ht="90" hidden="1" x14ac:dyDescent="0.25">
      <c r="A279" t="s">
        <v>422</v>
      </c>
      <c r="B279" s="47" t="s">
        <v>2098</v>
      </c>
      <c r="C279" s="47" t="s">
        <v>1266</v>
      </c>
      <c r="D279">
        <v>3205</v>
      </c>
      <c r="X279" s="46"/>
      <c r="Y279" s="40"/>
      <c r="Z279" s="40" t="s">
        <v>2345</v>
      </c>
      <c r="AA279" s="40" t="e">
        <f>INDEX(allsections[[S]:[Order]],MATCH(X279,allsections[SGUID],0),3)</f>
        <v>#N/A</v>
      </c>
      <c r="AB279" s="40" t="e">
        <f>INDEX(allsections[[S]:[Order]],MATCH(Y279,allsections[SGUID],0),3)</f>
        <v>#N/A</v>
      </c>
      <c r="AC279" s="40" t="s">
        <v>2346</v>
      </c>
    </row>
    <row r="280" spans="1:29" ht="105" hidden="1" x14ac:dyDescent="0.25">
      <c r="A280" t="s">
        <v>1636</v>
      </c>
      <c r="B280" s="47" t="s">
        <v>1637</v>
      </c>
      <c r="C280" s="47" t="s">
        <v>1266</v>
      </c>
      <c r="D280">
        <v>3206</v>
      </c>
      <c r="X280" s="49"/>
      <c r="Y280" s="50"/>
      <c r="Z280" s="40" t="s">
        <v>2348</v>
      </c>
      <c r="AA280" s="40" t="e">
        <f>INDEX(allsections[[S]:[Order]],MATCH(X280,allsections[SGUID],0),3)</f>
        <v>#N/A</v>
      </c>
      <c r="AB280" s="40" t="e">
        <f>INDEX(allsections[[S]:[Order]],MATCH(Y280,allsections[SGUID],0),3)</f>
        <v>#N/A</v>
      </c>
      <c r="AC280" s="50" t="s">
        <v>2349</v>
      </c>
    </row>
    <row r="281" spans="1:29" ht="90" hidden="1" x14ac:dyDescent="0.25">
      <c r="A281" t="s">
        <v>429</v>
      </c>
      <c r="B281" s="47" t="s">
        <v>2091</v>
      </c>
      <c r="C281" s="47" t="s">
        <v>1266</v>
      </c>
      <c r="D281">
        <v>3206</v>
      </c>
      <c r="X281" s="46"/>
      <c r="Y281" s="40"/>
      <c r="Z281" s="40" t="s">
        <v>2353</v>
      </c>
      <c r="AA281" s="40" t="e">
        <f>INDEX(allsections[[S]:[Order]],MATCH(X281,allsections[SGUID],0),3)</f>
        <v>#N/A</v>
      </c>
      <c r="AB281" s="40" t="e">
        <f>INDEX(allsections[[S]:[Order]],MATCH(Y281,allsections[SGUID],0),3)</f>
        <v>#N/A</v>
      </c>
      <c r="AC281" s="40" t="s">
        <v>2354</v>
      </c>
    </row>
    <row r="282" spans="1:29" ht="60" hidden="1" x14ac:dyDescent="0.25">
      <c r="A282" t="s">
        <v>1632</v>
      </c>
      <c r="B282" s="47" t="s">
        <v>1633</v>
      </c>
      <c r="C282" s="47" t="s">
        <v>1266</v>
      </c>
      <c r="D282">
        <v>3207</v>
      </c>
      <c r="X282" s="49"/>
      <c r="Y282" s="50"/>
      <c r="Z282" s="40" t="s">
        <v>2358</v>
      </c>
      <c r="AA282" s="40" t="e">
        <f>INDEX(allsections[[S]:[Order]],MATCH(X282,allsections[SGUID],0),3)</f>
        <v>#N/A</v>
      </c>
      <c r="AB282" s="40" t="e">
        <f>INDEX(allsections[[S]:[Order]],MATCH(Y282,allsections[SGUID],0),3)</f>
        <v>#N/A</v>
      </c>
      <c r="AC282" s="50" t="s">
        <v>2359</v>
      </c>
    </row>
    <row r="283" spans="1:29" ht="45" hidden="1" x14ac:dyDescent="0.25">
      <c r="A283" t="s">
        <v>1022</v>
      </c>
      <c r="B283" s="47" t="s">
        <v>2238</v>
      </c>
      <c r="C283" s="47" t="s">
        <v>1266</v>
      </c>
      <c r="D283">
        <v>3207</v>
      </c>
      <c r="X283" s="46"/>
      <c r="Y283" s="40"/>
      <c r="Z283" s="40" t="s">
        <v>2361</v>
      </c>
      <c r="AA283" s="40" t="e">
        <f>INDEX(allsections[[S]:[Order]],MATCH(X283,allsections[SGUID],0),3)</f>
        <v>#N/A</v>
      </c>
      <c r="AB283" s="40" t="e">
        <f>INDEX(allsections[[S]:[Order]],MATCH(Y283,allsections[SGUID],0),3)</f>
        <v>#N/A</v>
      </c>
      <c r="AC283" s="40" t="s">
        <v>2362</v>
      </c>
    </row>
    <row r="284" spans="1:29" ht="105" hidden="1" x14ac:dyDescent="0.25">
      <c r="A284" t="s">
        <v>1628</v>
      </c>
      <c r="B284" s="47" t="s">
        <v>1629</v>
      </c>
      <c r="C284" s="47" t="s">
        <v>1266</v>
      </c>
      <c r="D284">
        <v>3208</v>
      </c>
      <c r="X284" s="49"/>
      <c r="Y284" s="50"/>
      <c r="Z284" s="40" t="s">
        <v>2364</v>
      </c>
      <c r="AA284" s="40" t="e">
        <f>INDEX(allsections[[S]:[Order]],MATCH(X284,allsections[SGUID],0),3)</f>
        <v>#N/A</v>
      </c>
      <c r="AB284" s="40" t="e">
        <f>INDEX(allsections[[S]:[Order]],MATCH(Y284,allsections[SGUID],0),3)</f>
        <v>#N/A</v>
      </c>
      <c r="AC284" s="50" t="s">
        <v>2365</v>
      </c>
    </row>
    <row r="285" spans="1:29" ht="90" hidden="1" x14ac:dyDescent="0.25">
      <c r="A285" t="s">
        <v>232</v>
      </c>
      <c r="B285" s="47" t="s">
        <v>2126</v>
      </c>
      <c r="C285" s="47" t="s">
        <v>1266</v>
      </c>
      <c r="D285">
        <v>3208</v>
      </c>
      <c r="X285" s="46"/>
      <c r="Y285" s="40"/>
      <c r="Z285" s="40" t="s">
        <v>2369</v>
      </c>
      <c r="AA285" s="40" t="e">
        <f>INDEX(allsections[[S]:[Order]],MATCH(X285,allsections[SGUID],0),3)</f>
        <v>#N/A</v>
      </c>
      <c r="AB285" s="40" t="e">
        <f>INDEX(allsections[[S]:[Order]],MATCH(Y285,allsections[SGUID],0),3)</f>
        <v>#N/A</v>
      </c>
      <c r="AC285" s="40" t="s">
        <v>2370</v>
      </c>
    </row>
    <row r="286" spans="1:29" ht="195" hidden="1" x14ac:dyDescent="0.25">
      <c r="A286" t="s">
        <v>1624</v>
      </c>
      <c r="B286" s="47" t="s">
        <v>1625</v>
      </c>
      <c r="C286" s="47" t="s">
        <v>1266</v>
      </c>
      <c r="D286">
        <v>3209</v>
      </c>
      <c r="X286" s="49"/>
      <c r="Y286" s="50"/>
      <c r="Z286" s="40" t="s">
        <v>2374</v>
      </c>
      <c r="AA286" s="40" t="e">
        <f>INDEX(allsections[[S]:[Order]],MATCH(X286,allsections[SGUID],0),3)</f>
        <v>#N/A</v>
      </c>
      <c r="AB286" s="40" t="e">
        <f>INDEX(allsections[[S]:[Order]],MATCH(Y286,allsections[SGUID],0),3)</f>
        <v>#N/A</v>
      </c>
      <c r="AC286" s="50" t="s">
        <v>2375</v>
      </c>
    </row>
    <row r="287" spans="1:29" ht="180" hidden="1" x14ac:dyDescent="0.25">
      <c r="A287" t="s">
        <v>189</v>
      </c>
      <c r="B287" s="47" t="s">
        <v>2116</v>
      </c>
      <c r="C287" s="47" t="s">
        <v>1266</v>
      </c>
      <c r="D287">
        <v>3209</v>
      </c>
      <c r="X287" s="46"/>
      <c r="Y287" s="40"/>
      <c r="Z287" s="40" t="s">
        <v>2377</v>
      </c>
      <c r="AA287" s="40" t="e">
        <f>INDEX(allsections[[S]:[Order]],MATCH(X287,allsections[SGUID],0),3)</f>
        <v>#N/A</v>
      </c>
      <c r="AB287" s="40" t="e">
        <f>INDEX(allsections[[S]:[Order]],MATCH(Y287,allsections[SGUID],0),3)</f>
        <v>#N/A</v>
      </c>
      <c r="AC287" s="40" t="s">
        <v>2378</v>
      </c>
    </row>
    <row r="288" spans="1:29" ht="75" hidden="1" x14ac:dyDescent="0.25">
      <c r="A288" t="s">
        <v>1620</v>
      </c>
      <c r="B288" s="47" t="s">
        <v>1621</v>
      </c>
      <c r="C288" s="47" t="s">
        <v>1266</v>
      </c>
      <c r="D288">
        <v>3210</v>
      </c>
      <c r="X288" s="49"/>
      <c r="Y288" s="50"/>
      <c r="Z288" s="40" t="s">
        <v>2382</v>
      </c>
      <c r="AA288" s="40" t="e">
        <f>INDEX(allsections[[S]:[Order]],MATCH(X288,allsections[SGUID],0),3)</f>
        <v>#N/A</v>
      </c>
      <c r="AB288" s="40" t="e">
        <f>INDEX(allsections[[S]:[Order]],MATCH(Y288,allsections[SGUID],0),3)</f>
        <v>#N/A</v>
      </c>
      <c r="AC288" s="50" t="s">
        <v>2383</v>
      </c>
    </row>
    <row r="289" spans="1:29" ht="60" hidden="1" x14ac:dyDescent="0.25">
      <c r="A289" t="s">
        <v>449</v>
      </c>
      <c r="B289" s="47" t="s">
        <v>2060</v>
      </c>
      <c r="C289" s="47" t="s">
        <v>1266</v>
      </c>
      <c r="D289">
        <v>3210</v>
      </c>
      <c r="X289" s="46"/>
      <c r="Y289" s="40"/>
      <c r="Z289" s="40" t="s">
        <v>2387</v>
      </c>
      <c r="AA289" s="40" t="e">
        <f>INDEX(allsections[[S]:[Order]],MATCH(X289,allsections[SGUID],0),3)</f>
        <v>#N/A</v>
      </c>
      <c r="AB289" s="40" t="e">
        <f>INDEX(allsections[[S]:[Order]],MATCH(Y289,allsections[SGUID],0),3)</f>
        <v>#N/A</v>
      </c>
      <c r="AC289" s="40" t="s">
        <v>2388</v>
      </c>
    </row>
    <row r="290" spans="1:29" ht="120" hidden="1" x14ac:dyDescent="0.25">
      <c r="A290" t="s">
        <v>1616</v>
      </c>
      <c r="B290" s="47" t="s">
        <v>1617</v>
      </c>
      <c r="C290" s="47" t="s">
        <v>1266</v>
      </c>
      <c r="D290">
        <v>3211</v>
      </c>
      <c r="X290" s="49"/>
      <c r="Y290" s="50"/>
      <c r="Z290" s="40" t="s">
        <v>2390</v>
      </c>
      <c r="AA290" s="40" t="e">
        <f>INDEX(allsections[[S]:[Order]],MATCH(X290,allsections[SGUID],0),3)</f>
        <v>#N/A</v>
      </c>
      <c r="AB290" s="40" t="e">
        <f>INDEX(allsections[[S]:[Order]],MATCH(Y290,allsections[SGUID],0),3)</f>
        <v>#N/A</v>
      </c>
      <c r="AC290" s="50" t="s">
        <v>2391</v>
      </c>
    </row>
    <row r="291" spans="1:29" ht="105" hidden="1" x14ac:dyDescent="0.25">
      <c r="A291" t="s">
        <v>442</v>
      </c>
      <c r="B291" s="47" t="s">
        <v>2088</v>
      </c>
      <c r="C291" s="47" t="s">
        <v>1266</v>
      </c>
      <c r="D291">
        <v>3211</v>
      </c>
      <c r="X291" s="46"/>
      <c r="Y291" s="40"/>
      <c r="Z291" s="40" t="s">
        <v>2393</v>
      </c>
      <c r="AA291" s="40" t="e">
        <f>INDEX(allsections[[S]:[Order]],MATCH(X291,allsections[SGUID],0),3)</f>
        <v>#N/A</v>
      </c>
      <c r="AB291" s="40" t="e">
        <f>INDEX(allsections[[S]:[Order]],MATCH(Y291,allsections[SGUID],0),3)</f>
        <v>#N/A</v>
      </c>
      <c r="AC291" s="40" t="s">
        <v>2394</v>
      </c>
    </row>
    <row r="292" spans="1:29" ht="90" hidden="1" x14ac:dyDescent="0.25">
      <c r="A292" t="s">
        <v>1612</v>
      </c>
      <c r="B292" s="47" t="s">
        <v>1613</v>
      </c>
      <c r="C292" s="47" t="s">
        <v>1266</v>
      </c>
      <c r="D292">
        <v>3301</v>
      </c>
      <c r="X292" s="49"/>
      <c r="Y292" s="50"/>
      <c r="Z292" s="40" t="s">
        <v>2397</v>
      </c>
      <c r="AA292" s="40" t="e">
        <f>INDEX(allsections[[S]:[Order]],MATCH(X292,allsections[SGUID],0),3)</f>
        <v>#N/A</v>
      </c>
      <c r="AB292" s="40" t="e">
        <f>INDEX(allsections[[S]:[Order]],MATCH(Y292,allsections[SGUID],0),3)</f>
        <v>#N/A</v>
      </c>
      <c r="AC292" s="50" t="s">
        <v>2398</v>
      </c>
    </row>
    <row r="293" spans="1:29" ht="120" hidden="1" x14ac:dyDescent="0.25">
      <c r="A293" t="s">
        <v>1185</v>
      </c>
      <c r="B293" s="47" t="s">
        <v>2196</v>
      </c>
      <c r="C293" s="47" t="s">
        <v>1266</v>
      </c>
      <c r="D293">
        <v>3301</v>
      </c>
      <c r="X293" s="46"/>
      <c r="Y293" s="40"/>
      <c r="Z293" s="40" t="s">
        <v>2402</v>
      </c>
      <c r="AA293" s="40" t="e">
        <f>INDEX(allsections[[S]:[Order]],MATCH(X293,allsections[SGUID],0),3)</f>
        <v>#N/A</v>
      </c>
      <c r="AB293" s="40" t="e">
        <f>INDEX(allsections[[S]:[Order]],MATCH(Y293,allsections[SGUID],0),3)</f>
        <v>#N/A</v>
      </c>
      <c r="AC293" s="40" t="s">
        <v>2403</v>
      </c>
    </row>
    <row r="294" spans="1:29" ht="75" hidden="1" x14ac:dyDescent="0.25">
      <c r="A294" t="s">
        <v>1608</v>
      </c>
      <c r="B294" s="47" t="s">
        <v>1609</v>
      </c>
      <c r="C294" s="47" t="s">
        <v>1266</v>
      </c>
      <c r="D294">
        <v>3302</v>
      </c>
      <c r="X294" s="49"/>
      <c r="Y294" s="50"/>
      <c r="Z294" s="40" t="s">
        <v>2406</v>
      </c>
      <c r="AA294" s="40" t="e">
        <f>INDEX(allsections[[S]:[Order]],MATCH(X294,allsections[SGUID],0),3)</f>
        <v>#N/A</v>
      </c>
      <c r="AB294" s="40" t="e">
        <f>INDEX(allsections[[S]:[Order]],MATCH(Y294,allsections[SGUID],0),3)</f>
        <v>#N/A</v>
      </c>
      <c r="AC294" s="50" t="s">
        <v>2407</v>
      </c>
    </row>
    <row r="295" spans="1:29" ht="45" hidden="1" x14ac:dyDescent="0.25">
      <c r="A295" t="s">
        <v>1172</v>
      </c>
      <c r="B295" s="47" t="s">
        <v>2193</v>
      </c>
      <c r="C295" s="47" t="s">
        <v>1266</v>
      </c>
      <c r="D295">
        <v>3302</v>
      </c>
      <c r="X295" s="46"/>
      <c r="Y295" s="40"/>
      <c r="Z295" s="40" t="s">
        <v>2411</v>
      </c>
      <c r="AA295" s="40" t="e">
        <f>INDEX(allsections[[S]:[Order]],MATCH(X295,allsections[SGUID],0),3)</f>
        <v>#N/A</v>
      </c>
      <c r="AB295" s="40" t="e">
        <f>INDEX(allsections[[S]:[Order]],MATCH(Y295,allsections[SGUID],0),3)</f>
        <v>#N/A</v>
      </c>
      <c r="AC295" s="40" t="s">
        <v>2412</v>
      </c>
    </row>
    <row r="296" spans="1:29" ht="90" hidden="1" x14ac:dyDescent="0.25">
      <c r="A296" t="s">
        <v>1604</v>
      </c>
      <c r="B296" s="47" t="s">
        <v>1605</v>
      </c>
      <c r="C296" s="47" t="s">
        <v>1266</v>
      </c>
      <c r="D296">
        <v>3303</v>
      </c>
      <c r="X296" s="49"/>
      <c r="Y296" s="50"/>
      <c r="Z296" s="40" t="s">
        <v>2414</v>
      </c>
      <c r="AA296" s="40" t="e">
        <f>INDEX(allsections[[S]:[Order]],MATCH(X296,allsections[SGUID],0),3)</f>
        <v>#N/A</v>
      </c>
      <c r="AB296" s="40" t="e">
        <f>INDEX(allsections[[S]:[Order]],MATCH(Y296,allsections[SGUID],0),3)</f>
        <v>#N/A</v>
      </c>
      <c r="AC296" s="50" t="s">
        <v>2415</v>
      </c>
    </row>
    <row r="297" spans="1:29" ht="75" hidden="1" x14ac:dyDescent="0.25">
      <c r="A297" t="s">
        <v>1165</v>
      </c>
      <c r="B297" s="47" t="s">
        <v>2190</v>
      </c>
      <c r="C297" s="47" t="s">
        <v>1266</v>
      </c>
      <c r="D297">
        <v>3303</v>
      </c>
      <c r="X297" s="46"/>
      <c r="Y297" s="40"/>
      <c r="Z297" s="40" t="s">
        <v>2418</v>
      </c>
      <c r="AA297" s="40" t="e">
        <f>INDEX(allsections[[S]:[Order]],MATCH(X297,allsections[SGUID],0),3)</f>
        <v>#N/A</v>
      </c>
      <c r="AB297" s="40" t="e">
        <f>INDEX(allsections[[S]:[Order]],MATCH(Y297,allsections[SGUID],0),3)</f>
        <v>#N/A</v>
      </c>
      <c r="AC297" s="40" t="s">
        <v>2419</v>
      </c>
    </row>
    <row r="298" spans="1:29" ht="60" hidden="1" x14ac:dyDescent="0.25">
      <c r="A298" t="s">
        <v>1600</v>
      </c>
      <c r="B298" s="47" t="s">
        <v>1601</v>
      </c>
      <c r="C298" s="47" t="s">
        <v>1266</v>
      </c>
      <c r="D298">
        <v>3304</v>
      </c>
    </row>
    <row r="299" spans="1:29" ht="45" hidden="1" x14ac:dyDescent="0.25">
      <c r="A299" t="s">
        <v>1131</v>
      </c>
      <c r="B299" s="47" t="s">
        <v>2187</v>
      </c>
      <c r="C299" s="47" t="s">
        <v>1266</v>
      </c>
      <c r="D299">
        <v>3304</v>
      </c>
    </row>
    <row r="300" spans="1:29" ht="60" hidden="1" x14ac:dyDescent="0.25">
      <c r="A300" t="s">
        <v>1596</v>
      </c>
      <c r="B300" s="47" t="s">
        <v>1597</v>
      </c>
      <c r="C300" s="47" t="s">
        <v>1266</v>
      </c>
      <c r="D300">
        <v>3305</v>
      </c>
    </row>
    <row r="301" spans="1:29" ht="45" hidden="1" x14ac:dyDescent="0.25">
      <c r="A301" t="s">
        <v>1158</v>
      </c>
      <c r="B301" s="47" t="s">
        <v>2180</v>
      </c>
      <c r="C301" s="47" t="s">
        <v>1266</v>
      </c>
      <c r="D301">
        <v>3305</v>
      </c>
    </row>
    <row r="302" spans="1:29" ht="90" hidden="1" x14ac:dyDescent="0.25">
      <c r="A302" t="s">
        <v>1138</v>
      </c>
      <c r="B302" s="47" t="s">
        <v>1292</v>
      </c>
      <c r="C302" t="s">
        <v>1266</v>
      </c>
      <c r="D302">
        <v>3306</v>
      </c>
    </row>
    <row r="303" spans="1:29" ht="60" hidden="1" x14ac:dyDescent="0.25">
      <c r="A303" t="s">
        <v>1592</v>
      </c>
      <c r="B303" s="47" t="s">
        <v>1593</v>
      </c>
      <c r="C303" s="47" t="s">
        <v>1266</v>
      </c>
      <c r="D303">
        <v>3306</v>
      </c>
    </row>
    <row r="304" spans="1:29" ht="75" hidden="1" x14ac:dyDescent="0.25">
      <c r="A304" t="s">
        <v>1151</v>
      </c>
      <c r="B304" s="47" t="s">
        <v>1289</v>
      </c>
      <c r="C304" t="s">
        <v>1266</v>
      </c>
      <c r="D304">
        <v>3307</v>
      </c>
    </row>
    <row r="305" spans="1:4" ht="105" hidden="1" x14ac:dyDescent="0.25">
      <c r="A305" t="s">
        <v>1588</v>
      </c>
      <c r="B305" s="47" t="s">
        <v>1589</v>
      </c>
      <c r="C305" s="47" t="s">
        <v>1266</v>
      </c>
      <c r="D305">
        <v>3307</v>
      </c>
    </row>
    <row r="306" spans="1:4" ht="45" hidden="1" x14ac:dyDescent="0.25">
      <c r="A306" t="s">
        <v>1382</v>
      </c>
      <c r="B306" s="47" t="s">
        <v>1383</v>
      </c>
      <c r="C306" t="s">
        <v>1266</v>
      </c>
      <c r="D306">
        <v>10100</v>
      </c>
    </row>
    <row r="307" spans="1:4" ht="135" hidden="1" x14ac:dyDescent="0.25">
      <c r="A307" t="s">
        <v>1378</v>
      </c>
      <c r="B307" s="47" t="s">
        <v>1379</v>
      </c>
      <c r="C307" t="s">
        <v>1266</v>
      </c>
      <c r="D307">
        <v>10101</v>
      </c>
    </row>
    <row r="308" spans="1:4" ht="150" hidden="1" x14ac:dyDescent="0.25">
      <c r="A308" t="s">
        <v>1295</v>
      </c>
      <c r="B308" s="47" t="s">
        <v>1296</v>
      </c>
      <c r="C308" t="s">
        <v>1266</v>
      </c>
      <c r="D308">
        <v>10102</v>
      </c>
    </row>
    <row r="309" spans="1:4" ht="60" hidden="1" x14ac:dyDescent="0.25">
      <c r="A309" t="s">
        <v>1299</v>
      </c>
      <c r="B309" s="47" t="s">
        <v>1300</v>
      </c>
      <c r="C309" t="s">
        <v>1266</v>
      </c>
      <c r="D309">
        <v>10200</v>
      </c>
    </row>
    <row r="310" spans="1:4" ht="120" hidden="1" x14ac:dyDescent="0.25">
      <c r="A310" t="s">
        <v>1303</v>
      </c>
      <c r="B310" s="47" t="s">
        <v>1304</v>
      </c>
      <c r="C310" t="s">
        <v>1266</v>
      </c>
      <c r="D310">
        <v>10201</v>
      </c>
    </row>
    <row r="311" spans="1:4" ht="90" hidden="1" x14ac:dyDescent="0.25">
      <c r="A311" t="s">
        <v>1307</v>
      </c>
      <c r="B311" s="47" t="s">
        <v>1308</v>
      </c>
      <c r="C311" t="s">
        <v>1266</v>
      </c>
      <c r="D311">
        <v>10202</v>
      </c>
    </row>
    <row r="312" spans="1:4" ht="45" hidden="1" x14ac:dyDescent="0.25">
      <c r="A312" t="s">
        <v>1311</v>
      </c>
      <c r="B312" s="47" t="s">
        <v>1312</v>
      </c>
      <c r="C312" t="s">
        <v>1266</v>
      </c>
      <c r="D312">
        <v>20100</v>
      </c>
    </row>
    <row r="313" spans="1:4" ht="90" hidden="1" x14ac:dyDescent="0.25">
      <c r="A313" t="s">
        <v>1315</v>
      </c>
      <c r="B313" s="47" t="s">
        <v>1316</v>
      </c>
      <c r="C313" t="s">
        <v>1266</v>
      </c>
      <c r="D313">
        <v>20200</v>
      </c>
    </row>
    <row r="314" spans="1:4" ht="105" hidden="1" x14ac:dyDescent="0.25">
      <c r="A314" t="s">
        <v>1319</v>
      </c>
      <c r="B314" s="47" t="s">
        <v>1320</v>
      </c>
      <c r="C314" t="s">
        <v>1266</v>
      </c>
      <c r="D314">
        <v>30100</v>
      </c>
    </row>
    <row r="315" spans="1:4" ht="45" hidden="1" x14ac:dyDescent="0.25">
      <c r="A315" t="s">
        <v>1323</v>
      </c>
      <c r="B315" s="47" t="s">
        <v>1324</v>
      </c>
      <c r="C315" t="s">
        <v>1266</v>
      </c>
      <c r="D315">
        <v>30200</v>
      </c>
    </row>
    <row r="316" spans="1:4" ht="75" hidden="1" x14ac:dyDescent="0.25">
      <c r="A316" t="s">
        <v>1327</v>
      </c>
      <c r="B316" s="47" t="s">
        <v>1328</v>
      </c>
      <c r="C316" t="s">
        <v>1266</v>
      </c>
      <c r="D316">
        <v>50100</v>
      </c>
    </row>
    <row r="317" spans="1:4" ht="90" hidden="1" x14ac:dyDescent="0.25">
      <c r="A317" t="s">
        <v>1331</v>
      </c>
      <c r="B317" s="47" t="s">
        <v>1332</v>
      </c>
      <c r="C317" t="s">
        <v>1266</v>
      </c>
      <c r="D317">
        <v>50200</v>
      </c>
    </row>
    <row r="318" spans="1:4" ht="165" hidden="1" x14ac:dyDescent="0.25">
      <c r="A318" t="s">
        <v>1335</v>
      </c>
      <c r="B318" s="47" t="s">
        <v>1336</v>
      </c>
      <c r="C318" t="s">
        <v>1266</v>
      </c>
      <c r="D318">
        <v>50300</v>
      </c>
    </row>
    <row r="319" spans="1:4" ht="75" hidden="1" x14ac:dyDescent="0.25">
      <c r="A319" t="s">
        <v>1339</v>
      </c>
      <c r="B319" s="47" t="s">
        <v>1340</v>
      </c>
      <c r="C319" t="s">
        <v>1266</v>
      </c>
      <c r="D319">
        <v>110100</v>
      </c>
    </row>
    <row r="320" spans="1:4" ht="90" hidden="1" x14ac:dyDescent="0.25">
      <c r="A320" t="s">
        <v>1343</v>
      </c>
      <c r="B320" s="47" t="s">
        <v>1344</v>
      </c>
      <c r="C320" t="s">
        <v>1266</v>
      </c>
      <c r="D320">
        <v>110200</v>
      </c>
    </row>
    <row r="321" spans="1:4" ht="90" hidden="1" x14ac:dyDescent="0.25">
      <c r="A321" t="s">
        <v>1347</v>
      </c>
      <c r="B321" s="47" t="s">
        <v>1348</v>
      </c>
      <c r="C321" t="s">
        <v>1266</v>
      </c>
      <c r="D321">
        <v>110300</v>
      </c>
    </row>
    <row r="322" spans="1:4" ht="105" hidden="1" x14ac:dyDescent="0.25">
      <c r="A322" t="s">
        <v>1351</v>
      </c>
      <c r="B322" s="47" t="s">
        <v>1352</v>
      </c>
      <c r="C322" t="s">
        <v>1266</v>
      </c>
      <c r="D322">
        <v>120100</v>
      </c>
    </row>
    <row r="323" spans="1:4" ht="105" hidden="1" x14ac:dyDescent="0.25">
      <c r="A323" t="s">
        <v>1355</v>
      </c>
      <c r="B323" s="47" t="s">
        <v>1356</v>
      </c>
      <c r="C323" t="s">
        <v>1266</v>
      </c>
      <c r="D323">
        <v>120200</v>
      </c>
    </row>
    <row r="324" spans="1:4" ht="135" hidden="1" x14ac:dyDescent="0.25">
      <c r="A324" t="s">
        <v>1359</v>
      </c>
      <c r="B324" s="47" t="s">
        <v>1360</v>
      </c>
      <c r="C324" t="s">
        <v>1266</v>
      </c>
      <c r="D324">
        <v>120301</v>
      </c>
    </row>
    <row r="325" spans="1:4" ht="150" hidden="1" x14ac:dyDescent="0.25">
      <c r="A325" t="s">
        <v>1363</v>
      </c>
      <c r="B325" s="47" t="s">
        <v>1364</v>
      </c>
      <c r="C325" t="s">
        <v>1266</v>
      </c>
      <c r="D325">
        <v>120302</v>
      </c>
    </row>
    <row r="326" spans="1:4" ht="150" hidden="1" x14ac:dyDescent="0.25">
      <c r="A326" t="s">
        <v>1733</v>
      </c>
      <c r="B326" s="47" t="s">
        <v>1734</v>
      </c>
      <c r="C326" s="47" t="s">
        <v>1735</v>
      </c>
      <c r="D326">
        <v>120303</v>
      </c>
    </row>
    <row r="327" spans="1:4" ht="285" hidden="1" x14ac:dyDescent="0.25">
      <c r="A327" t="s">
        <v>1371</v>
      </c>
      <c r="B327" s="47" t="s">
        <v>1372</v>
      </c>
      <c r="C327" t="s">
        <v>1266</v>
      </c>
      <c r="D327">
        <v>120304</v>
      </c>
    </row>
    <row r="328" spans="1:4" ht="285" hidden="1" x14ac:dyDescent="0.25">
      <c r="A328" t="s">
        <v>1375</v>
      </c>
      <c r="B328" s="47" t="s">
        <v>1372</v>
      </c>
      <c r="C328" t="s">
        <v>1266</v>
      </c>
      <c r="D328">
        <v>120304</v>
      </c>
    </row>
    <row r="329" spans="1:4" ht="60" hidden="1" x14ac:dyDescent="0.25">
      <c r="A329" t="s">
        <v>1367</v>
      </c>
      <c r="B329" s="47" t="s">
        <v>1368</v>
      </c>
      <c r="C329" t="s">
        <v>1266</v>
      </c>
      <c r="D329">
        <v>120400</v>
      </c>
    </row>
    <row r="330" spans="1:4" ht="180" hidden="1" x14ac:dyDescent="0.25">
      <c r="A330" t="s">
        <v>1728</v>
      </c>
      <c r="B330" s="47" t="s">
        <v>1729</v>
      </c>
      <c r="C330" s="47" t="s">
        <v>1730</v>
      </c>
      <c r="D330">
        <v>120500</v>
      </c>
    </row>
    <row r="331" spans="1:4" hidden="1" x14ac:dyDescent="0.25">
      <c r="A331" t="s">
        <v>50</v>
      </c>
      <c r="B331" s="47" t="s">
        <v>1266</v>
      </c>
      <c r="C331" s="47" t="s">
        <v>1266</v>
      </c>
    </row>
    <row r="341" spans="4:4" x14ac:dyDescent="0.25">
      <c r="D341" s="46"/>
    </row>
  </sheetData>
  <mergeCells count="6">
    <mergeCell ref="AE1:AJ1"/>
    <mergeCell ref="A1:D1"/>
    <mergeCell ref="F1:I1"/>
    <mergeCell ref="K1:N1"/>
    <mergeCell ref="P1:V1"/>
    <mergeCell ref="X1:AC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85C59-A094-4AC2-838F-0E8B4757C5CF}">
  <dimension ref="A1:G12"/>
  <sheetViews>
    <sheetView workbookViewId="0">
      <selection activeCell="F1" sqref="A1:F12"/>
    </sheetView>
  </sheetViews>
  <sheetFormatPr defaultColWidth="9.140625" defaultRowHeight="15" x14ac:dyDescent="0.25"/>
  <sheetData>
    <row r="1" spans="1:7" x14ac:dyDescent="0.25">
      <c r="A1" s="46" t="s">
        <v>115</v>
      </c>
      <c r="B1" s="40" t="s">
        <v>1022</v>
      </c>
      <c r="C1" s="40" t="str">
        <f t="shared" ref="C1:C12" si="0">A1&amp;B1</f>
        <v>6mrYpZ2GcLZ7AP1RVVry5G78fF8J8n8uDPsOxFl12Alc</v>
      </c>
      <c r="D1" s="40">
        <f>INDEX(allsections[[S]:[Order]],MATCH(A1,allsections[SGUID],0),3)</f>
        <v>32</v>
      </c>
      <c r="E1" s="40">
        <f>INDEX(allsections[[S]:[Order]],MATCH(B1,allsections[SGUID],0),3)</f>
        <v>3207</v>
      </c>
      <c r="F1" s="40"/>
      <c r="G1" s="51">
        <f>COUNTIF(K:K,sectionsubsection[[#This Row],[Title]])</f>
        <v>0</v>
      </c>
    </row>
    <row r="2" spans="1:7" x14ac:dyDescent="0.25">
      <c r="A2" s="49" t="s">
        <v>115</v>
      </c>
      <c r="B2" s="50" t="s">
        <v>1022</v>
      </c>
      <c r="C2" s="40" t="str">
        <f t="shared" si="0"/>
        <v>6mrYpZ2GcLZ7AP1RVVry5G78fF8J8n8uDPsOxFl12Alc</v>
      </c>
      <c r="D2" s="40">
        <f>INDEX(allsections[[S]:[Order]],MATCH(A2,allsections[SGUID],0),3)</f>
        <v>32</v>
      </c>
      <c r="E2" s="40">
        <f>INDEX(allsections[[S]:[Order]],MATCH(B2,allsections[SGUID],0),3)</f>
        <v>3207</v>
      </c>
      <c r="F2" s="50"/>
      <c r="G2" s="52">
        <f>COUNTIF(K:K,sectionsubsection[[#This Row],[Title]])</f>
        <v>0</v>
      </c>
    </row>
    <row r="3" spans="1:7" x14ac:dyDescent="0.25">
      <c r="A3" s="46" t="s">
        <v>115</v>
      </c>
      <c r="B3" s="40" t="s">
        <v>1022</v>
      </c>
      <c r="C3" s="40" t="str">
        <f t="shared" si="0"/>
        <v>6mrYpZ2GcLZ7AP1RVVry5G78fF8J8n8uDPsOxFl12Alc</v>
      </c>
      <c r="D3" s="40">
        <f>INDEX(allsections[[S]:[Order]],MATCH(A3,allsections[SGUID],0),3)</f>
        <v>32</v>
      </c>
      <c r="E3" s="40">
        <f>INDEX(allsections[[S]:[Order]],MATCH(B3,allsections[SGUID],0),3)</f>
        <v>3207</v>
      </c>
      <c r="F3" s="40"/>
      <c r="G3" s="51">
        <f>COUNTIF(K:K,sectionsubsection[[#This Row],[Title]])</f>
        <v>0</v>
      </c>
    </row>
    <row r="4" spans="1:7" x14ac:dyDescent="0.25">
      <c r="A4" s="49" t="s">
        <v>115</v>
      </c>
      <c r="B4" s="50" t="s">
        <v>1022</v>
      </c>
      <c r="C4" s="40" t="str">
        <f t="shared" si="0"/>
        <v>6mrYpZ2GcLZ7AP1RVVry5G78fF8J8n8uDPsOxFl12Alc</v>
      </c>
      <c r="D4" s="40">
        <f>INDEX(allsections[[S]:[Order]],MATCH(A4,allsections[SGUID],0),3)</f>
        <v>32</v>
      </c>
      <c r="E4" s="40">
        <f>INDEX(allsections[[S]:[Order]],MATCH(B4,allsections[SGUID],0),3)</f>
        <v>3207</v>
      </c>
      <c r="F4" s="50"/>
      <c r="G4" s="52">
        <f>COUNTIF(K:K,sectionsubsection[[#This Row],[Title]])</f>
        <v>0</v>
      </c>
    </row>
    <row r="5" spans="1:7" x14ac:dyDescent="0.25">
      <c r="A5" s="46" t="s">
        <v>115</v>
      </c>
      <c r="B5" s="40" t="s">
        <v>1022</v>
      </c>
      <c r="C5" s="40" t="str">
        <f t="shared" si="0"/>
        <v>6mrYpZ2GcLZ7AP1RVVry5G78fF8J8n8uDPsOxFl12Alc</v>
      </c>
      <c r="D5" s="40">
        <f>INDEX(allsections[[S]:[Order]],MATCH(A5,allsections[SGUID],0),3)</f>
        <v>32</v>
      </c>
      <c r="E5" s="40">
        <f>INDEX(allsections[[S]:[Order]],MATCH(B5,allsections[SGUID],0),3)</f>
        <v>3207</v>
      </c>
      <c r="F5" s="40"/>
      <c r="G5" s="51">
        <f>COUNTIF(K:K,sectionsubsection[[#This Row],[Title]])</f>
        <v>0</v>
      </c>
    </row>
    <row r="6" spans="1:7" x14ac:dyDescent="0.25">
      <c r="A6" s="49" t="s">
        <v>123</v>
      </c>
      <c r="B6" s="50" t="s">
        <v>730</v>
      </c>
      <c r="C6" s="40" t="str">
        <f t="shared" si="0"/>
        <v>5nPf6FvRIaYhUohxiK6Z4C1DSOMfBwEJ7NMTIzs3yO1i</v>
      </c>
      <c r="D6" s="40">
        <f>INDEX(allsections[[S]:[Order]],MATCH(A6,allsections[SGUID],0),3)</f>
        <v>29</v>
      </c>
      <c r="E6" s="40">
        <f>INDEX(allsections[[S]:[Order]],MATCH(B6,allsections[SGUID],0),3)</f>
        <v>2904</v>
      </c>
      <c r="F6" s="50"/>
      <c r="G6" s="52">
        <f>COUNTIF(K:K,sectionsubsection[[#This Row],[Title]])</f>
        <v>0</v>
      </c>
    </row>
    <row r="7" spans="1:7" x14ac:dyDescent="0.25">
      <c r="A7" s="46" t="s">
        <v>123</v>
      </c>
      <c r="B7" s="40" t="s">
        <v>730</v>
      </c>
      <c r="C7" s="40" t="str">
        <f t="shared" si="0"/>
        <v>5nPf6FvRIaYhUohxiK6Z4C1DSOMfBwEJ7NMTIzs3yO1i</v>
      </c>
      <c r="D7" s="40">
        <f>INDEX(allsections[[S]:[Order]],MATCH(A7,allsections[SGUID],0),3)</f>
        <v>29</v>
      </c>
      <c r="E7" s="40">
        <f>INDEX(allsections[[S]:[Order]],MATCH(B7,allsections[SGUID],0),3)</f>
        <v>2904</v>
      </c>
      <c r="F7" s="40"/>
      <c r="G7" s="51">
        <f>COUNTIF(K:K,sectionsubsection[[#This Row],[Title]])</f>
        <v>0</v>
      </c>
    </row>
    <row r="8" spans="1:7" x14ac:dyDescent="0.25">
      <c r="A8" s="49" t="s">
        <v>58</v>
      </c>
      <c r="B8" s="50" t="s">
        <v>59</v>
      </c>
      <c r="C8" s="40" t="str">
        <f t="shared" si="0"/>
        <v>19FqK7ekLK0m3iLHchTn8h7mjSidGuWy0Ls8TvSUsTPI</v>
      </c>
      <c r="D8" s="40">
        <f>INDEX(allsections[[S]:[Order]],MATCH(A8,allsections[SGUID],0),3)</f>
        <v>28</v>
      </c>
      <c r="E8" s="40">
        <f>INDEX(allsections[[S]:[Order]],MATCH(B8,allsections[SGUID],0),3)</f>
        <v>2801</v>
      </c>
      <c r="F8" s="50"/>
      <c r="G8" s="52">
        <f>COUNTIF(K:K,sectionsubsection[[#This Row],[Title]])</f>
        <v>0</v>
      </c>
    </row>
    <row r="9" spans="1:7" x14ac:dyDescent="0.25">
      <c r="A9" s="46" t="s">
        <v>58</v>
      </c>
      <c r="B9" s="40" t="s">
        <v>59</v>
      </c>
      <c r="C9" s="40" t="str">
        <f t="shared" si="0"/>
        <v>19FqK7ekLK0m3iLHchTn8h7mjSidGuWy0Ls8TvSUsTPI</v>
      </c>
      <c r="D9" s="40">
        <f>INDEX(allsections[[S]:[Order]],MATCH(A9,allsections[SGUID],0),3)</f>
        <v>28</v>
      </c>
      <c r="E9" s="40">
        <f>INDEX(allsections[[S]:[Order]],MATCH(B9,allsections[SGUID],0),3)</f>
        <v>2801</v>
      </c>
      <c r="F9" s="40"/>
      <c r="G9" s="51">
        <f>COUNTIF(K:K,sectionsubsection[[#This Row],[Title]])</f>
        <v>0</v>
      </c>
    </row>
    <row r="10" spans="1:7" x14ac:dyDescent="0.25">
      <c r="A10" s="49" t="s">
        <v>58</v>
      </c>
      <c r="B10" s="50" t="s">
        <v>59</v>
      </c>
      <c r="C10" s="40" t="str">
        <f t="shared" si="0"/>
        <v>19FqK7ekLK0m3iLHchTn8h7mjSidGuWy0Ls8TvSUsTPI</v>
      </c>
      <c r="D10" s="40">
        <f>INDEX(allsections[[S]:[Order]],MATCH(A10,allsections[SGUID],0),3)</f>
        <v>28</v>
      </c>
      <c r="E10" s="40">
        <f>INDEX(allsections[[S]:[Order]],MATCH(B10,allsections[SGUID],0),3)</f>
        <v>2801</v>
      </c>
      <c r="F10" s="50"/>
      <c r="G10" s="52">
        <f>COUNTIF(K:K,sectionsubsection[[#This Row],[Title]])</f>
        <v>0</v>
      </c>
    </row>
    <row r="11" spans="1:7" x14ac:dyDescent="0.25">
      <c r="A11" s="46" t="s">
        <v>58</v>
      </c>
      <c r="B11" s="40" t="s">
        <v>59</v>
      </c>
      <c r="C11" s="40" t="str">
        <f t="shared" si="0"/>
        <v>19FqK7ekLK0m3iLHchTn8h7mjSidGuWy0Ls8TvSUsTPI</v>
      </c>
      <c r="D11" s="40">
        <f>INDEX(allsections[[S]:[Order]],MATCH(A11,allsections[SGUID],0),3)</f>
        <v>28</v>
      </c>
      <c r="E11" s="40">
        <f>INDEX(allsections[[S]:[Order]],MATCH(B11,allsections[SGUID],0),3)</f>
        <v>2801</v>
      </c>
      <c r="F11" s="40"/>
      <c r="G11" s="51">
        <f>COUNTIF(K:K,sectionsubsection[[#This Row],[Title]])</f>
        <v>0</v>
      </c>
    </row>
    <row r="12" spans="1:7" x14ac:dyDescent="0.25">
      <c r="A12" s="49" t="s">
        <v>58</v>
      </c>
      <c r="B12" s="50" t="s">
        <v>59</v>
      </c>
      <c r="C12" s="40" t="str">
        <f t="shared" si="0"/>
        <v>19FqK7ekLK0m3iLHchTn8h7mjSidGuWy0Ls8TvSUsTPI</v>
      </c>
      <c r="D12" s="40">
        <f>INDEX(allsections[[S]:[Order]],MATCH(A12,allsections[SGUID],0),3)</f>
        <v>28</v>
      </c>
      <c r="E12" s="40">
        <f>INDEX(allsections[[S]:[Order]],MATCH(B12,allsections[SGUID],0),3)</f>
        <v>2801</v>
      </c>
      <c r="F12" s="50"/>
      <c r="G12" s="52">
        <f>COUNTIF(K:K,sectionsubsection[[#This Row],[Title]])</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02"/>
  <sheetViews>
    <sheetView workbookViewId="0">
      <selection activeCell="D19" sqref="D19"/>
    </sheetView>
  </sheetViews>
  <sheetFormatPr defaultColWidth="9.140625" defaultRowHeight="15" x14ac:dyDescent="0.25"/>
  <cols>
    <col min="1" max="1" width="27.140625" bestFit="1" customWidth="1"/>
    <col min="2" max="2" width="9.85546875" customWidth="1"/>
    <col min="3" max="3" width="50.140625" bestFit="1" customWidth="1"/>
  </cols>
  <sheetData>
    <row r="1" spans="1:4" x14ac:dyDescent="0.25">
      <c r="A1" t="s">
        <v>2483</v>
      </c>
      <c r="B1" t="s">
        <v>2484</v>
      </c>
      <c r="C1" t="s">
        <v>2485</v>
      </c>
      <c r="D1" t="s">
        <v>2486</v>
      </c>
    </row>
    <row r="2" spans="1:4" x14ac:dyDescent="0.25">
      <c r="A2" t="s">
        <v>1198</v>
      </c>
      <c r="B2" t="s">
        <v>2487</v>
      </c>
      <c r="C2" t="str">
        <f>S2PQ_relational[[#This Row],[PIGUID]]&amp;S2PQ_relational[[#This Row],[PQGUID]]</f>
        <v>4WYx7HFMmvtmz47Y7M3HG3DgQZai1eFLNcGaormDrdC</v>
      </c>
      <c r="D2" t="str">
        <f>IF(INDEX(S2PQ[[S2PQGUID]:[Answer]],MATCH(S2PQ_relational[[#This Row],[PQGUID]],S2PQ[S2PQGUID],0),5)="no",S2PQ_relational[[#This Row],[PIGUID]]&amp;"NO","-")</f>
        <v>-</v>
      </c>
    </row>
    <row r="3" spans="1:4" x14ac:dyDescent="0.25">
      <c r="A3" t="s">
        <v>1192</v>
      </c>
      <c r="B3" t="s">
        <v>2487</v>
      </c>
      <c r="C3" t="str">
        <f>S2PQ_relational[[#This Row],[PIGUID]]&amp;S2PQ_relational[[#This Row],[PQGUID]]</f>
        <v>4jmMeYGPtKdXO8Ibg2kVnKDgQZai1eFLNcGaormDrdC</v>
      </c>
      <c r="D3" t="str">
        <f>IF(INDEX(S2PQ[[S2PQGUID]:[Answer]],MATCH(S2PQ_relational[[#This Row],[PQGUID]],S2PQ[S2PQGUID],0),5)="no",S2PQ_relational[[#This Row],[PIGUID]]&amp;"NO","-")</f>
        <v>-</v>
      </c>
    </row>
    <row r="4" spans="1:4" x14ac:dyDescent="0.25">
      <c r="A4" t="s">
        <v>1186</v>
      </c>
      <c r="B4" t="s">
        <v>2487</v>
      </c>
      <c r="C4" t="str">
        <f>S2PQ_relational[[#This Row],[PIGUID]]&amp;S2PQ_relational[[#This Row],[PQGUID]]</f>
        <v>22l3UtO73ZM5X3unimZhNHDgQZai1eFLNcGaormDrdC</v>
      </c>
      <c r="D4" t="str">
        <f>IF(INDEX(S2PQ[[S2PQGUID]:[Answer]],MATCH(S2PQ_relational[[#This Row],[PQGUID]],S2PQ[S2PQGUID],0),5)="no",S2PQ_relational[[#This Row],[PIGUID]]&amp;"NO","-")</f>
        <v>-</v>
      </c>
    </row>
    <row r="5" spans="1:4" x14ac:dyDescent="0.25">
      <c r="A5" t="s">
        <v>1179</v>
      </c>
      <c r="B5" t="s">
        <v>2487</v>
      </c>
      <c r="C5" t="str">
        <f>S2PQ_relational[[#This Row],[PIGUID]]&amp;S2PQ_relational[[#This Row],[PQGUID]]</f>
        <v>vTUZ6KQlrq7dspNUGk5KBDgQZai1eFLNcGaormDrdC</v>
      </c>
      <c r="D5" t="str">
        <f>IF(INDEX(S2PQ[[S2PQGUID]:[Answer]],MATCH(S2PQ_relational[[#This Row],[PQGUID]],S2PQ[S2PQGUID],0),5)="no",S2PQ_relational[[#This Row],[PIGUID]]&amp;"NO","-")</f>
        <v>-</v>
      </c>
    </row>
    <row r="6" spans="1:4" x14ac:dyDescent="0.25">
      <c r="A6" t="s">
        <v>1166</v>
      </c>
      <c r="B6" t="s">
        <v>2487</v>
      </c>
      <c r="C6" t="str">
        <f>S2PQ_relational[[#This Row],[PIGUID]]&amp;S2PQ_relational[[#This Row],[PQGUID]]</f>
        <v>1Uqyo2Vwo2oCQgKT32PB54DgQZai1eFLNcGaormDrdC</v>
      </c>
      <c r="D6" t="str">
        <f>IF(INDEX(S2PQ[[S2PQGUID]:[Answer]],MATCH(S2PQ_relational[[#This Row],[PQGUID]],S2PQ[S2PQGUID],0),5)="no",S2PQ_relational[[#This Row],[PIGUID]]&amp;"NO","-")</f>
        <v>-</v>
      </c>
    </row>
    <row r="7" spans="1:4" x14ac:dyDescent="0.25">
      <c r="A7" t="s">
        <v>1173</v>
      </c>
      <c r="B7" t="s">
        <v>2487</v>
      </c>
      <c r="C7" t="str">
        <f>S2PQ_relational[[#This Row],[PIGUID]]&amp;S2PQ_relational[[#This Row],[PQGUID]]</f>
        <v>HpwhZNE1Jujf4ntm70XUJDgQZai1eFLNcGaormDrdC</v>
      </c>
      <c r="D7" t="str">
        <f>IF(INDEX(S2PQ[[S2PQGUID]:[Answer]],MATCH(S2PQ_relational[[#This Row],[PQGUID]],S2PQ[S2PQGUID],0),5)="no",S2PQ_relational[[#This Row],[PIGUID]]&amp;"NO","-")</f>
        <v>-</v>
      </c>
    </row>
    <row r="8" spans="1:4" x14ac:dyDescent="0.25">
      <c r="A8" t="s">
        <v>1159</v>
      </c>
      <c r="B8" t="s">
        <v>2487</v>
      </c>
      <c r="C8" t="str">
        <f>S2PQ_relational[[#This Row],[PIGUID]]&amp;S2PQ_relational[[#This Row],[PQGUID]]</f>
        <v>7IfmeAiwt7IyOyilrdfU56DgQZai1eFLNcGaormDrdC</v>
      </c>
      <c r="D8" t="str">
        <f>IF(INDEX(S2PQ[[S2PQGUID]:[Answer]],MATCH(S2PQ_relational[[#This Row],[PQGUID]],S2PQ[S2PQGUID],0),5)="no",S2PQ_relational[[#This Row],[PIGUID]]&amp;"NO","-")</f>
        <v>-</v>
      </c>
    </row>
    <row r="9" spans="1:4" x14ac:dyDescent="0.25">
      <c r="A9" t="s">
        <v>1124</v>
      </c>
      <c r="B9" t="s">
        <v>2487</v>
      </c>
      <c r="C9" t="str">
        <f>S2PQ_relational[[#This Row],[PIGUID]]&amp;S2PQ_relational[[#This Row],[PQGUID]]</f>
        <v>4e0hFYl6HltQu7DHCHbcoJDgQZai1eFLNcGaormDrdC</v>
      </c>
      <c r="D9" t="str">
        <f>IF(INDEX(S2PQ[[S2PQGUID]:[Answer]],MATCH(S2PQ_relational[[#This Row],[PQGUID]],S2PQ[S2PQGUID],0),5)="no",S2PQ_relational[[#This Row],[PIGUID]]&amp;"NO","-")</f>
        <v>-</v>
      </c>
    </row>
    <row r="10" spans="1:4" x14ac:dyDescent="0.25">
      <c r="A10" t="s">
        <v>1152</v>
      </c>
      <c r="B10" t="s">
        <v>2487</v>
      </c>
      <c r="C10" t="str">
        <f>S2PQ_relational[[#This Row],[PIGUID]]&amp;S2PQ_relational[[#This Row],[PQGUID]]</f>
        <v>6yPrLv8HOkMQl4FUElnt8sDgQZai1eFLNcGaormDrdC</v>
      </c>
      <c r="D10" t="str">
        <f>IF(INDEX(S2PQ[[S2PQGUID]:[Answer]],MATCH(S2PQ_relational[[#This Row],[PQGUID]],S2PQ[S2PQGUID],0),5)="no",S2PQ_relational[[#This Row],[PIGUID]]&amp;"NO","-")</f>
        <v>-</v>
      </c>
    </row>
    <row r="11" spans="1:4" x14ac:dyDescent="0.25">
      <c r="A11" t="s">
        <v>1132</v>
      </c>
      <c r="B11" t="s">
        <v>2487</v>
      </c>
      <c r="C11" t="str">
        <f>S2PQ_relational[[#This Row],[PIGUID]]&amp;S2PQ_relational[[#This Row],[PQGUID]]</f>
        <v>51KdjNCjOC8inVjuDumWQpDgQZai1eFLNcGaormDrdC</v>
      </c>
      <c r="D11" t="str">
        <f>IF(INDEX(S2PQ[[S2PQGUID]:[Answer]],MATCH(S2PQ_relational[[#This Row],[PQGUID]],S2PQ[S2PQGUID],0),5)="no",S2PQ_relational[[#This Row],[PIGUID]]&amp;"NO","-")</f>
        <v>-</v>
      </c>
    </row>
    <row r="12" spans="1:4" x14ac:dyDescent="0.25">
      <c r="C12" t="str">
        <f>S2PQ_relational[[#This Row],[PIGUID]]&amp;S2PQ_relational[[#This Row],[PQGUID]]</f>
        <v/>
      </c>
      <c r="D12" t="e">
        <f>IF(INDEX(S2PQ[[S2PQGUID]:[Answer]],MATCH(S2PQ_relational[[#This Row],[PQGUID]],S2PQ[S2PQGUID],0),5)="no",S2PQ_relational[[#This Row],[PIGUID]]&amp;"NO","-")</f>
        <v>#N/A</v>
      </c>
    </row>
    <row r="13" spans="1:4" x14ac:dyDescent="0.25">
      <c r="A13" t="s">
        <v>1139</v>
      </c>
      <c r="B13" t="s">
        <v>2487</v>
      </c>
      <c r="C13" t="str">
        <f>S2PQ_relational[[#This Row],[PIGUID]]&amp;S2PQ_relational[[#This Row],[PQGUID]]</f>
        <v>U3pe4S0WIg9qB7vTtaWatDgQZai1eFLNcGaormDrdC</v>
      </c>
      <c r="D13" t="str">
        <f>IF(INDEX(S2PQ[[S2PQGUID]:[Answer]],MATCH(S2PQ_relational[[#This Row],[PQGUID]],S2PQ[S2PQGUID],0),5)="no",S2PQ_relational[[#This Row],[PIGUID]]&amp;"NO","-")</f>
        <v>-</v>
      </c>
    </row>
    <row r="14" spans="1:4" x14ac:dyDescent="0.25">
      <c r="A14" t="s">
        <v>159</v>
      </c>
      <c r="B14" t="s">
        <v>2488</v>
      </c>
      <c r="C14" t="str">
        <f>S2PQ_relational[[#This Row],[PIGUID]]&amp;S2PQ_relational[[#This Row],[PQGUID]]</f>
        <v>5XMLpcjxwMVd0swERj19FI6wEtZi10jsNcRNXt4zdGZM</v>
      </c>
      <c r="D14" t="str">
        <f>IF(INDEX(S2PQ[[S2PQGUID]:[Answer]],MATCH(S2PQ_relational[[#This Row],[PQGUID]],S2PQ[S2PQGUID],0),5)="no",S2PQ_relational[[#This Row],[PIGUID]]&amp;"NO","-")</f>
        <v>-</v>
      </c>
    </row>
    <row r="15" spans="1:4" x14ac:dyDescent="0.25">
      <c r="A15" t="s">
        <v>145</v>
      </c>
      <c r="B15" t="s">
        <v>2488</v>
      </c>
      <c r="C15" t="str">
        <f>S2PQ_relational[[#This Row],[PIGUID]]&amp;S2PQ_relational[[#This Row],[PQGUID]]</f>
        <v>1pKykTCeSrkEE4AWwugwUB6wEtZi10jsNcRNXt4zdGZM</v>
      </c>
      <c r="D15" t="str">
        <f>IF(INDEX(S2PQ[[S2PQGUID]:[Answer]],MATCH(S2PQ_relational[[#This Row],[PQGUID]],S2PQ[S2PQGUID],0),5)="no",S2PQ_relational[[#This Row],[PIGUID]]&amp;"NO","-")</f>
        <v>-</v>
      </c>
    </row>
    <row r="16" spans="1:4" x14ac:dyDescent="0.25">
      <c r="A16" t="s">
        <v>245</v>
      </c>
      <c r="B16" t="s">
        <v>2488</v>
      </c>
      <c r="C16" t="str">
        <f>S2PQ_relational[[#This Row],[PIGUID]]&amp;S2PQ_relational[[#This Row],[PQGUID]]</f>
        <v>2xWtkK3f4uPpBQwoJOwYtN6wEtZi10jsNcRNXt4zdGZM</v>
      </c>
      <c r="D16" t="str">
        <f>IF(INDEX(S2PQ[[S2PQGUID]:[Answer]],MATCH(S2PQ_relational[[#This Row],[PQGUID]],S2PQ[S2PQGUID],0),5)="no",S2PQ_relational[[#This Row],[PIGUID]]&amp;"NO","-")</f>
        <v>-</v>
      </c>
    </row>
    <row r="17" spans="1:4" x14ac:dyDescent="0.25">
      <c r="A17" t="s">
        <v>152</v>
      </c>
      <c r="B17" t="s">
        <v>2488</v>
      </c>
      <c r="C17" t="str">
        <f>S2PQ_relational[[#This Row],[PIGUID]]&amp;S2PQ_relational[[#This Row],[PQGUID]]</f>
        <v>ZYU3P2HISVaXuEvVwpr526wEtZi10jsNcRNXt4zdGZM</v>
      </c>
      <c r="D17" t="str">
        <f>IF(INDEX(S2PQ[[S2PQGUID]:[Answer]],MATCH(S2PQ_relational[[#This Row],[PQGUID]],S2PQ[S2PQGUID],0),5)="no",S2PQ_relational[[#This Row],[PIGUID]]&amp;"NO","-")</f>
        <v>-</v>
      </c>
    </row>
    <row r="18" spans="1:4" x14ac:dyDescent="0.25">
      <c r="A18" t="s">
        <v>264</v>
      </c>
      <c r="B18" t="s">
        <v>2488</v>
      </c>
      <c r="C18" t="str">
        <f>S2PQ_relational[[#This Row],[PIGUID]]&amp;S2PQ_relational[[#This Row],[PQGUID]]</f>
        <v>2YSirzbeAjyTWH1ctHRk1C6wEtZi10jsNcRNXt4zdGZM</v>
      </c>
      <c r="D18" t="str">
        <f>IF(INDEX(S2PQ[[S2PQGUID]:[Answer]],MATCH(S2PQ_relational[[#This Row],[PQGUID]],S2PQ[S2PQGUID],0),5)="no",S2PQ_relational[[#This Row],[PIGUID]]&amp;"NO","-")</f>
        <v>-</v>
      </c>
    </row>
    <row r="19" spans="1:4" x14ac:dyDescent="0.25">
      <c r="A19" t="s">
        <v>251</v>
      </c>
      <c r="B19" t="s">
        <v>2488</v>
      </c>
      <c r="C19" t="str">
        <f>S2PQ_relational[[#This Row],[PIGUID]]&amp;S2PQ_relational[[#This Row],[PQGUID]]</f>
        <v>7sa1pBLjSG8Pp5qg7WPDWz6wEtZi10jsNcRNXt4zdGZM</v>
      </c>
      <c r="D19" t="str">
        <f>IF(INDEX(S2PQ[[S2PQGUID]:[Answer]],MATCH(S2PQ_relational[[#This Row],[PQGUID]],S2PQ[S2PQGUID],0),5)="no",S2PQ_relational[[#This Row],[PIGUID]]&amp;"NO","-")</f>
        <v>-</v>
      </c>
    </row>
    <row r="20" spans="1:4" x14ac:dyDescent="0.25">
      <c r="A20" t="s">
        <v>257</v>
      </c>
      <c r="B20" t="s">
        <v>2488</v>
      </c>
      <c r="C20" t="str">
        <f>S2PQ_relational[[#This Row],[PIGUID]]&amp;S2PQ_relational[[#This Row],[PQGUID]]</f>
        <v>5Wj2aUBoqbLeFTleXHhFBM6wEtZi10jsNcRNXt4zdGZM</v>
      </c>
      <c r="D20" t="str">
        <f>IF(INDEX(S2PQ[[S2PQGUID]:[Answer]],MATCH(S2PQ_relational[[#This Row],[PQGUID]],S2PQ[S2PQGUID],0),5)="no",S2PQ_relational[[#This Row],[PIGUID]]&amp;"NO","-")</f>
        <v>-</v>
      </c>
    </row>
    <row r="21" spans="1:4" x14ac:dyDescent="0.25">
      <c r="A21" t="s">
        <v>177</v>
      </c>
      <c r="B21" t="s">
        <v>2488</v>
      </c>
      <c r="C21" t="str">
        <f>S2PQ_relational[[#This Row],[PIGUID]]&amp;S2PQ_relational[[#This Row],[PQGUID]]</f>
        <v>7DyKpxWGj5goGwyBPim7pI6wEtZi10jsNcRNXt4zdGZM</v>
      </c>
      <c r="D21" t="str">
        <f>IF(INDEX(S2PQ[[S2PQGUID]:[Answer]],MATCH(S2PQ_relational[[#This Row],[PQGUID]],S2PQ[S2PQGUID],0),5)="no",S2PQ_relational[[#This Row],[PIGUID]]&amp;"NO","-")</f>
        <v>-</v>
      </c>
    </row>
    <row r="22" spans="1:4" x14ac:dyDescent="0.25">
      <c r="A22" t="s">
        <v>196</v>
      </c>
      <c r="B22" t="s">
        <v>2488</v>
      </c>
      <c r="C22" t="str">
        <f>S2PQ_relational[[#This Row],[PIGUID]]&amp;S2PQ_relational[[#This Row],[PQGUID]]</f>
        <v>CxoVhQbDEeBla327lo6Xi6wEtZi10jsNcRNXt4zdGZM</v>
      </c>
      <c r="D22" t="str">
        <f>IF(INDEX(S2PQ[[S2PQGUID]:[Answer]],MATCH(S2PQ_relational[[#This Row],[PQGUID]],S2PQ[S2PQGUID],0),5)="no",S2PQ_relational[[#This Row],[PIGUID]]&amp;"NO","-")</f>
        <v>-</v>
      </c>
    </row>
    <row r="23" spans="1:4" x14ac:dyDescent="0.25">
      <c r="A23" t="s">
        <v>109</v>
      </c>
      <c r="B23" t="s">
        <v>2488</v>
      </c>
      <c r="C23" t="str">
        <f>S2PQ_relational[[#This Row],[PIGUID]]&amp;S2PQ_relational[[#This Row],[PQGUID]]</f>
        <v>3NImmxaPT7SDOWf4wiv7q36wEtZi10jsNcRNXt4zdGZM</v>
      </c>
      <c r="D23" t="str">
        <f>IF(INDEX(S2PQ[[S2PQGUID]:[Answer]],MATCH(S2PQ_relational[[#This Row],[PQGUID]],S2PQ[S2PQGUID],0),5)="no",S2PQ_relational[[#This Row],[PIGUID]]&amp;"NO","-")</f>
        <v>-</v>
      </c>
    </row>
    <row r="24" spans="1:4" x14ac:dyDescent="0.25">
      <c r="A24" t="s">
        <v>171</v>
      </c>
      <c r="B24" t="s">
        <v>2488</v>
      </c>
      <c r="C24" t="str">
        <f>S2PQ_relational[[#This Row],[PIGUID]]&amp;S2PQ_relational[[#This Row],[PQGUID]]</f>
        <v>5cwiVd7HtVG08xWOCrcEoD6wEtZi10jsNcRNXt4zdGZM</v>
      </c>
      <c r="D24" t="str">
        <f>IF(INDEX(S2PQ[[S2PQGUID]:[Answer]],MATCH(S2PQ_relational[[#This Row],[PQGUID]],S2PQ[S2PQGUID],0),5)="no",S2PQ_relational[[#This Row],[PIGUID]]&amp;"NO","-")</f>
        <v>-</v>
      </c>
    </row>
    <row r="25" spans="1:4" x14ac:dyDescent="0.25">
      <c r="A25" t="s">
        <v>165</v>
      </c>
      <c r="B25" t="s">
        <v>2488</v>
      </c>
      <c r="C25" t="str">
        <f>S2PQ_relational[[#This Row],[PIGUID]]&amp;S2PQ_relational[[#This Row],[PQGUID]]</f>
        <v>6IaRWWLLwEjiebgODuBcQ96wEtZi10jsNcRNXt4zdGZM</v>
      </c>
      <c r="D25" t="str">
        <f>IF(INDEX(S2PQ[[S2PQGUID]:[Answer]],MATCH(S2PQ_relational[[#This Row],[PQGUID]],S2PQ[S2PQGUID],0),5)="no",S2PQ_relational[[#This Row],[PIGUID]]&amp;"NO","-")</f>
        <v>-</v>
      </c>
    </row>
    <row r="26" spans="1:4" x14ac:dyDescent="0.25">
      <c r="A26" t="s">
        <v>410</v>
      </c>
      <c r="B26" t="s">
        <v>2488</v>
      </c>
      <c r="C26" t="str">
        <f>S2PQ_relational[[#This Row],[PIGUID]]&amp;S2PQ_relational[[#This Row],[PQGUID]]</f>
        <v>4Jb2xHztv4wCf1ku5L2lC76wEtZi10jsNcRNXt4zdGZM</v>
      </c>
      <c r="D26" t="str">
        <f>IF(INDEX(S2PQ[[S2PQGUID]:[Answer]],MATCH(S2PQ_relational[[#This Row],[PQGUID]],S2PQ[S2PQGUID],0),5)="no",S2PQ_relational[[#This Row],[PIGUID]]&amp;"NO","-")</f>
        <v>-</v>
      </c>
    </row>
    <row r="27" spans="1:4" x14ac:dyDescent="0.25">
      <c r="A27" t="s">
        <v>423</v>
      </c>
      <c r="B27" t="s">
        <v>2488</v>
      </c>
      <c r="C27" t="str">
        <f>S2PQ_relational[[#This Row],[PIGUID]]&amp;S2PQ_relational[[#This Row],[PQGUID]]</f>
        <v>F0JgdnPzgyET8cEUcFcOD6wEtZi10jsNcRNXt4zdGZM</v>
      </c>
      <c r="D27" t="str">
        <f>IF(INDEX(S2PQ[[S2PQGUID]:[Answer]],MATCH(S2PQ_relational[[#This Row],[PQGUID]],S2PQ[S2PQGUID],0),5)="no",S2PQ_relational[[#This Row],[PIGUID]]&amp;"NO","-")</f>
        <v>-</v>
      </c>
    </row>
    <row r="28" spans="1:4" x14ac:dyDescent="0.25">
      <c r="A28" t="s">
        <v>457</v>
      </c>
      <c r="B28" t="s">
        <v>2488</v>
      </c>
      <c r="C28" t="str">
        <f>S2PQ_relational[[#This Row],[PIGUID]]&amp;S2PQ_relational[[#This Row],[PQGUID]]</f>
        <v>1ms1NuJdZOHABl8zQTvHb06wEtZi10jsNcRNXt4zdGZM</v>
      </c>
      <c r="D28" t="str">
        <f>IF(INDEX(S2PQ[[S2PQGUID]:[Answer]],MATCH(S2PQ_relational[[#This Row],[PQGUID]],S2PQ[S2PQGUID],0),5)="no",S2PQ_relational[[#This Row],[PIGUID]]&amp;"NO","-")</f>
        <v>-</v>
      </c>
    </row>
    <row r="29" spans="1:4" x14ac:dyDescent="0.25">
      <c r="A29" t="s">
        <v>581</v>
      </c>
      <c r="B29" t="s">
        <v>2488</v>
      </c>
      <c r="C29" t="str">
        <f>S2PQ_relational[[#This Row],[PIGUID]]&amp;S2PQ_relational[[#This Row],[PQGUID]]</f>
        <v>7kuMRXkFdkVvKiAjgVItGk6wEtZi10jsNcRNXt4zdGZM</v>
      </c>
      <c r="D29" t="str">
        <f>IF(INDEX(S2PQ[[S2PQGUID]:[Answer]],MATCH(S2PQ_relational[[#This Row],[PQGUID]],S2PQ[S2PQGUID],0),5)="no",S2PQ_relational[[#This Row],[PIGUID]]&amp;"NO","-")</f>
        <v>-</v>
      </c>
    </row>
    <row r="30" spans="1:4" x14ac:dyDescent="0.25">
      <c r="A30" t="s">
        <v>463</v>
      </c>
      <c r="B30" t="s">
        <v>2488</v>
      </c>
      <c r="C30" t="str">
        <f>S2PQ_relational[[#This Row],[PIGUID]]&amp;S2PQ_relational[[#This Row],[PQGUID]]</f>
        <v>7G3feqcNJrmgHttkJ7kotu6wEtZi10jsNcRNXt4zdGZM</v>
      </c>
      <c r="D30" t="str">
        <f>IF(INDEX(S2PQ[[S2PQGUID]:[Answer]],MATCH(S2PQ_relational[[#This Row],[PQGUID]],S2PQ[S2PQGUID],0),5)="no",S2PQ_relational[[#This Row],[PIGUID]]&amp;"NO","-")</f>
        <v>-</v>
      </c>
    </row>
    <row r="31" spans="1:4" x14ac:dyDescent="0.25">
      <c r="A31" t="s">
        <v>443</v>
      </c>
      <c r="B31" t="s">
        <v>2488</v>
      </c>
      <c r="C31" t="str">
        <f>S2PQ_relational[[#This Row],[PIGUID]]&amp;S2PQ_relational[[#This Row],[PQGUID]]</f>
        <v>48eSc6ufL32LYTn170VfMD6wEtZi10jsNcRNXt4zdGZM</v>
      </c>
      <c r="D31" t="str">
        <f>IF(INDEX(S2PQ[[S2PQGUID]:[Answer]],MATCH(S2PQ_relational[[#This Row],[PQGUID]],S2PQ[S2PQGUID],0),5)="no",S2PQ_relational[[#This Row],[PIGUID]]&amp;"NO","-")</f>
        <v>-</v>
      </c>
    </row>
    <row r="32" spans="1:4" x14ac:dyDescent="0.25">
      <c r="A32" t="s">
        <v>569</v>
      </c>
      <c r="B32" t="s">
        <v>2488</v>
      </c>
      <c r="C32" t="str">
        <f>S2PQ_relational[[#This Row],[PIGUID]]&amp;S2PQ_relational[[#This Row],[PQGUID]]</f>
        <v>qcO5NtTmObhid6DnfpGp36wEtZi10jsNcRNXt4zdGZM</v>
      </c>
      <c r="D32" t="str">
        <f>IF(INDEX(S2PQ[[S2PQGUID]:[Answer]],MATCH(S2PQ_relational[[#This Row],[PQGUID]],S2PQ[S2PQGUID],0),5)="no",S2PQ_relational[[#This Row],[PIGUID]]&amp;"NO","-")</f>
        <v>-</v>
      </c>
    </row>
    <row r="33" spans="1:4" x14ac:dyDescent="0.25">
      <c r="A33" t="s">
        <v>575</v>
      </c>
      <c r="B33" t="s">
        <v>2488</v>
      </c>
      <c r="C33" t="str">
        <f>S2PQ_relational[[#This Row],[PIGUID]]&amp;S2PQ_relational[[#This Row],[PQGUID]]</f>
        <v>a1O6I8NAxFcdYJHOBaLwA6wEtZi10jsNcRNXt4zdGZM</v>
      </c>
      <c r="D33" t="str">
        <f>IF(INDEX(S2PQ[[S2PQGUID]:[Answer]],MATCH(S2PQ_relational[[#This Row],[PQGUID]],S2PQ[S2PQGUID],0),5)="no",S2PQ_relational[[#This Row],[PIGUID]]&amp;"NO","-")</f>
        <v>-</v>
      </c>
    </row>
    <row r="34" spans="1:4" x14ac:dyDescent="0.25">
      <c r="A34" t="s">
        <v>416</v>
      </c>
      <c r="B34" t="s">
        <v>2488</v>
      </c>
      <c r="C34" t="str">
        <f>S2PQ_relational[[#This Row],[PIGUID]]&amp;S2PQ_relational[[#This Row],[PQGUID]]</f>
        <v>3yD2eXWicQtUTBS1nmtdmy6wEtZi10jsNcRNXt4zdGZM</v>
      </c>
      <c r="D34" t="str">
        <f>IF(INDEX(S2PQ[[S2PQGUID]:[Answer]],MATCH(S2PQ_relational[[#This Row],[PQGUID]],S2PQ[S2PQGUID],0),5)="no",S2PQ_relational[[#This Row],[PIGUID]]&amp;"NO","-")</f>
        <v>-</v>
      </c>
    </row>
    <row r="35" spans="1:4" x14ac:dyDescent="0.25">
      <c r="A35" t="s">
        <v>220</v>
      </c>
      <c r="B35" t="s">
        <v>2488</v>
      </c>
      <c r="C35" t="str">
        <f>S2PQ_relational[[#This Row],[PIGUID]]&amp;S2PQ_relational[[#This Row],[PQGUID]]</f>
        <v>4YSAEbzKXUQeyg4M4d6vrL6wEtZi10jsNcRNXt4zdGZM</v>
      </c>
      <c r="D35" t="str">
        <f>IF(INDEX(S2PQ[[S2PQGUID]:[Answer]],MATCH(S2PQ_relational[[#This Row],[PQGUID]],S2PQ[S2PQGUID],0),5)="no",S2PQ_relational[[#This Row],[PIGUID]]&amp;"NO","-")</f>
        <v>-</v>
      </c>
    </row>
    <row r="36" spans="1:4" x14ac:dyDescent="0.25">
      <c r="A36" t="s">
        <v>214</v>
      </c>
      <c r="B36" t="s">
        <v>2488</v>
      </c>
      <c r="C36" t="str">
        <f>S2PQ_relational[[#This Row],[PIGUID]]&amp;S2PQ_relational[[#This Row],[PQGUID]]</f>
        <v>6B9xhtFhisW8O4ZBiiKz7V6wEtZi10jsNcRNXt4zdGZM</v>
      </c>
      <c r="D36" t="str">
        <f>IF(INDEX(S2PQ[[S2PQGUID]:[Answer]],MATCH(S2PQ_relational[[#This Row],[PQGUID]],S2PQ[S2PQGUID],0),5)="no",S2PQ_relational[[#This Row],[PIGUID]]&amp;"NO","-")</f>
        <v>-</v>
      </c>
    </row>
    <row r="37" spans="1:4" x14ac:dyDescent="0.25">
      <c r="A37" t="s">
        <v>208</v>
      </c>
      <c r="B37" t="s">
        <v>2488</v>
      </c>
      <c r="C37" t="str">
        <f>S2PQ_relational[[#This Row],[PIGUID]]&amp;S2PQ_relational[[#This Row],[PQGUID]]</f>
        <v>1aGuGlyREYFQBIe7s0g0Mi6wEtZi10jsNcRNXt4zdGZM</v>
      </c>
      <c r="D37" t="str">
        <f>IF(INDEX(S2PQ[[S2PQGUID]:[Answer]],MATCH(S2PQ_relational[[#This Row],[PQGUID]],S2PQ[S2PQGUID],0),5)="no",S2PQ_relational[[#This Row],[PIGUID]]&amp;"NO","-")</f>
        <v>-</v>
      </c>
    </row>
    <row r="38" spans="1:4" x14ac:dyDescent="0.25">
      <c r="A38" t="s">
        <v>202</v>
      </c>
      <c r="B38" t="s">
        <v>2488</v>
      </c>
      <c r="C38" t="str">
        <f>S2PQ_relational[[#This Row],[PIGUID]]&amp;S2PQ_relational[[#This Row],[PQGUID]]</f>
        <v>18t4NX55Jpw11353WNweZA6wEtZi10jsNcRNXt4zdGZM</v>
      </c>
      <c r="D38" t="str">
        <f>IF(INDEX(S2PQ[[S2PQGUID]:[Answer]],MATCH(S2PQ_relational[[#This Row],[PQGUID]],S2PQ[S2PQGUID],0),5)="no",S2PQ_relational[[#This Row],[PIGUID]]&amp;"NO","-")</f>
        <v>-</v>
      </c>
    </row>
    <row r="39" spans="1:4" x14ac:dyDescent="0.25">
      <c r="A39" t="s">
        <v>190</v>
      </c>
      <c r="B39" t="s">
        <v>2488</v>
      </c>
      <c r="C39" t="str">
        <f>S2PQ_relational[[#This Row],[PIGUID]]&amp;S2PQ_relational[[#This Row],[PQGUID]]</f>
        <v>4u5vwwF27FEVa6jfBV8HJA6wEtZi10jsNcRNXt4zdGZM</v>
      </c>
      <c r="D39" t="str">
        <f>IF(INDEX(S2PQ[[S2PQGUID]:[Answer]],MATCH(S2PQ_relational[[#This Row],[PQGUID]],S2PQ[S2PQGUID],0),5)="no",S2PQ_relational[[#This Row],[PIGUID]]&amp;"NO","-")</f>
        <v>-</v>
      </c>
    </row>
    <row r="40" spans="1:4" x14ac:dyDescent="0.25">
      <c r="A40" t="s">
        <v>183</v>
      </c>
      <c r="B40" t="s">
        <v>2488</v>
      </c>
      <c r="C40" t="str">
        <f>S2PQ_relational[[#This Row],[PIGUID]]&amp;S2PQ_relational[[#This Row],[PQGUID]]</f>
        <v>6cUv8oCVNH4sv4JR44JZ6b6wEtZi10jsNcRNXt4zdGZM</v>
      </c>
      <c r="D40" t="str">
        <f>IF(INDEX(S2PQ[[S2PQGUID]:[Answer]],MATCH(S2PQ_relational[[#This Row],[PQGUID]],S2PQ[S2PQGUID],0),5)="no",S2PQ_relational[[#This Row],[PIGUID]]&amp;"NO","-")</f>
        <v>-</v>
      </c>
    </row>
    <row r="41" spans="1:4" x14ac:dyDescent="0.25">
      <c r="A41" t="s">
        <v>436</v>
      </c>
      <c r="B41" t="s">
        <v>2488</v>
      </c>
      <c r="C41" t="str">
        <f>S2PQ_relational[[#This Row],[PIGUID]]&amp;S2PQ_relational[[#This Row],[PQGUID]]</f>
        <v>2DVcFtrO0rIYVKA7tnvXTO6wEtZi10jsNcRNXt4zdGZM</v>
      </c>
      <c r="D41" t="str">
        <f>IF(INDEX(S2PQ[[S2PQGUID]:[Answer]],MATCH(S2PQ_relational[[#This Row],[PQGUID]],S2PQ[S2PQGUID],0),5)="no",S2PQ_relational[[#This Row],[PIGUID]]&amp;"NO","-")</f>
        <v>-</v>
      </c>
    </row>
    <row r="42" spans="1:4" x14ac:dyDescent="0.25">
      <c r="A42" t="s">
        <v>239</v>
      </c>
      <c r="B42" t="s">
        <v>2488</v>
      </c>
      <c r="C42" t="str">
        <f>S2PQ_relational[[#This Row],[PIGUID]]&amp;S2PQ_relational[[#This Row],[PQGUID]]</f>
        <v>6PPb4EImP8JrD9iouBcWhQ6wEtZi10jsNcRNXt4zdGZM</v>
      </c>
      <c r="D42" t="str">
        <f>IF(INDEX(S2PQ[[S2PQGUID]:[Answer]],MATCH(S2PQ_relational[[#This Row],[PQGUID]],S2PQ[S2PQGUID],0),5)="no",S2PQ_relational[[#This Row],[PIGUID]]&amp;"NO","-")</f>
        <v>-</v>
      </c>
    </row>
    <row r="43" spans="1:4" x14ac:dyDescent="0.25">
      <c r="A43" t="s">
        <v>1016</v>
      </c>
      <c r="B43" t="s">
        <v>2488</v>
      </c>
      <c r="C43" t="str">
        <f>S2PQ_relational[[#This Row],[PIGUID]]&amp;S2PQ_relational[[#This Row],[PQGUID]]</f>
        <v>2rs7emlkTZPjsg71faiAd96wEtZi10jsNcRNXt4zdGZM</v>
      </c>
      <c r="D43" t="str">
        <f>IF(INDEX(S2PQ[[S2PQGUID]:[Answer]],MATCH(S2PQ_relational[[#This Row],[PQGUID]],S2PQ[S2PQGUID],0),5)="no",S2PQ_relational[[#This Row],[PIGUID]]&amp;"NO","-")</f>
        <v>-</v>
      </c>
    </row>
    <row r="44" spans="1:4" x14ac:dyDescent="0.25">
      <c r="A44" t="s">
        <v>1029</v>
      </c>
      <c r="B44" t="s">
        <v>2488</v>
      </c>
      <c r="C44" t="str">
        <f>S2PQ_relational[[#This Row],[PIGUID]]&amp;S2PQ_relational[[#This Row],[PQGUID]]</f>
        <v>2IDQsAx2EXaefk5yiXFxEY6wEtZi10jsNcRNXt4zdGZM</v>
      </c>
      <c r="D44" t="str">
        <f>IF(INDEX(S2PQ[[S2PQGUID]:[Answer]],MATCH(S2PQ_relational[[#This Row],[PQGUID]],S2PQ[S2PQGUID],0),5)="no",S2PQ_relational[[#This Row],[PIGUID]]&amp;"NO","-")</f>
        <v>-</v>
      </c>
    </row>
    <row r="45" spans="1:4" x14ac:dyDescent="0.25">
      <c r="A45" t="s">
        <v>1023</v>
      </c>
      <c r="B45" t="s">
        <v>2488</v>
      </c>
      <c r="C45" t="str">
        <f>S2PQ_relational[[#This Row],[PIGUID]]&amp;S2PQ_relational[[#This Row],[PQGUID]]</f>
        <v>4dLhdu5ncpzXM6bVq21fZg6wEtZi10jsNcRNXt4zdGZM</v>
      </c>
      <c r="D45" t="str">
        <f>IF(INDEX(S2PQ[[S2PQGUID]:[Answer]],MATCH(S2PQ_relational[[#This Row],[PQGUID]],S2PQ[S2PQGUID],0),5)="no",S2PQ_relational[[#This Row],[PIGUID]]&amp;"NO","-")</f>
        <v>-</v>
      </c>
    </row>
    <row r="46" spans="1:4" x14ac:dyDescent="0.25">
      <c r="A46" t="s">
        <v>1035</v>
      </c>
      <c r="B46" t="s">
        <v>2488</v>
      </c>
      <c r="C46" t="str">
        <f>S2PQ_relational[[#This Row],[PIGUID]]&amp;S2PQ_relational[[#This Row],[PQGUID]]</f>
        <v>73VD9GspDVUmgPNihgM0be6wEtZi10jsNcRNXt4zdGZM</v>
      </c>
      <c r="D46" t="str">
        <f>IF(INDEX(S2PQ[[S2PQGUID]:[Answer]],MATCH(S2PQ_relational[[#This Row],[PQGUID]],S2PQ[S2PQGUID],0),5)="no",S2PQ_relational[[#This Row],[PIGUID]]&amp;"NO","-")</f>
        <v>-</v>
      </c>
    </row>
    <row r="47" spans="1:4" x14ac:dyDescent="0.25">
      <c r="A47" t="s">
        <v>1049</v>
      </c>
      <c r="B47" t="s">
        <v>2488</v>
      </c>
      <c r="C47" t="str">
        <f>S2PQ_relational[[#This Row],[PIGUID]]&amp;S2PQ_relational[[#This Row],[PQGUID]]</f>
        <v>2hpse8sizXbJhkuBL9OBfW6wEtZi10jsNcRNXt4zdGZM</v>
      </c>
      <c r="D47" t="str">
        <f>IF(INDEX(S2PQ[[S2PQGUID]:[Answer]],MATCH(S2PQ_relational[[#This Row],[PQGUID]],S2PQ[S2PQGUID],0),5)="no",S2PQ_relational[[#This Row],[PIGUID]]&amp;"NO","-")</f>
        <v>-</v>
      </c>
    </row>
    <row r="48" spans="1:4" x14ac:dyDescent="0.25">
      <c r="A48" t="s">
        <v>625</v>
      </c>
      <c r="B48" t="s">
        <v>2489</v>
      </c>
      <c r="C48" t="str">
        <f>S2PQ_relational[[#This Row],[PIGUID]]&amp;S2PQ_relational[[#This Row],[PQGUID]]</f>
        <v>6tU0hakqJQq1ehpONbxHJY6AqCIykQ7bAmOkINPq5uCy</v>
      </c>
      <c r="D48" t="str">
        <f>IF(INDEX(S2PQ[[S2PQGUID]:[Answer]],MATCH(S2PQ_relational[[#This Row],[PQGUID]],S2PQ[S2PQGUID],0),5)="no",S2PQ_relational[[#This Row],[PIGUID]]&amp;"NO","-")</f>
        <v>-</v>
      </c>
    </row>
    <row r="49" spans="1:4" x14ac:dyDescent="0.25">
      <c r="A49" t="s">
        <v>706</v>
      </c>
      <c r="B49" t="s">
        <v>2489</v>
      </c>
      <c r="C49" t="str">
        <f>S2PQ_relational[[#This Row],[PIGUID]]&amp;S2PQ_relational[[#This Row],[PQGUID]]</f>
        <v>3MIkKYtgsIS7kwfpvWvzT66AqCIykQ7bAmOkINPq5uCy</v>
      </c>
      <c r="D49" t="str">
        <f>IF(INDEX(S2PQ[[S2PQGUID]:[Answer]],MATCH(S2PQ_relational[[#This Row],[PQGUID]],S2PQ[S2PQGUID],0),5)="no",S2PQ_relational[[#This Row],[PIGUID]]&amp;"NO","-")</f>
        <v>-</v>
      </c>
    </row>
    <row r="50" spans="1:4" x14ac:dyDescent="0.25">
      <c r="A50" t="s">
        <v>712</v>
      </c>
      <c r="B50" t="s">
        <v>2489</v>
      </c>
      <c r="C50" t="str">
        <f>S2PQ_relational[[#This Row],[PIGUID]]&amp;S2PQ_relational[[#This Row],[PQGUID]]</f>
        <v>6RXQHB23txaggRY89AYurP6AqCIykQ7bAmOkINPq5uCy</v>
      </c>
      <c r="D50" t="str">
        <f>IF(INDEX(S2PQ[[S2PQGUID]:[Answer]],MATCH(S2PQ_relational[[#This Row],[PQGUID]],S2PQ[S2PQGUID],0),5)="no",S2PQ_relational[[#This Row],[PIGUID]]&amp;"NO","-")</f>
        <v>-</v>
      </c>
    </row>
    <row r="51" spans="1:4" x14ac:dyDescent="0.25">
      <c r="A51" t="s">
        <v>51</v>
      </c>
      <c r="B51" t="s">
        <v>2489</v>
      </c>
      <c r="C51" t="str">
        <f>S2PQ_relational[[#This Row],[PIGUID]]&amp;S2PQ_relational[[#This Row],[PQGUID]]</f>
        <v>57hXNPoG2zDYQ0vC5lAqm16AqCIykQ7bAmOkINPq5uCy</v>
      </c>
      <c r="D51" t="str">
        <f>IF(INDEX(S2PQ[[S2PQGUID]:[Answer]],MATCH(S2PQ_relational[[#This Row],[PQGUID]],S2PQ[S2PQGUID],0),5)="no",S2PQ_relational[[#This Row],[PIGUID]]&amp;"NO","-")</f>
        <v>-</v>
      </c>
    </row>
    <row r="52" spans="1:4" x14ac:dyDescent="0.25">
      <c r="A52" t="s">
        <v>718</v>
      </c>
      <c r="B52" t="s">
        <v>2489</v>
      </c>
      <c r="C52" t="str">
        <f>S2PQ_relational[[#This Row],[PIGUID]]&amp;S2PQ_relational[[#This Row],[PQGUID]]</f>
        <v>3KmeDVnJvdkxDplVOgfM3C6AqCIykQ7bAmOkINPq5uCy</v>
      </c>
      <c r="D52" t="str">
        <f>IF(INDEX(S2PQ[[S2PQGUID]:[Answer]],MATCH(S2PQ_relational[[#This Row],[PQGUID]],S2PQ[S2PQGUID],0),5)="no",S2PQ_relational[[#This Row],[PIGUID]]&amp;"NO","-")</f>
        <v>-</v>
      </c>
    </row>
    <row r="53" spans="1:4" x14ac:dyDescent="0.25">
      <c r="A53" t="s">
        <v>844</v>
      </c>
      <c r="B53" t="s">
        <v>2489</v>
      </c>
      <c r="C53" t="str">
        <f>S2PQ_relational[[#This Row],[PIGUID]]&amp;S2PQ_relational[[#This Row],[PQGUID]]</f>
        <v>RW2T2hYy08KuJrj6dFxsN6AqCIykQ7bAmOkINPq5uCy</v>
      </c>
      <c r="D53" t="str">
        <f>IF(INDEX(S2PQ[[S2PQGUID]:[Answer]],MATCH(S2PQ_relational[[#This Row],[PQGUID]],S2PQ[S2PQGUID],0),5)="no",S2PQ_relational[[#This Row],[PIGUID]]&amp;"NO","-")</f>
        <v>-</v>
      </c>
    </row>
    <row r="54" spans="1:4" x14ac:dyDescent="0.25">
      <c r="A54" t="s">
        <v>837</v>
      </c>
      <c r="B54" t="s">
        <v>2489</v>
      </c>
      <c r="C54" t="str">
        <f>S2PQ_relational[[#This Row],[PIGUID]]&amp;S2PQ_relational[[#This Row],[PQGUID]]</f>
        <v>1KnHDrklOCIpQoDfRFQa4i6AqCIykQ7bAmOkINPq5uCy</v>
      </c>
      <c r="D54" t="str">
        <f>IF(INDEX(S2PQ[[S2PQGUID]:[Answer]],MATCH(S2PQ_relational[[#This Row],[PQGUID]],S2PQ[S2PQGUID],0),5)="no",S2PQ_relational[[#This Row],[PIGUID]]&amp;"NO","-")</f>
        <v>-</v>
      </c>
    </row>
    <row r="55" spans="1:4" x14ac:dyDescent="0.25">
      <c r="A55" t="s">
        <v>220</v>
      </c>
      <c r="B55" t="s">
        <v>2490</v>
      </c>
      <c r="C55" t="str">
        <f>S2PQ_relational[[#This Row],[PIGUID]]&amp;S2PQ_relational[[#This Row],[PQGUID]]</f>
        <v>4YSAEbzKXUQeyg4M4d6vrL4XdR1BIUJKgloEu2Q7aNtb</v>
      </c>
      <c r="D55" t="str">
        <f>IF(INDEX(S2PQ[[S2PQGUID]:[Answer]],MATCH(S2PQ_relational[[#This Row],[PQGUID]],S2PQ[S2PQGUID],0),5)="no",S2PQ_relational[[#This Row],[PIGUID]]&amp;"NO","-")</f>
        <v>-</v>
      </c>
    </row>
    <row r="56" spans="1:4" x14ac:dyDescent="0.25">
      <c r="A56" t="s">
        <v>214</v>
      </c>
      <c r="B56" t="s">
        <v>2490</v>
      </c>
      <c r="C56" t="str">
        <f>S2PQ_relational[[#This Row],[PIGUID]]&amp;S2PQ_relational[[#This Row],[PQGUID]]</f>
        <v>6B9xhtFhisW8O4ZBiiKz7V4XdR1BIUJKgloEu2Q7aNtb</v>
      </c>
      <c r="D56" t="str">
        <f>IF(INDEX(S2PQ[[S2PQGUID]:[Answer]],MATCH(S2PQ_relational[[#This Row],[PQGUID]],S2PQ[S2PQGUID],0),5)="no",S2PQ_relational[[#This Row],[PIGUID]]&amp;"NO","-")</f>
        <v>-</v>
      </c>
    </row>
    <row r="57" spans="1:4" x14ac:dyDescent="0.25">
      <c r="A57" t="s">
        <v>208</v>
      </c>
      <c r="B57" t="s">
        <v>2490</v>
      </c>
      <c r="C57" t="str">
        <f>S2PQ_relational[[#This Row],[PIGUID]]&amp;S2PQ_relational[[#This Row],[PQGUID]]</f>
        <v>1aGuGlyREYFQBIe7s0g0Mi4XdR1BIUJKgloEu2Q7aNtb</v>
      </c>
      <c r="D57" t="str">
        <f>IF(INDEX(S2PQ[[S2PQGUID]:[Answer]],MATCH(S2PQ_relational[[#This Row],[PQGUID]],S2PQ[S2PQGUID],0),5)="no",S2PQ_relational[[#This Row],[PIGUID]]&amp;"NO","-")</f>
        <v>-</v>
      </c>
    </row>
    <row r="58" spans="1:4" x14ac:dyDescent="0.25">
      <c r="A58" t="s">
        <v>202</v>
      </c>
      <c r="B58" t="s">
        <v>2490</v>
      </c>
      <c r="C58" t="str">
        <f>S2PQ_relational[[#This Row],[PIGUID]]&amp;S2PQ_relational[[#This Row],[PQGUID]]</f>
        <v>18t4NX55Jpw11353WNweZA4XdR1BIUJKgloEu2Q7aNtb</v>
      </c>
      <c r="D58" t="str">
        <f>IF(INDEX(S2PQ[[S2PQGUID]:[Answer]],MATCH(S2PQ_relational[[#This Row],[PQGUID]],S2PQ[S2PQGUID],0),5)="no",S2PQ_relational[[#This Row],[PIGUID]]&amp;"NO","-")</f>
        <v>-</v>
      </c>
    </row>
    <row r="59" spans="1:4" x14ac:dyDescent="0.25">
      <c r="A59" t="s">
        <v>190</v>
      </c>
      <c r="B59" t="s">
        <v>2490</v>
      </c>
      <c r="C59" t="str">
        <f>S2PQ_relational[[#This Row],[PIGUID]]&amp;S2PQ_relational[[#This Row],[PQGUID]]</f>
        <v>4u5vwwF27FEVa6jfBV8HJA4XdR1BIUJKgloEu2Q7aNtb</v>
      </c>
      <c r="D59" t="str">
        <f>IF(INDEX(S2PQ[[S2PQGUID]:[Answer]],MATCH(S2PQ_relational[[#This Row],[PQGUID]],S2PQ[S2PQGUID],0),5)="no",S2PQ_relational[[#This Row],[PIGUID]]&amp;"NO","-")</f>
        <v>-</v>
      </c>
    </row>
    <row r="60" spans="1:4" x14ac:dyDescent="0.25">
      <c r="A60" t="s">
        <v>183</v>
      </c>
      <c r="B60" t="s">
        <v>2490</v>
      </c>
      <c r="C60" t="str">
        <f>S2PQ_relational[[#This Row],[PIGUID]]&amp;S2PQ_relational[[#This Row],[PQGUID]]</f>
        <v>6cUv8oCVNH4sv4JR44JZ6b4XdR1BIUJKgloEu2Q7aNtb</v>
      </c>
      <c r="D60" t="str">
        <f>IF(INDEX(S2PQ[[S2PQGUID]:[Answer]],MATCH(S2PQ_relational[[#This Row],[PQGUID]],S2PQ[S2PQGUID],0),5)="no",S2PQ_relational[[#This Row],[PIGUID]]&amp;"NO","-")</f>
        <v>-</v>
      </c>
    </row>
    <row r="61" spans="1:4" x14ac:dyDescent="0.25">
      <c r="A61" t="s">
        <v>1074</v>
      </c>
      <c r="B61" t="s">
        <v>2491</v>
      </c>
      <c r="C61" t="str">
        <f>S2PQ_relational[[#This Row],[PIGUID]]&amp;S2PQ_relational[[#This Row],[PQGUID]]</f>
        <v>2PJlZjNP2CxZBTHI3Yo72l3OUwP27CHlF6LKJEvlgtOT</v>
      </c>
      <c r="D61" t="str">
        <f>IF(INDEX(S2PQ[[S2PQGUID]:[Answer]],MATCH(S2PQ_relational[[#This Row],[PQGUID]],S2PQ[S2PQGUID],0),5)="no",S2PQ_relational[[#This Row],[PIGUID]]&amp;"NO","-")</f>
        <v>-</v>
      </c>
    </row>
    <row r="62" spans="1:4" x14ac:dyDescent="0.25">
      <c r="A62" t="s">
        <v>1247</v>
      </c>
      <c r="B62" t="s">
        <v>2491</v>
      </c>
      <c r="C62" t="str">
        <f>S2PQ_relational[[#This Row],[PIGUID]]&amp;S2PQ_relational[[#This Row],[PQGUID]]</f>
        <v>iB5PMMMmXldy6uUryrwf23OUwP27CHlF6LKJEvlgtOT</v>
      </c>
      <c r="D62" t="str">
        <f>IF(INDEX(S2PQ[[S2PQGUID]:[Answer]],MATCH(S2PQ_relational[[#This Row],[PQGUID]],S2PQ[S2PQGUID],0),5)="no",S2PQ_relational[[#This Row],[PIGUID]]&amp;"NO","-")</f>
        <v>-</v>
      </c>
    </row>
    <row r="63" spans="1:4" x14ac:dyDescent="0.25">
      <c r="A63" t="s">
        <v>1222</v>
      </c>
      <c r="B63" t="s">
        <v>2492</v>
      </c>
      <c r="C63" t="str">
        <f>S2PQ_relational[[#This Row],[PIGUID]]&amp;S2PQ_relational[[#This Row],[PQGUID]]</f>
        <v>6Ax16N8PtorGrxHH3hlDVA57UoI9StRcfbIvK2gcvcrs</v>
      </c>
      <c r="D63" t="str">
        <f>IF(INDEX(S2PQ[[S2PQGUID]:[Answer]],MATCH(S2PQ_relational[[#This Row],[PQGUID]],S2PQ[S2PQGUID],0),5)="no",S2PQ_relational[[#This Row],[PIGUID]]&amp;"NO","-")</f>
        <v>-</v>
      </c>
    </row>
    <row r="64" spans="1:4" x14ac:dyDescent="0.25">
      <c r="A64" t="s">
        <v>1067</v>
      </c>
      <c r="B64" t="s">
        <v>2492</v>
      </c>
      <c r="C64" t="str">
        <f>S2PQ_relational[[#This Row],[PIGUID]]&amp;S2PQ_relational[[#This Row],[PQGUID]]</f>
        <v>1xFHArepy1OParxXI8mFBU57UoI9StRcfbIvK2gcvcrs</v>
      </c>
      <c r="D64" t="str">
        <f>IF(INDEX(S2PQ[[S2PQGUID]:[Answer]],MATCH(S2PQ_relational[[#This Row],[PQGUID]],S2PQ[S2PQGUID],0),5)="no",S2PQ_relational[[#This Row],[PIGUID]]&amp;"NO","-")</f>
        <v>-</v>
      </c>
    </row>
    <row r="65" spans="1:4" x14ac:dyDescent="0.25">
      <c r="A65" t="s">
        <v>367</v>
      </c>
      <c r="B65" t="s">
        <v>2493</v>
      </c>
      <c r="C65" t="str">
        <f>S2PQ_relational[[#This Row],[PIGUID]]&amp;S2PQ_relational[[#This Row],[PQGUID]]</f>
        <v>76Wltk0ROGg1SlYBZ2qfPJ36c6jSPs461vBL8euoxGPg</v>
      </c>
      <c r="D65" t="str">
        <f>IF(INDEX(S2PQ[[S2PQGUID]:[Answer]],MATCH(S2PQ_relational[[#This Row],[PQGUID]],S2PQ[S2PQGUID],0),5)="no",S2PQ_relational[[#This Row],[PIGUID]]&amp;"NO","-")</f>
        <v>-</v>
      </c>
    </row>
    <row r="66" spans="1:4" x14ac:dyDescent="0.25">
      <c r="A66" t="s">
        <v>361</v>
      </c>
      <c r="B66" t="s">
        <v>2493</v>
      </c>
      <c r="C66" t="str">
        <f>S2PQ_relational[[#This Row],[PIGUID]]&amp;S2PQ_relational[[#This Row],[PQGUID]]</f>
        <v>4AmQfVdCOPJUYrkfqlFji536c6jSPs461vBL8euoxGPg</v>
      </c>
      <c r="D66" t="str">
        <f>IF(INDEX(S2PQ[[S2PQGUID]:[Answer]],MATCH(S2PQ_relational[[#This Row],[PQGUID]],S2PQ[S2PQGUID],0),5)="no",S2PQ_relational[[#This Row],[PIGUID]]&amp;"NO","-")</f>
        <v>-</v>
      </c>
    </row>
    <row r="67" spans="1:4" x14ac:dyDescent="0.25">
      <c r="A67" t="s">
        <v>295</v>
      </c>
      <c r="B67" t="s">
        <v>2494</v>
      </c>
      <c r="C67" t="str">
        <f>S2PQ_relational[[#This Row],[PIGUID]]&amp;S2PQ_relational[[#This Row],[PQGUID]]</f>
        <v>6VR2DVb8Pqi2hm95RPKTw93OtEoWQgYX165j9GzTkv5b</v>
      </c>
      <c r="D67" t="str">
        <f>IF(INDEX(S2PQ[[S2PQGUID]:[Answer]],MATCH(S2PQ_relational[[#This Row],[PQGUID]],S2PQ[S2PQGUID],0),5)="no",S2PQ_relational[[#This Row],[PIGUID]]&amp;"NO","-")</f>
        <v>-</v>
      </c>
    </row>
    <row r="68" spans="1:4" x14ac:dyDescent="0.25">
      <c r="A68" t="s">
        <v>346</v>
      </c>
      <c r="B68" t="s">
        <v>2494</v>
      </c>
      <c r="C68" t="str">
        <f>S2PQ_relational[[#This Row],[PIGUID]]&amp;S2PQ_relational[[#This Row],[PQGUID]]</f>
        <v>6EyAjeLSJeHawTrf5fiNo83OtEoWQgYX165j9GzTkv5b</v>
      </c>
      <c r="D68" t="str">
        <f>IF(INDEX(S2PQ[[S2PQGUID]:[Answer]],MATCH(S2PQ_relational[[#This Row],[PQGUID]],S2PQ[S2PQGUID],0),5)="no",S2PQ_relational[[#This Row],[PIGUID]]&amp;"NO","-")</f>
        <v>-</v>
      </c>
    </row>
    <row r="69" spans="1:4" x14ac:dyDescent="0.25">
      <c r="A69" t="s">
        <v>320</v>
      </c>
      <c r="B69" t="s">
        <v>2494</v>
      </c>
      <c r="C69" t="str">
        <f>S2PQ_relational[[#This Row],[PIGUID]]&amp;S2PQ_relational[[#This Row],[PQGUID]]</f>
        <v>67BKIOKgAhZQyfB8Y9Yakt3OtEoWQgYX165j9GzTkv5b</v>
      </c>
      <c r="D69" t="str">
        <f>IF(INDEX(S2PQ[[S2PQGUID]:[Answer]],MATCH(S2PQ_relational[[#This Row],[PQGUID]],S2PQ[S2PQGUID],0),5)="no",S2PQ_relational[[#This Row],[PIGUID]]&amp;"NO","-")</f>
        <v>-</v>
      </c>
    </row>
    <row r="70" spans="1:4" x14ac:dyDescent="0.25">
      <c r="A70" t="s">
        <v>350</v>
      </c>
      <c r="B70" t="s">
        <v>2494</v>
      </c>
      <c r="C70" t="str">
        <f>S2PQ_relational[[#This Row],[PIGUID]]&amp;S2PQ_relational[[#This Row],[PQGUID]]</f>
        <v>4Cg1rmj527ComKD2MmzJj3OtEoWQgYX165j9GzTkv5b</v>
      </c>
      <c r="D70" t="str">
        <f>IF(INDEX(S2PQ[[S2PQGUID]:[Answer]],MATCH(S2PQ_relational[[#This Row],[PQGUID]],S2PQ[S2PQGUID],0),5)="no",S2PQ_relational[[#This Row],[PIGUID]]&amp;"NO","-")</f>
        <v>-</v>
      </c>
    </row>
    <row r="71" spans="1:4" x14ac:dyDescent="0.25">
      <c r="A71" t="s">
        <v>342</v>
      </c>
      <c r="B71" t="s">
        <v>2494</v>
      </c>
      <c r="C71" t="str">
        <f>S2PQ_relational[[#This Row],[PIGUID]]&amp;S2PQ_relational[[#This Row],[PQGUID]]</f>
        <v>1GkA7nO3Bdpb0KZ9qjXnWB3OtEoWQgYX165j9GzTkv5b</v>
      </c>
      <c r="D71" t="str">
        <f>IF(INDEX(S2PQ[[S2PQGUID]:[Answer]],MATCH(S2PQ_relational[[#This Row],[PQGUID]],S2PQ[S2PQGUID],0),5)="no",S2PQ_relational[[#This Row],[PIGUID]]&amp;"NO","-")</f>
        <v>-</v>
      </c>
    </row>
    <row r="72" spans="1:4" x14ac:dyDescent="0.25">
      <c r="A72" t="s">
        <v>338</v>
      </c>
      <c r="B72" t="s">
        <v>2494</v>
      </c>
      <c r="C72" t="str">
        <f>S2PQ_relational[[#This Row],[PIGUID]]&amp;S2PQ_relational[[#This Row],[PQGUID]]</f>
        <v>7tJ13xzCrTIAVouoFzibA03OtEoWQgYX165j9GzTkv5b</v>
      </c>
      <c r="D72" t="str">
        <f>IF(INDEX(S2PQ[[S2PQGUID]:[Answer]],MATCH(S2PQ_relational[[#This Row],[PQGUID]],S2PQ[S2PQGUID],0),5)="no",S2PQ_relational[[#This Row],[PIGUID]]&amp;"NO","-")</f>
        <v>-</v>
      </c>
    </row>
    <row r="73" spans="1:4" x14ac:dyDescent="0.25">
      <c r="A73" t="s">
        <v>332</v>
      </c>
      <c r="B73" t="s">
        <v>2494</v>
      </c>
      <c r="C73" t="str">
        <f>S2PQ_relational[[#This Row],[PIGUID]]&amp;S2PQ_relational[[#This Row],[PQGUID]]</f>
        <v>5s34fLcDnLxaqa2NMOjHld3OtEoWQgYX165j9GzTkv5b</v>
      </c>
      <c r="D73" t="str">
        <f>IF(INDEX(S2PQ[[S2PQGUID]:[Answer]],MATCH(S2PQ_relational[[#This Row],[PQGUID]],S2PQ[S2PQGUID],0),5)="no",S2PQ_relational[[#This Row],[PIGUID]]&amp;"NO","-")</f>
        <v>-</v>
      </c>
    </row>
    <row r="74" spans="1:4" x14ac:dyDescent="0.25">
      <c r="A74" t="s">
        <v>724</v>
      </c>
      <c r="B74" t="s">
        <v>2494</v>
      </c>
      <c r="C74" t="str">
        <f>S2PQ_relational[[#This Row],[PIGUID]]&amp;S2PQ_relational[[#This Row],[PQGUID]]</f>
        <v>nQjzNhaGXnaBgjQP2Qtr23OtEoWQgYX165j9GzTkv5b</v>
      </c>
      <c r="D74" t="str">
        <f>IF(INDEX(S2PQ[[S2PQGUID]:[Answer]],MATCH(S2PQ_relational[[#This Row],[PQGUID]],S2PQ[S2PQGUID],0),5)="no",S2PQ_relational[[#This Row],[PIGUID]]&amp;"NO","-")</f>
        <v>-</v>
      </c>
    </row>
    <row r="75" spans="1:4" x14ac:dyDescent="0.25">
      <c r="A75" t="s">
        <v>850</v>
      </c>
      <c r="B75" t="s">
        <v>2494</v>
      </c>
      <c r="C75" t="str">
        <f>S2PQ_relational[[#This Row],[PIGUID]]&amp;S2PQ_relational[[#This Row],[PQGUID]]</f>
        <v>5Nl14BASNLaLWZJPmvOcLQ3OtEoWQgYX165j9GzTkv5b</v>
      </c>
      <c r="D75" t="str">
        <f>IF(INDEX(S2PQ[[S2PQGUID]:[Answer]],MATCH(S2PQ_relational[[#This Row],[PQGUID]],S2PQ[S2PQGUID],0),5)="no",S2PQ_relational[[#This Row],[PIGUID]]&amp;"NO","-")</f>
        <v>-</v>
      </c>
    </row>
    <row r="76" spans="1:4" x14ac:dyDescent="0.25">
      <c r="A76" t="s">
        <v>367</v>
      </c>
      <c r="B76" t="s">
        <v>2494</v>
      </c>
      <c r="C76" t="str">
        <f>S2PQ_relational[[#This Row],[PIGUID]]&amp;S2PQ_relational[[#This Row],[PQGUID]]</f>
        <v>76Wltk0ROGg1SlYBZ2qfPJ3OtEoWQgYX165j9GzTkv5b</v>
      </c>
      <c r="D76" t="str">
        <f>IF(INDEX(S2PQ[[S2PQGUID]:[Answer]],MATCH(S2PQ_relational[[#This Row],[PQGUID]],S2PQ[S2PQGUID],0),5)="no",S2PQ_relational[[#This Row],[PIGUID]]&amp;"NO","-")</f>
        <v>-</v>
      </c>
    </row>
    <row r="77" spans="1:4" x14ac:dyDescent="0.25">
      <c r="A77" t="s">
        <v>361</v>
      </c>
      <c r="B77" t="s">
        <v>2494</v>
      </c>
      <c r="C77" t="str">
        <f>S2PQ_relational[[#This Row],[PIGUID]]&amp;S2PQ_relational[[#This Row],[PQGUID]]</f>
        <v>4AmQfVdCOPJUYrkfqlFji53OtEoWQgYX165j9GzTkv5b</v>
      </c>
      <c r="D77" t="str">
        <f>IF(INDEX(S2PQ[[S2PQGUID]:[Answer]],MATCH(S2PQ_relational[[#This Row],[PQGUID]],S2PQ[S2PQGUID],0),5)="no",S2PQ_relational[[#This Row],[PIGUID]]&amp;"NO","-")</f>
        <v>-</v>
      </c>
    </row>
    <row r="78" spans="1:4" x14ac:dyDescent="0.25">
      <c r="A78" t="s">
        <v>125</v>
      </c>
      <c r="B78" t="s">
        <v>2495</v>
      </c>
      <c r="C78" t="str">
        <f>S2PQ_relational[[#This Row],[PIGUID]]&amp;S2PQ_relational[[#This Row],[PQGUID]]</f>
        <v>1T9PzZDfujzZ6oVJjH8ckO4DdrUCzF4hKYx2vEBpTabK</v>
      </c>
      <c r="D78" t="str">
        <f>IF(INDEX(S2PQ[[S2PQGUID]:[Answer]],MATCH(S2PQ_relational[[#This Row],[PQGUID]],S2PQ[S2PQGUID],0),5)="no",S2PQ_relational[[#This Row],[PIGUID]]&amp;"NO","-")</f>
        <v>-</v>
      </c>
    </row>
    <row r="79" spans="1:4" x14ac:dyDescent="0.25">
      <c r="A79" t="s">
        <v>117</v>
      </c>
      <c r="B79" t="s">
        <v>2495</v>
      </c>
      <c r="C79" t="str">
        <f>S2PQ_relational[[#This Row],[PIGUID]]&amp;S2PQ_relational[[#This Row],[PQGUID]]</f>
        <v>5qy6ErPkjecVj6HpGH0qCQ4DdrUCzF4hKYx2vEBpTabK</v>
      </c>
      <c r="D79" t="str">
        <f>IF(INDEX(S2PQ[[S2PQGUID]:[Answer]],MATCH(S2PQ_relational[[#This Row],[PQGUID]],S2PQ[S2PQGUID],0),5)="no",S2PQ_relational[[#This Row],[PIGUID]]&amp;"NO","-")</f>
        <v>-</v>
      </c>
    </row>
    <row r="80" spans="1:4" x14ac:dyDescent="0.25">
      <c r="A80" t="s">
        <v>825</v>
      </c>
      <c r="B80" t="s">
        <v>2496</v>
      </c>
      <c r="C80" t="str">
        <f>S2PQ_relational[[#This Row],[PIGUID]]&amp;S2PQ_relational[[#This Row],[PQGUID]]</f>
        <v>5Z10dCA0zIVv781B4q5SqF6ccX1CiK4YPXonkrLVjtJz</v>
      </c>
      <c r="D80" t="str">
        <f>IF(INDEX(S2PQ[[S2PQGUID]:[Answer]],MATCH(S2PQ_relational[[#This Row],[PQGUID]],S2PQ[S2PQGUID],0),5)="no",S2PQ_relational[[#This Row],[PIGUID]]&amp;"NO","-")</f>
        <v>-</v>
      </c>
    </row>
    <row r="81" spans="1:4" x14ac:dyDescent="0.25">
      <c r="A81" t="s">
        <v>819</v>
      </c>
      <c r="B81" t="s">
        <v>2496</v>
      </c>
      <c r="C81" t="str">
        <f>S2PQ_relational[[#This Row],[PIGUID]]&amp;S2PQ_relational[[#This Row],[PQGUID]]</f>
        <v>3JfotZ9o0QOqW84K66TBu66ccX1CiK4YPXonkrLVjtJz</v>
      </c>
      <c r="D81" t="str">
        <f>IF(INDEX(S2PQ[[S2PQGUID]:[Answer]],MATCH(S2PQ_relational[[#This Row],[PQGUID]],S2PQ[S2PQGUID],0),5)="no",S2PQ_relational[[#This Row],[PIGUID]]&amp;"NO","-")</f>
        <v>-</v>
      </c>
    </row>
    <row r="82" spans="1:4" x14ac:dyDescent="0.25">
      <c r="A82" t="s">
        <v>812</v>
      </c>
      <c r="B82" t="s">
        <v>2496</v>
      </c>
      <c r="C82" t="str">
        <f>S2PQ_relational[[#This Row],[PIGUID]]&amp;S2PQ_relational[[#This Row],[PQGUID]]</f>
        <v>7M2d0sovzUZK4s8L8uKKol6ccX1CiK4YPXonkrLVjtJz</v>
      </c>
      <c r="D82" t="str">
        <f>IF(INDEX(S2PQ[[S2PQGUID]:[Answer]],MATCH(S2PQ_relational[[#This Row],[PQGUID]],S2PQ[S2PQGUID],0),5)="no",S2PQ_relational[[#This Row],[PIGUID]]&amp;"NO","-")</f>
        <v>-</v>
      </c>
    </row>
    <row r="83" spans="1:4" x14ac:dyDescent="0.25">
      <c r="A83" t="s">
        <v>837</v>
      </c>
      <c r="B83" t="s">
        <v>2497</v>
      </c>
      <c r="C83" t="str">
        <f>S2PQ_relational[[#This Row],[PIGUID]]&amp;S2PQ_relational[[#This Row],[PQGUID]]</f>
        <v>1KnHDrklOCIpQoDfRFQa4i1mfU3K8x3BpClHpV35NBsd</v>
      </c>
      <c r="D83" t="str">
        <f>IF(INDEX(S2PQ[[S2PQGUID]:[Answer]],MATCH(S2PQ_relational[[#This Row],[PQGUID]],S2PQ[S2PQGUID],0),5)="no",S2PQ_relational[[#This Row],[PIGUID]]&amp;"NO","-")</f>
        <v>-</v>
      </c>
    </row>
    <row r="84" spans="1:4" x14ac:dyDescent="0.25">
      <c r="A84" t="s">
        <v>844</v>
      </c>
      <c r="B84" t="s">
        <v>2497</v>
      </c>
      <c r="C84" t="str">
        <f>S2PQ_relational[[#This Row],[PIGUID]]&amp;S2PQ_relational[[#This Row],[PQGUID]]</f>
        <v>RW2T2hYy08KuJrj6dFxsN1mfU3K8x3BpClHpV35NBsd</v>
      </c>
      <c r="D84" t="str">
        <f>IF(INDEX(S2PQ[[S2PQGUID]:[Answer]],MATCH(S2PQ_relational[[#This Row],[PQGUID]],S2PQ[S2PQGUID],0),5)="no",S2PQ_relational[[#This Row],[PIGUID]]&amp;"NO","-")</f>
        <v>-</v>
      </c>
    </row>
    <row r="85" spans="1:4" x14ac:dyDescent="0.25">
      <c r="A85" t="s">
        <v>806</v>
      </c>
      <c r="B85" t="s">
        <v>2498</v>
      </c>
      <c r="C85" t="str">
        <f>S2PQ_relational[[#This Row],[PIGUID]]&amp;S2PQ_relational[[#This Row],[PQGUID]]</f>
        <v>41Lyff8nU4anNG64Bnt2Od5R88gZ3ani90Nv06kTcNpx</v>
      </c>
      <c r="D85" t="str">
        <f>IF(INDEX(S2PQ[[S2PQGUID]:[Answer]],MATCH(S2PQ_relational[[#This Row],[PQGUID]],S2PQ[S2PQGUID],0),5)="no",S2PQ_relational[[#This Row],[PIGUID]]&amp;"NO","-")</f>
        <v>-</v>
      </c>
    </row>
    <row r="86" spans="1:4" x14ac:dyDescent="0.25">
      <c r="A86" t="s">
        <v>800</v>
      </c>
      <c r="B86" t="s">
        <v>2498</v>
      </c>
      <c r="C86" t="str">
        <f>S2PQ_relational[[#This Row],[PIGUID]]&amp;S2PQ_relational[[#This Row],[PQGUID]]</f>
        <v>3HgTtH04kKNZShQKTUOFCF5R88gZ3ani90Nv06kTcNpx</v>
      </c>
      <c r="D86" t="str">
        <f>IF(INDEX(S2PQ[[S2PQGUID]:[Answer]],MATCH(S2PQ_relational[[#This Row],[PQGUID]],S2PQ[S2PQGUID],0),5)="no",S2PQ_relational[[#This Row],[PIGUID]]&amp;"NO","-")</f>
        <v>-</v>
      </c>
    </row>
    <row r="87" spans="1:4" x14ac:dyDescent="0.25">
      <c r="A87" t="s">
        <v>794</v>
      </c>
      <c r="B87" t="s">
        <v>2498</v>
      </c>
      <c r="C87" t="str">
        <f>S2PQ_relational[[#This Row],[PIGUID]]&amp;S2PQ_relational[[#This Row],[PQGUID]]</f>
        <v>7HVAuE1WtgOYxqvXtYDYEi5R88gZ3ani90Nv06kTcNpx</v>
      </c>
      <c r="D87" t="str">
        <f>IF(INDEX(S2PQ[[S2PQGUID]:[Answer]],MATCH(S2PQ_relational[[#This Row],[PQGUID]],S2PQ[S2PQGUID],0),5)="no",S2PQ_relational[[#This Row],[PIGUID]]&amp;"NO","-")</f>
        <v>-</v>
      </c>
    </row>
    <row r="88" spans="1:4" x14ac:dyDescent="0.25">
      <c r="A88" t="s">
        <v>787</v>
      </c>
      <c r="B88" t="s">
        <v>2498</v>
      </c>
      <c r="C88" t="str">
        <f>S2PQ_relational[[#This Row],[PIGUID]]&amp;S2PQ_relational[[#This Row],[PQGUID]]</f>
        <v>6Xf5RYOzcRHc49oChgifE65R88gZ3ani90Nv06kTcNpx</v>
      </c>
      <c r="D88" t="str">
        <f>IF(INDEX(S2PQ[[S2PQGUID]:[Answer]],MATCH(S2PQ_relational[[#This Row],[PQGUID]],S2PQ[S2PQGUID],0),5)="no",S2PQ_relational[[#This Row],[PIGUID]]&amp;"NO","-")</f>
        <v>-</v>
      </c>
    </row>
    <row r="89" spans="1:4" x14ac:dyDescent="0.25">
      <c r="A89" t="s">
        <v>386</v>
      </c>
      <c r="B89" t="s">
        <v>2499</v>
      </c>
      <c r="C89" t="str">
        <f>S2PQ_relational[[#This Row],[PIGUID]]&amp;S2PQ_relational[[#This Row],[PQGUID]]</f>
        <v>SFbJoEozwpL1iSjyguVOd23juUofObC0OdtepoHB3jM</v>
      </c>
      <c r="D89" t="str">
        <f>IF(INDEX(S2PQ[[S2PQGUID]:[Answer]],MATCH(S2PQ_relational[[#This Row],[PQGUID]],S2PQ[S2PQGUID],0),5)="no",S2PQ_relational[[#This Row],[PIGUID]]&amp;"NO","-")</f>
        <v>-</v>
      </c>
    </row>
    <row r="90" spans="1:4" x14ac:dyDescent="0.25">
      <c r="A90" t="s">
        <v>373</v>
      </c>
      <c r="B90" t="s">
        <v>2499</v>
      </c>
      <c r="C90" t="str">
        <f>S2PQ_relational[[#This Row],[PIGUID]]&amp;S2PQ_relational[[#This Row],[PQGUID]]</f>
        <v>XDFv5q0VH0HfGWcld4uN823juUofObC0OdtepoHB3jM</v>
      </c>
      <c r="D90" t="str">
        <f>IF(INDEX(S2PQ[[S2PQGUID]:[Answer]],MATCH(S2PQ_relational[[#This Row],[PQGUID]],S2PQ[S2PQGUID],0),5)="no",S2PQ_relational[[#This Row],[PIGUID]]&amp;"NO","-")</f>
        <v>-</v>
      </c>
    </row>
    <row r="91" spans="1:4" x14ac:dyDescent="0.25">
      <c r="A91" t="s">
        <v>731</v>
      </c>
      <c r="B91" t="s">
        <v>2500</v>
      </c>
      <c r="C91" t="str">
        <f>S2PQ_relational[[#This Row],[PIGUID]]&amp;S2PQ_relational[[#This Row],[PQGUID]]</f>
        <v>5I8PhwW24MW2VjBUFwRSHa2co7UsUxpISWNGYxlkwqjC</v>
      </c>
      <c r="D91" t="str">
        <f>IF(INDEX(S2PQ[[S2PQGUID]:[Answer]],MATCH(S2PQ_relational[[#This Row],[PQGUID]],S2PQ[S2PQGUID],0),5)="no",S2PQ_relational[[#This Row],[PIGUID]]&amp;"NO","-")</f>
        <v>-</v>
      </c>
    </row>
    <row r="92" spans="1:4" x14ac:dyDescent="0.25">
      <c r="A92" t="s">
        <v>831</v>
      </c>
      <c r="B92" t="s">
        <v>2500</v>
      </c>
      <c r="C92" t="str">
        <f>S2PQ_relational[[#This Row],[PIGUID]]&amp;S2PQ_relational[[#This Row],[PQGUID]]</f>
        <v>QkSPB2n7lSil626qYF5NN2co7UsUxpISWNGYxlkwqjC</v>
      </c>
      <c r="D92" t="str">
        <f>IF(INDEX(S2PQ[[S2PQGUID]:[Answer]],MATCH(S2PQ_relational[[#This Row],[PQGUID]],S2PQ[S2PQGUID],0),5)="no",S2PQ_relational[[#This Row],[PIGUID]]&amp;"NO","-")</f>
        <v>-</v>
      </c>
    </row>
    <row r="93" spans="1:4" x14ac:dyDescent="0.25">
      <c r="A93" t="s">
        <v>763</v>
      </c>
      <c r="B93" t="s">
        <v>2500</v>
      </c>
      <c r="C93" t="str">
        <f>S2PQ_relational[[#This Row],[PIGUID]]&amp;S2PQ_relational[[#This Row],[PQGUID]]</f>
        <v>6o4Wt1W1y2p6YUAwdtmLPs2co7UsUxpISWNGYxlkwqjC</v>
      </c>
      <c r="D93" t="str">
        <f>IF(INDEX(S2PQ[[S2PQGUID]:[Answer]],MATCH(S2PQ_relational[[#This Row],[PQGUID]],S2PQ[S2PQGUID],0),5)="no",S2PQ_relational[[#This Row],[PIGUID]]&amp;"NO","-")</f>
        <v>-</v>
      </c>
    </row>
    <row r="94" spans="1:4" x14ac:dyDescent="0.25">
      <c r="A94" t="s">
        <v>869</v>
      </c>
      <c r="B94" t="s">
        <v>2500</v>
      </c>
      <c r="C94" t="str">
        <f>S2PQ_relational[[#This Row],[PIGUID]]&amp;S2PQ_relational[[#This Row],[PQGUID]]</f>
        <v>5EFASqWGpjLzGVX144vmns2co7UsUxpISWNGYxlkwqjC</v>
      </c>
      <c r="D94" t="str">
        <f>IF(INDEX(S2PQ[[S2PQGUID]:[Answer]],MATCH(S2PQ_relational[[#This Row],[PQGUID]],S2PQ[S2PQGUID],0),5)="no",S2PQ_relational[[#This Row],[PIGUID]]&amp;"NO","-")</f>
        <v>-</v>
      </c>
    </row>
    <row r="95" spans="1:4" x14ac:dyDescent="0.25">
      <c r="A95" t="s">
        <v>469</v>
      </c>
      <c r="B95" t="s">
        <v>2501</v>
      </c>
      <c r="C95" t="str">
        <f>S2PQ_relational[[#This Row],[PIGUID]]&amp;S2PQ_relational[[#This Row],[PQGUID]]</f>
        <v>5OuN0FhPL5u4LX2CCgo9sq1t0Mq6PJkbSbEcIEvZj92e</v>
      </c>
      <c r="D95" t="str">
        <f>IF(INDEX(S2PQ[[S2PQGUID]:[Answer]],MATCH(S2PQ_relational[[#This Row],[PQGUID]],S2PQ[S2PQGUID],0),5)="no",S2PQ_relational[[#This Row],[PIGUID]]&amp;"NO","-")</f>
        <v>-</v>
      </c>
    </row>
    <row r="96" spans="1:4" x14ac:dyDescent="0.25">
      <c r="A96" t="s">
        <v>1235</v>
      </c>
      <c r="C96" t="str">
        <f>S2PQ_relational[[#This Row],[PIGUID]]&amp;S2PQ_relational[[#This Row],[PQGUID]]</f>
        <v>6iUFFK6Mb6jElcvXPhYqc4</v>
      </c>
      <c r="D96" t="e">
        <f>IF(INDEX(S2PQ[[S2PQGUID]:[Answer]],MATCH(S2PQ_relational[[#This Row],[PQGUID]],S2PQ[S2PQGUID],0),5)="no",S2PQ_relational[[#This Row],[PIGUID]]&amp;"NO","-")</f>
        <v>#N/A</v>
      </c>
    </row>
    <row r="97" spans="1:4" x14ac:dyDescent="0.25">
      <c r="A97" t="s">
        <v>557</v>
      </c>
      <c r="C97" t="str">
        <f>S2PQ_relational[[#This Row],[PIGUID]]&amp;S2PQ_relational[[#This Row],[PQGUID]]</f>
        <v>6hzMhSrqa9YQF4ncycFdha</v>
      </c>
      <c r="D97" t="e">
        <f>IF(INDEX(S2PQ[[S2PQGUID]:[Answer]],MATCH(S2PQ_relational[[#This Row],[PQGUID]],S2PQ[S2PQGUID],0),5)="no",S2PQ_relational[[#This Row],[PIGUID]]&amp;"NO","-")</f>
        <v>#N/A</v>
      </c>
    </row>
    <row r="98" spans="1:4" x14ac:dyDescent="0.25">
      <c r="A98" t="s">
        <v>527</v>
      </c>
      <c r="C98" t="str">
        <f>S2PQ_relational[[#This Row],[PIGUID]]&amp;S2PQ_relational[[#This Row],[PQGUID]]</f>
        <v>3ViYI88ZwjsrAi0n0PfXX</v>
      </c>
      <c r="D98" t="e">
        <f>IF(INDEX(S2PQ[[S2PQGUID]:[Answer]],MATCH(S2PQ_relational[[#This Row],[PQGUID]],S2PQ[S2PQGUID],0),5)="no",S2PQ_relational[[#This Row],[PIGUID]]&amp;"NO","-")</f>
        <v>#N/A</v>
      </c>
    </row>
    <row r="99" spans="1:4" x14ac:dyDescent="0.25">
      <c r="A99" t="s">
        <v>960</v>
      </c>
      <c r="C99" t="str">
        <f>S2PQ_relational[[#This Row],[PIGUID]]&amp;S2PQ_relational[[#This Row],[PQGUID]]</f>
        <v>2adJZ3Sfn04R9H7RqvEryb</v>
      </c>
      <c r="D99" t="e">
        <f>IF(INDEX(S2PQ[[S2PQGUID]:[Answer]],MATCH(S2PQ_relational[[#This Row],[PQGUID]],S2PQ[S2PQGUID],0),5)="no",S2PQ_relational[[#This Row],[PIGUID]]&amp;"NO","-")</f>
        <v>#N/A</v>
      </c>
    </row>
    <row r="100" spans="1:4" x14ac:dyDescent="0.25">
      <c r="A100" t="s">
        <v>922</v>
      </c>
      <c r="C100" t="str">
        <f>S2PQ_relational[[#This Row],[PIGUID]]&amp;S2PQ_relational[[#This Row],[PQGUID]]</f>
        <v>3DwgtS9i0t9XVIPvcEx0uo</v>
      </c>
      <c r="D100" t="e">
        <f>IF(INDEX(S2PQ[[S2PQGUID]:[Answer]],MATCH(S2PQ_relational[[#This Row],[PQGUID]],S2PQ[S2PQGUID],0),5)="no",S2PQ_relational[[#This Row],[PIGUID]]&amp;"NO","-")</f>
        <v>#N/A</v>
      </c>
    </row>
    <row r="101" spans="1:4" x14ac:dyDescent="0.25">
      <c r="A101" t="s">
        <v>902</v>
      </c>
      <c r="C101" t="str">
        <f>S2PQ_relational[[#This Row],[PIGUID]]&amp;S2PQ_relational[[#This Row],[PQGUID]]</f>
        <v>MpuHbgv7XDz6kjPMhHbzq</v>
      </c>
      <c r="D101" t="e">
        <f>IF(INDEX(S2PQ[[S2PQGUID]:[Answer]],MATCH(S2PQ_relational[[#This Row],[PQGUID]],S2PQ[S2PQGUID],0),5)="no",S2PQ_relational[[#This Row],[PIGUID]]&amp;"NO","-")</f>
        <v>#N/A</v>
      </c>
    </row>
    <row r="102" spans="1:4" x14ac:dyDescent="0.25">
      <c r="A102" t="s">
        <v>967</v>
      </c>
      <c r="C102" t="str">
        <f>S2PQ_relational[[#This Row],[PIGUID]]&amp;S2PQ_relational[[#This Row],[PQGUID]]</f>
        <v>5PrSpSyjjykg4ZatTFFqlw</v>
      </c>
      <c r="D102" t="e">
        <f>IF(INDEX(S2PQ[[S2PQGUID]:[Answer]],MATCH(S2PQ_relational[[#This Row],[PQGUID]],S2PQ[S2PQGUID],0),5)="no",S2PQ_relational[[#This Row],[PIGUID]]&amp;"NO","-")</f>
        <v>#N/A</v>
      </c>
    </row>
    <row r="103" spans="1:4" x14ac:dyDescent="0.25">
      <c r="A103" t="s">
        <v>973</v>
      </c>
      <c r="C103" t="str">
        <f>S2PQ_relational[[#This Row],[PIGUID]]&amp;S2PQ_relational[[#This Row],[PQGUID]]</f>
        <v>42ifyJREXOWqdCpWvki5vc</v>
      </c>
      <c r="D103" t="e">
        <f>IF(INDEX(S2PQ[[S2PQGUID]:[Answer]],MATCH(S2PQ_relational[[#This Row],[PQGUID]],S2PQ[S2PQGUID],0),5)="no",S2PQ_relational[[#This Row],[PIGUID]]&amp;"NO","-")</f>
        <v>#N/A</v>
      </c>
    </row>
    <row r="104" spans="1:4" x14ac:dyDescent="0.25">
      <c r="A104" t="s">
        <v>986</v>
      </c>
      <c r="C104" t="str">
        <f>S2PQ_relational[[#This Row],[PIGUID]]&amp;S2PQ_relational[[#This Row],[PQGUID]]</f>
        <v>2AFeKeIo7qzqU11QnYBkJV</v>
      </c>
      <c r="D104" t="e">
        <f>IF(INDEX(S2PQ[[S2PQGUID]:[Answer]],MATCH(S2PQ_relational[[#This Row],[PQGUID]],S2PQ[S2PQGUID],0),5)="no",S2PQ_relational[[#This Row],[PIGUID]]&amp;"NO","-")</f>
        <v>#N/A</v>
      </c>
    </row>
    <row r="105" spans="1:4" x14ac:dyDescent="0.25">
      <c r="A105" t="s">
        <v>1041</v>
      </c>
      <c r="C105" t="str">
        <f>S2PQ_relational[[#This Row],[PIGUID]]&amp;S2PQ_relational[[#This Row],[PQGUID]]</f>
        <v>1OS3Bsgj20I3yoL69WfYNv</v>
      </c>
      <c r="D105" t="e">
        <f>IF(INDEX(S2PQ[[S2PQGUID]:[Answer]],MATCH(S2PQ_relational[[#This Row],[PQGUID]],S2PQ[S2PQGUID],0),5)="no",S2PQ_relational[[#This Row],[PIGUID]]&amp;"NO","-")</f>
        <v>#N/A</v>
      </c>
    </row>
    <row r="106" spans="1:4" x14ac:dyDescent="0.25">
      <c r="A106" t="s">
        <v>1088</v>
      </c>
      <c r="C106" t="str">
        <f>S2PQ_relational[[#This Row],[PIGUID]]&amp;S2PQ_relational[[#This Row],[PQGUID]]</f>
        <v>2gtRPHX41pHO6QFDWfcerW</v>
      </c>
      <c r="D106" t="e">
        <f>IF(INDEX(S2PQ[[S2PQGUID]:[Answer]],MATCH(S2PQ_relational[[#This Row],[PQGUID]],S2PQ[S2PQGUID],0),5)="no",S2PQ_relational[[#This Row],[PIGUID]]&amp;"NO","-")</f>
        <v>#N/A</v>
      </c>
    </row>
    <row r="107" spans="1:4" x14ac:dyDescent="0.25">
      <c r="A107" t="s">
        <v>1099</v>
      </c>
      <c r="C107" t="str">
        <f>S2PQ_relational[[#This Row],[PIGUID]]&amp;S2PQ_relational[[#This Row],[PQGUID]]</f>
        <v>6rtHWgLr1wRNeI1oCBqzPo</v>
      </c>
      <c r="D107" t="e">
        <f>IF(INDEX(S2PQ[[S2PQGUID]:[Answer]],MATCH(S2PQ_relational[[#This Row],[PQGUID]],S2PQ[S2PQGUID],0),5)="no",S2PQ_relational[[#This Row],[PIGUID]]&amp;"NO","-")</f>
        <v>#N/A</v>
      </c>
    </row>
    <row r="108" spans="1:4" x14ac:dyDescent="0.25">
      <c r="A108" t="s">
        <v>1111</v>
      </c>
      <c r="C108" t="str">
        <f>S2PQ_relational[[#This Row],[PIGUID]]&amp;S2PQ_relational[[#This Row],[PQGUID]]</f>
        <v>5ILg7oug7iTClvMlMZjhAQ</v>
      </c>
      <c r="D108" t="e">
        <f>IF(INDEX(S2PQ[[S2PQGUID]:[Answer]],MATCH(S2PQ_relational[[#This Row],[PQGUID]],S2PQ[S2PQGUID],0),5)="no",S2PQ_relational[[#This Row],[PIGUID]]&amp;"NO","-")</f>
        <v>#N/A</v>
      </c>
    </row>
    <row r="109" spans="1:4" x14ac:dyDescent="0.25">
      <c r="A109" t="s">
        <v>1204</v>
      </c>
      <c r="C109" t="str">
        <f>S2PQ_relational[[#This Row],[PIGUID]]&amp;S2PQ_relational[[#This Row],[PQGUID]]</f>
        <v>7vCuleYKjHamUvKLHgZ8Y</v>
      </c>
      <c r="D109" t="e">
        <f>IF(INDEX(S2PQ[[S2PQGUID]:[Answer]],MATCH(S2PQ_relational[[#This Row],[PQGUID]],S2PQ[S2PQGUID],0),5)="no",S2PQ_relational[[#This Row],[PIGUID]]&amp;"NO","-")</f>
        <v>#N/A</v>
      </c>
    </row>
    <row r="110" spans="1:4" x14ac:dyDescent="0.25">
      <c r="A110" t="s">
        <v>1216</v>
      </c>
      <c r="C110" t="str">
        <f>S2PQ_relational[[#This Row],[PIGUID]]&amp;S2PQ_relational[[#This Row],[PQGUID]]</f>
        <v>3gpM7wAcugibINOIws1vMT</v>
      </c>
      <c r="D110" t="e">
        <f>IF(INDEX(S2PQ[[S2PQGUID]:[Answer]],MATCH(S2PQ_relational[[#This Row],[PQGUID]],S2PQ[S2PQGUID],0),5)="no",S2PQ_relational[[#This Row],[PIGUID]]&amp;"NO","-")</f>
        <v>#N/A</v>
      </c>
    </row>
    <row r="111" spans="1:4" x14ac:dyDescent="0.25">
      <c r="A111" t="s">
        <v>482</v>
      </c>
      <c r="C111" t="str">
        <f>S2PQ_relational[[#This Row],[PIGUID]]&amp;S2PQ_relational[[#This Row],[PQGUID]]</f>
        <v>5IHncQIqIbNONbkP6INoEh</v>
      </c>
      <c r="D111" t="e">
        <f>IF(INDEX(S2PQ[[S2PQGUID]:[Answer]],MATCH(S2PQ_relational[[#This Row],[PQGUID]],S2PQ[S2PQGUID],0),5)="no",S2PQ_relational[[#This Row],[PIGUID]]&amp;"NO","-")</f>
        <v>#N/A</v>
      </c>
    </row>
    <row r="112" spans="1:4" x14ac:dyDescent="0.25">
      <c r="A112" t="s">
        <v>745</v>
      </c>
      <c r="C112" t="str">
        <f>S2PQ_relational[[#This Row],[PIGUID]]&amp;S2PQ_relational[[#This Row],[PQGUID]]</f>
        <v>4o7AdogyhlEY6F6WSnUEwd</v>
      </c>
      <c r="D112" t="e">
        <f>IF(INDEX(S2PQ[[S2PQGUID]:[Answer]],MATCH(S2PQ_relational[[#This Row],[PQGUID]],S2PQ[S2PQGUID],0),5)="no",S2PQ_relational[[#This Row],[PIGUID]]&amp;"NO","-")</f>
        <v>#N/A</v>
      </c>
    </row>
    <row r="113" spans="1:4" x14ac:dyDescent="0.25">
      <c r="A113" t="s">
        <v>1094</v>
      </c>
      <c r="C113" t="str">
        <f>S2PQ_relational[[#This Row],[PIGUID]]&amp;S2PQ_relational[[#This Row],[PQGUID]]</f>
        <v>5sGMWlAcHjLcu4fVkhfDRW</v>
      </c>
      <c r="D113" t="e">
        <f>IF(INDEX(S2PQ[[S2PQGUID]:[Answer]],MATCH(S2PQ_relational[[#This Row],[PQGUID]],S2PQ[S2PQGUID],0),5)="no",S2PQ_relational[[#This Row],[PIGUID]]&amp;"NO","-")</f>
        <v>#N/A</v>
      </c>
    </row>
    <row r="114" spans="1:4" x14ac:dyDescent="0.25">
      <c r="A114" t="s">
        <v>308</v>
      </c>
      <c r="C114" t="str">
        <f>S2PQ_relational[[#This Row],[PIGUID]]&amp;S2PQ_relational[[#This Row],[PQGUID]]</f>
        <v>7p22Ww28jPsnBkNT03CCY3</v>
      </c>
      <c r="D114" t="e">
        <f>IF(INDEX(S2PQ[[S2PQGUID]:[Answer]],MATCH(S2PQ_relational[[#This Row],[PQGUID]],S2PQ[S2PQGUID],0),5)="no",S2PQ_relational[[#This Row],[PIGUID]]&amp;"NO","-")</f>
        <v>#N/A</v>
      </c>
    </row>
    <row r="115" spans="1:4" x14ac:dyDescent="0.25">
      <c r="A115" t="s">
        <v>270</v>
      </c>
      <c r="C115" t="str">
        <f>S2PQ_relational[[#This Row],[PIGUID]]&amp;S2PQ_relational[[#This Row],[PQGUID]]</f>
        <v>6IODKW02w76gK2O8cbpyT6</v>
      </c>
      <c r="D115" t="e">
        <f>IF(INDEX(S2PQ[[S2PQGUID]:[Answer]],MATCH(S2PQ_relational[[#This Row],[PQGUID]],S2PQ[S2PQGUID],0),5)="no",S2PQ_relational[[#This Row],[PIGUID]]&amp;"NO","-")</f>
        <v>#N/A</v>
      </c>
    </row>
    <row r="116" spans="1:4" x14ac:dyDescent="0.25">
      <c r="A116" t="s">
        <v>302</v>
      </c>
      <c r="C116" t="str">
        <f>S2PQ_relational[[#This Row],[PIGUID]]&amp;S2PQ_relational[[#This Row],[PQGUID]]</f>
        <v>5XoScmXcY5V64vNeDyZMQ1</v>
      </c>
      <c r="D116" t="e">
        <f>IF(INDEX(S2PQ[[S2PQGUID]:[Answer]],MATCH(S2PQ_relational[[#This Row],[PQGUID]],S2PQ[S2PQGUID],0),5)="no",S2PQ_relational[[#This Row],[PIGUID]]&amp;"NO","-")</f>
        <v>#N/A</v>
      </c>
    </row>
    <row r="117" spans="1:4" x14ac:dyDescent="0.25">
      <c r="A117" t="s">
        <v>276</v>
      </c>
      <c r="C117" t="str">
        <f>S2PQ_relational[[#This Row],[PIGUID]]&amp;S2PQ_relational[[#This Row],[PQGUID]]</f>
        <v>1ANu4OsRpNkXnTcOZUPocQ</v>
      </c>
      <c r="D117" t="e">
        <f>IF(INDEX(S2PQ[[S2PQGUID]:[Answer]],MATCH(S2PQ_relational[[#This Row],[PQGUID]],S2PQ[S2PQGUID],0),5)="no",S2PQ_relational[[#This Row],[PIGUID]]&amp;"NO","-")</f>
        <v>#N/A</v>
      </c>
    </row>
    <row r="118" spans="1:4" x14ac:dyDescent="0.25">
      <c r="A118" t="s">
        <v>283</v>
      </c>
      <c r="C118" t="str">
        <f>S2PQ_relational[[#This Row],[PIGUID]]&amp;S2PQ_relational[[#This Row],[PQGUID]]</f>
        <v>2RVD4jmBzY48B89pTUEpry</v>
      </c>
      <c r="D118" t="e">
        <f>IF(INDEX(S2PQ[[S2PQGUID]:[Answer]],MATCH(S2PQ_relational[[#This Row],[PQGUID]],S2PQ[S2PQGUID],0),5)="no",S2PQ_relational[[#This Row],[PIGUID]]&amp;"NO","-")</f>
        <v>#N/A</v>
      </c>
    </row>
    <row r="119" spans="1:4" x14ac:dyDescent="0.25">
      <c r="A119" t="s">
        <v>326</v>
      </c>
      <c r="C119" t="str">
        <f>S2PQ_relational[[#This Row],[PIGUID]]&amp;S2PQ_relational[[#This Row],[PQGUID]]</f>
        <v>6XwzvhU9DNcL6FqzzORcof</v>
      </c>
      <c r="D119" t="e">
        <f>IF(INDEX(S2PQ[[S2PQGUID]:[Answer]],MATCH(S2PQ_relational[[#This Row],[PQGUID]],S2PQ[S2PQGUID],0),5)="no",S2PQ_relational[[#This Row],[PIGUID]]&amp;"NO","-")</f>
        <v>#N/A</v>
      </c>
    </row>
    <row r="120" spans="1:4" x14ac:dyDescent="0.25">
      <c r="A120" t="s">
        <v>289</v>
      </c>
      <c r="C120" t="str">
        <f>S2PQ_relational[[#This Row],[PIGUID]]&amp;S2PQ_relational[[#This Row],[PQGUID]]</f>
        <v>4xBQrWDpd076Yq4t0M7efH</v>
      </c>
      <c r="D120" t="e">
        <f>IF(INDEX(S2PQ[[S2PQGUID]:[Answer]],MATCH(S2PQ_relational[[#This Row],[PQGUID]],S2PQ[S2PQGUID],0),5)="no",S2PQ_relational[[#This Row],[PIGUID]]&amp;"NO","-")</f>
        <v>#N/A</v>
      </c>
    </row>
    <row r="121" spans="1:4" x14ac:dyDescent="0.25">
      <c r="A121" t="s">
        <v>81</v>
      </c>
      <c r="C121" t="str">
        <f>S2PQ_relational[[#This Row],[PIGUID]]&amp;S2PQ_relational[[#This Row],[PQGUID]]</f>
        <v>5Qhg3OiIkHk2a2SqadM1VV</v>
      </c>
      <c r="D121" t="e">
        <f>IF(INDEX(S2PQ[[S2PQGUID]:[Answer]],MATCH(S2PQ_relational[[#This Row],[PQGUID]],S2PQ[S2PQGUID],0),5)="no",S2PQ_relational[[#This Row],[PIGUID]]&amp;"NO","-")</f>
        <v>#N/A</v>
      </c>
    </row>
    <row r="122" spans="1:4" x14ac:dyDescent="0.25">
      <c r="A122" t="s">
        <v>856</v>
      </c>
      <c r="C122" t="str">
        <f>S2PQ_relational[[#This Row],[PIGUID]]&amp;S2PQ_relational[[#This Row],[PQGUID]]</f>
        <v>4GqxsZoNDOR1W87uRzBY3Z</v>
      </c>
      <c r="D122" t="e">
        <f>IF(INDEX(S2PQ[[S2PQGUID]:[Answer]],MATCH(S2PQ_relational[[#This Row],[PQGUID]],S2PQ[S2PQGUID],0),5)="no",S2PQ_relational[[#This Row],[PIGUID]]&amp;"NO","-")</f>
        <v>#N/A</v>
      </c>
    </row>
    <row r="123" spans="1:4" x14ac:dyDescent="0.25">
      <c r="A123" t="s">
        <v>751</v>
      </c>
      <c r="C123" t="str">
        <f>S2PQ_relational[[#This Row],[PIGUID]]&amp;S2PQ_relational[[#This Row],[PQGUID]]</f>
        <v>74rWhrngZ93L1knuxjoL6M</v>
      </c>
      <c r="D123" t="e">
        <f>IF(INDEX(S2PQ[[S2PQGUID]:[Answer]],MATCH(S2PQ_relational[[#This Row],[PQGUID]],S2PQ[S2PQGUID],0),5)="no",S2PQ_relational[[#This Row],[PIGUID]]&amp;"NO","-")</f>
        <v>#N/A</v>
      </c>
    </row>
    <row r="124" spans="1:4" x14ac:dyDescent="0.25">
      <c r="A124" t="s">
        <v>757</v>
      </c>
      <c r="C124" t="str">
        <f>S2PQ_relational[[#This Row],[PIGUID]]&amp;S2PQ_relational[[#This Row],[PQGUID]]</f>
        <v>fn3Ib8Gr3hxmqYRhAEkDI</v>
      </c>
      <c r="D124" t="e">
        <f>IF(INDEX(S2PQ[[S2PQGUID]:[Answer]],MATCH(S2PQ_relational[[#This Row],[PQGUID]],S2PQ[S2PQGUID],0),5)="no",S2PQ_relational[[#This Row],[PIGUID]]&amp;"NO","-")</f>
        <v>#N/A</v>
      </c>
    </row>
    <row r="125" spans="1:4" x14ac:dyDescent="0.25">
      <c r="A125" t="s">
        <v>775</v>
      </c>
      <c r="C125" t="str">
        <f>S2PQ_relational[[#This Row],[PIGUID]]&amp;S2PQ_relational[[#This Row],[PQGUID]]</f>
        <v>2Zm8EsCtX7S3L1geR531da</v>
      </c>
      <c r="D125" t="e">
        <f>IF(INDEX(S2PQ[[S2PQGUID]:[Answer]],MATCH(S2PQ_relational[[#This Row],[PQGUID]],S2PQ[S2PQGUID],0),5)="no",S2PQ_relational[[#This Row],[PIGUID]]&amp;"NO","-")</f>
        <v>#N/A</v>
      </c>
    </row>
    <row r="126" spans="1:4" x14ac:dyDescent="0.25">
      <c r="A126" t="s">
        <v>738</v>
      </c>
      <c r="C126" t="str">
        <f>S2PQ_relational[[#This Row],[PIGUID]]&amp;S2PQ_relational[[#This Row],[PQGUID]]</f>
        <v>5DyIfj5SzNIxU35nVp2k4Y</v>
      </c>
      <c r="D126" t="e">
        <f>IF(INDEX(S2PQ[[S2PQGUID]:[Answer]],MATCH(S2PQ_relational[[#This Row],[PQGUID]],S2PQ[S2PQGUID],0),5)="no",S2PQ_relational[[#This Row],[PIGUID]]&amp;"NO","-")</f>
        <v>#N/A</v>
      </c>
    </row>
    <row r="127" spans="1:4" x14ac:dyDescent="0.25">
      <c r="A127" t="s">
        <v>781</v>
      </c>
      <c r="C127" t="str">
        <f>S2PQ_relational[[#This Row],[PIGUID]]&amp;S2PQ_relational[[#This Row],[PQGUID]]</f>
        <v>6jzijhg2MqRQBXkXYAkbBD</v>
      </c>
      <c r="D127" t="e">
        <f>IF(INDEX(S2PQ[[S2PQGUID]:[Answer]],MATCH(S2PQ_relational[[#This Row],[PQGUID]],S2PQ[S2PQGUID],0),5)="no",S2PQ_relational[[#This Row],[PIGUID]]&amp;"NO","-")</f>
        <v>#N/A</v>
      </c>
    </row>
    <row r="128" spans="1:4" x14ac:dyDescent="0.25">
      <c r="A128" t="s">
        <v>769</v>
      </c>
      <c r="C128" t="str">
        <f>S2PQ_relational[[#This Row],[PIGUID]]&amp;S2PQ_relational[[#This Row],[PQGUID]]</f>
        <v>2wQ9IQYf3XfsjO0wFC8rcu</v>
      </c>
      <c r="D128" t="e">
        <f>IF(INDEX(S2PQ[[S2PQGUID]:[Answer]],MATCH(S2PQ_relational[[#This Row],[PQGUID]],S2PQ[S2PQGUID],0),5)="no",S2PQ_relational[[#This Row],[PIGUID]]&amp;"NO","-")</f>
        <v>#N/A</v>
      </c>
    </row>
    <row r="129" spans="1:4" x14ac:dyDescent="0.25">
      <c r="A129" t="s">
        <v>637</v>
      </c>
      <c r="C129" t="str">
        <f>S2PQ_relational[[#This Row],[PIGUID]]&amp;S2PQ_relational[[#This Row],[PQGUID]]</f>
        <v>sJ7MAHZPsTLbCVr8nKlrT</v>
      </c>
      <c r="D129" t="e">
        <f>IF(INDEX(S2PQ[[S2PQGUID]:[Answer]],MATCH(S2PQ_relational[[#This Row],[PQGUID]],S2PQ[S2PQGUID],0),5)="no",S2PQ_relational[[#This Row],[PIGUID]]&amp;"NO","-")</f>
        <v>#N/A</v>
      </c>
    </row>
    <row r="130" spans="1:4" x14ac:dyDescent="0.25">
      <c r="A130" t="s">
        <v>607</v>
      </c>
      <c r="C130" t="str">
        <f>S2PQ_relational[[#This Row],[PIGUID]]&amp;S2PQ_relational[[#This Row],[PQGUID]]</f>
        <v>63KDYXRKCdV2kebfaECXNX</v>
      </c>
      <c r="D130" t="e">
        <f>IF(INDEX(S2PQ[[S2PQGUID]:[Answer]],MATCH(S2PQ_relational[[#This Row],[PQGUID]],S2PQ[S2PQGUID],0),5)="no",S2PQ_relational[[#This Row],[PIGUID]]&amp;"NO","-")</f>
        <v>#N/A</v>
      </c>
    </row>
    <row r="131" spans="1:4" x14ac:dyDescent="0.25">
      <c r="A131" t="s">
        <v>600</v>
      </c>
      <c r="C131" t="str">
        <f>S2PQ_relational[[#This Row],[PIGUID]]&amp;S2PQ_relational[[#This Row],[PQGUID]]</f>
        <v>5hzm0rXFVvFugtoJTUYxqE</v>
      </c>
      <c r="D131" t="e">
        <f>IF(INDEX(S2PQ[[S2PQGUID]:[Answer]],MATCH(S2PQ_relational[[#This Row],[PQGUID]],S2PQ[S2PQGUID],0),5)="no",S2PQ_relational[[#This Row],[PIGUID]]&amp;"NO","-")</f>
        <v>#N/A</v>
      </c>
    </row>
    <row r="132" spans="1:4" x14ac:dyDescent="0.25">
      <c r="A132" t="s">
        <v>613</v>
      </c>
      <c r="C132" t="str">
        <f>S2PQ_relational[[#This Row],[PIGUID]]&amp;S2PQ_relational[[#This Row],[PQGUID]]</f>
        <v>2oVTAk5JS9RshHfasEM56a</v>
      </c>
      <c r="D132" t="e">
        <f>IF(INDEX(S2PQ[[S2PQGUID]:[Answer]],MATCH(S2PQ_relational[[#This Row],[PQGUID]],S2PQ[S2PQGUID],0),5)="no",S2PQ_relational[[#This Row],[PIGUID]]&amp;"NO","-")</f>
        <v>#N/A</v>
      </c>
    </row>
    <row r="133" spans="1:4" x14ac:dyDescent="0.25">
      <c r="A133" t="s">
        <v>594</v>
      </c>
      <c r="C133" t="str">
        <f>S2PQ_relational[[#This Row],[PIGUID]]&amp;S2PQ_relational[[#This Row],[PQGUID]]</f>
        <v>j5Lw7fanLsXFFdvyHt2jF</v>
      </c>
      <c r="D133" t="e">
        <f>IF(INDEX(S2PQ[[S2PQGUID]:[Answer]],MATCH(S2PQ_relational[[#This Row],[PQGUID]],S2PQ[S2PQGUID],0),5)="no",S2PQ_relational[[#This Row],[PIGUID]]&amp;"NO","-")</f>
        <v>#N/A</v>
      </c>
    </row>
    <row r="134" spans="1:4" x14ac:dyDescent="0.25">
      <c r="A134" t="s">
        <v>95</v>
      </c>
      <c r="C134" t="str">
        <f>S2PQ_relational[[#This Row],[PIGUID]]&amp;S2PQ_relational[[#This Row],[PQGUID]]</f>
        <v>63p6350bmHHqM6m6CEafSu</v>
      </c>
      <c r="D134" t="e">
        <f>IF(INDEX(S2PQ[[S2PQGUID]:[Answer]],MATCH(S2PQ_relational[[#This Row],[PQGUID]],S2PQ[S2PQGUID],0),5)="no",S2PQ_relational[[#This Row],[PIGUID]]&amp;"NO","-")</f>
        <v>#N/A</v>
      </c>
    </row>
    <row r="135" spans="1:4" x14ac:dyDescent="0.25">
      <c r="A135" t="s">
        <v>631</v>
      </c>
      <c r="C135" t="str">
        <f>S2PQ_relational[[#This Row],[PIGUID]]&amp;S2PQ_relational[[#This Row],[PQGUID]]</f>
        <v>3B7iGB1Enblm2zlqDnxp49</v>
      </c>
      <c r="D135" t="e">
        <f>IF(INDEX(S2PQ[[S2PQGUID]:[Answer]],MATCH(S2PQ_relational[[#This Row],[PQGUID]],S2PQ[S2PQGUID],0),5)="no",S2PQ_relational[[#This Row],[PIGUID]]&amp;"NO","-")</f>
        <v>#N/A</v>
      </c>
    </row>
    <row r="136" spans="1:4" x14ac:dyDescent="0.25">
      <c r="A136" t="s">
        <v>643</v>
      </c>
      <c r="C136" t="str">
        <f>S2PQ_relational[[#This Row],[PIGUID]]&amp;S2PQ_relational[[#This Row],[PQGUID]]</f>
        <v>3CkOiK0gUh6IbEGOqgtQ2n</v>
      </c>
      <c r="D136" t="e">
        <f>IF(INDEX(S2PQ[[S2PQGUID]:[Answer]],MATCH(S2PQ_relational[[#This Row],[PQGUID]],S2PQ[S2PQGUID],0),5)="no",S2PQ_relational[[#This Row],[PIGUID]]&amp;"NO","-")</f>
        <v>#N/A</v>
      </c>
    </row>
    <row r="137" spans="1:4" x14ac:dyDescent="0.25">
      <c r="A137" t="s">
        <v>60</v>
      </c>
      <c r="C137" t="str">
        <f>S2PQ_relational[[#This Row],[PIGUID]]&amp;S2PQ_relational[[#This Row],[PQGUID]]</f>
        <v>2eh6Qqq5bGGBXswJfsbwcb</v>
      </c>
      <c r="D137" t="e">
        <f>IF(INDEX(S2PQ[[S2PQGUID]:[Answer]],MATCH(S2PQ_relational[[#This Row],[PQGUID]],S2PQ[S2PQGUID],0),5)="no",S2PQ_relational[[#This Row],[PIGUID]]&amp;"NO","-")</f>
        <v>#N/A</v>
      </c>
    </row>
    <row r="138" spans="1:4" x14ac:dyDescent="0.25">
      <c r="A138" t="s">
        <v>656</v>
      </c>
      <c r="C138" t="str">
        <f>S2PQ_relational[[#This Row],[PIGUID]]&amp;S2PQ_relational[[#This Row],[PQGUID]]</f>
        <v>2uKR7bm5HKRGICID7DAFnH</v>
      </c>
      <c r="D138" t="e">
        <f>IF(INDEX(S2PQ[[S2PQGUID]:[Answer]],MATCH(S2PQ_relational[[#This Row],[PQGUID]],S2PQ[S2PQGUID],0),5)="no",S2PQ_relational[[#This Row],[PIGUID]]&amp;"NO","-")</f>
        <v>#N/A</v>
      </c>
    </row>
    <row r="139" spans="1:4" x14ac:dyDescent="0.25">
      <c r="A139" t="s">
        <v>662</v>
      </c>
      <c r="C139" t="str">
        <f>S2PQ_relational[[#This Row],[PIGUID]]&amp;S2PQ_relational[[#This Row],[PQGUID]]</f>
        <v>koFmohSeBbgbbc9ts0O2B</v>
      </c>
      <c r="D139" t="e">
        <f>IF(INDEX(S2PQ[[S2PQGUID]:[Answer]],MATCH(S2PQ_relational[[#This Row],[PQGUID]],S2PQ[S2PQGUID],0),5)="no",S2PQ_relational[[#This Row],[PIGUID]]&amp;"NO","-")</f>
        <v>#N/A</v>
      </c>
    </row>
    <row r="140" spans="1:4" x14ac:dyDescent="0.25">
      <c r="A140" t="s">
        <v>688</v>
      </c>
      <c r="C140" t="str">
        <f>S2PQ_relational[[#This Row],[PIGUID]]&amp;S2PQ_relational[[#This Row],[PQGUID]]</f>
        <v>28W4jOCAqcB1vgBfEiA2uR</v>
      </c>
      <c r="D140" t="e">
        <f>IF(INDEX(S2PQ[[S2PQGUID]:[Answer]],MATCH(S2PQ_relational[[#This Row],[PQGUID]],S2PQ[S2PQGUID],0),5)="no",S2PQ_relational[[#This Row],[PIGUID]]&amp;"NO","-")</f>
        <v>#N/A</v>
      </c>
    </row>
    <row r="141" spans="1:4" x14ac:dyDescent="0.25">
      <c r="A141" t="s">
        <v>669</v>
      </c>
      <c r="C141" t="str">
        <f>S2PQ_relational[[#This Row],[PIGUID]]&amp;S2PQ_relational[[#This Row],[PQGUID]]</f>
        <v>57iavCDEMnUVFdPggjwue</v>
      </c>
      <c r="D141" t="e">
        <f>IF(INDEX(S2PQ[[S2PQGUID]:[Answer]],MATCH(S2PQ_relational[[#This Row],[PQGUID]],S2PQ[S2PQGUID],0),5)="no",S2PQ_relational[[#This Row],[PIGUID]]&amp;"NO","-")</f>
        <v>#N/A</v>
      </c>
    </row>
    <row r="142" spans="1:4" x14ac:dyDescent="0.25">
      <c r="A142" t="s">
        <v>676</v>
      </c>
      <c r="C142" t="str">
        <f>S2PQ_relational[[#This Row],[PIGUID]]&amp;S2PQ_relational[[#This Row],[PQGUID]]</f>
        <v>2KVMKpK9IgN5iI61SlnuMa</v>
      </c>
      <c r="D142" t="e">
        <f>IF(INDEX(S2PQ[[S2PQGUID]:[Answer]],MATCH(S2PQ_relational[[#This Row],[PQGUID]],S2PQ[S2PQGUID],0),5)="no",S2PQ_relational[[#This Row],[PIGUID]]&amp;"NO","-")</f>
        <v>#N/A</v>
      </c>
    </row>
    <row r="143" spans="1:4" x14ac:dyDescent="0.25">
      <c r="A143" t="s">
        <v>682</v>
      </c>
      <c r="C143" t="str">
        <f>S2PQ_relational[[#This Row],[PIGUID]]&amp;S2PQ_relational[[#This Row],[PQGUID]]</f>
        <v>9WpwtPG0gpSRm9aqJfDjE</v>
      </c>
      <c r="D143" t="e">
        <f>IF(INDEX(S2PQ[[S2PQGUID]:[Answer]],MATCH(S2PQ_relational[[#This Row],[PQGUID]],S2PQ[S2PQGUID],0),5)="no",S2PQ_relational[[#This Row],[PIGUID]]&amp;"NO","-")</f>
        <v>#N/A</v>
      </c>
    </row>
    <row r="144" spans="1:4" x14ac:dyDescent="0.25">
      <c r="A144" t="s">
        <v>694</v>
      </c>
      <c r="C144" t="str">
        <f>S2PQ_relational[[#This Row],[PIGUID]]&amp;S2PQ_relational[[#This Row],[PQGUID]]</f>
        <v>45MRr2cn1wSMgvFlMKSopB</v>
      </c>
      <c r="D144" t="e">
        <f>IF(INDEX(S2PQ[[S2PQGUID]:[Answer]],MATCH(S2PQ_relational[[#This Row],[PQGUID]],S2PQ[S2PQGUID],0),5)="no",S2PQ_relational[[#This Row],[PIGUID]]&amp;"NO","-")</f>
        <v>#N/A</v>
      </c>
    </row>
    <row r="145" spans="1:4" x14ac:dyDescent="0.25">
      <c r="A145" t="s">
        <v>700</v>
      </c>
      <c r="C145" t="str">
        <f>S2PQ_relational[[#This Row],[PIGUID]]&amp;S2PQ_relational[[#This Row],[PQGUID]]</f>
        <v>0ozDiuSdBQVAa2KF0zp34</v>
      </c>
      <c r="D145" t="e">
        <f>IF(INDEX(S2PQ[[S2PQGUID]:[Answer]],MATCH(S2PQ_relational[[#This Row],[PQGUID]],S2PQ[S2PQGUID],0),5)="no",S2PQ_relational[[#This Row],[PIGUID]]&amp;"NO","-")</f>
        <v>#N/A</v>
      </c>
    </row>
    <row r="146" spans="1:4" x14ac:dyDescent="0.25">
      <c r="A146" t="s">
        <v>619</v>
      </c>
      <c r="C146" t="str">
        <f>S2PQ_relational[[#This Row],[PIGUID]]&amp;S2PQ_relational[[#This Row],[PQGUID]]</f>
        <v>2XmkLggsnNbrcIKyDTwhTU</v>
      </c>
      <c r="D146" t="e">
        <f>IF(INDEX(S2PQ[[S2PQGUID]:[Answer]],MATCH(S2PQ_relational[[#This Row],[PQGUID]],S2PQ[S2PQGUID],0),5)="no",S2PQ_relational[[#This Row],[PIGUID]]&amp;"NO","-")</f>
        <v>#N/A</v>
      </c>
    </row>
    <row r="147" spans="1:4" x14ac:dyDescent="0.25">
      <c r="A147" t="s">
        <v>587</v>
      </c>
      <c r="C147" t="str">
        <f>S2PQ_relational[[#This Row],[PIGUID]]&amp;S2PQ_relational[[#This Row],[PQGUID]]</f>
        <v>1fIeqqcVpp9Ue3h48wbKD7</v>
      </c>
      <c r="D147" t="e">
        <f>IF(INDEX(S2PQ[[S2PQGUID]:[Answer]],MATCH(S2PQ_relational[[#This Row],[PQGUID]],S2PQ[S2PQGUID],0),5)="no",S2PQ_relational[[#This Row],[PIGUID]]&amp;"NO","-")</f>
        <v>#N/A</v>
      </c>
    </row>
    <row r="148" spans="1:4" x14ac:dyDescent="0.25">
      <c r="A148" t="s">
        <v>476</v>
      </c>
      <c r="C148" t="str">
        <f>S2PQ_relational[[#This Row],[PIGUID]]&amp;S2PQ_relational[[#This Row],[PQGUID]]</f>
        <v>3K9rYiP5mD8XNhPY0cQfhS</v>
      </c>
      <c r="D148" t="e">
        <f>IF(INDEX(S2PQ[[S2PQGUID]:[Answer]],MATCH(S2PQ_relational[[#This Row],[PQGUID]],S2PQ[S2PQGUID],0),5)="no",S2PQ_relational[[#This Row],[PIGUID]]&amp;"NO","-")</f>
        <v>#N/A</v>
      </c>
    </row>
    <row r="149" spans="1:4" x14ac:dyDescent="0.25">
      <c r="A149" t="s">
        <v>496</v>
      </c>
      <c r="C149" t="str">
        <f>S2PQ_relational[[#This Row],[PIGUID]]&amp;S2PQ_relational[[#This Row],[PQGUID]]</f>
        <v>3MzWIFcUmpRiKuCwBRRXgr</v>
      </c>
      <c r="D149" t="e">
        <f>IF(INDEX(S2PQ[[S2PQGUID]:[Answer]],MATCH(S2PQ_relational[[#This Row],[PQGUID]],S2PQ[S2PQGUID],0),5)="no",S2PQ_relational[[#This Row],[PIGUID]]&amp;"NO","-")</f>
        <v>#N/A</v>
      </c>
    </row>
    <row r="150" spans="1:4" x14ac:dyDescent="0.25">
      <c r="A150" t="s">
        <v>490</v>
      </c>
      <c r="C150" t="str">
        <f>S2PQ_relational[[#This Row],[PIGUID]]&amp;S2PQ_relational[[#This Row],[PQGUID]]</f>
        <v>5A3AgkIuKzbdM7O9Zi4QqY</v>
      </c>
      <c r="D150" t="e">
        <f>IF(INDEX(S2PQ[[S2PQGUID]:[Answer]],MATCH(S2PQ_relational[[#This Row],[PQGUID]],S2PQ[S2PQGUID],0),5)="no",S2PQ_relational[[#This Row],[PIGUID]]&amp;"NO","-")</f>
        <v>#N/A</v>
      </c>
    </row>
    <row r="151" spans="1:4" x14ac:dyDescent="0.25">
      <c r="A151" t="s">
        <v>502</v>
      </c>
      <c r="C151" t="str">
        <f>S2PQ_relational[[#This Row],[PIGUID]]&amp;S2PQ_relational[[#This Row],[PQGUID]]</f>
        <v>1B8FAO4axeLk6EO88AgWCP</v>
      </c>
      <c r="D151" t="e">
        <f>IF(INDEX(S2PQ[[S2PQGUID]:[Answer]],MATCH(S2PQ_relational[[#This Row],[PQGUID]],S2PQ[S2PQGUID],0),5)="no",S2PQ_relational[[#This Row],[PIGUID]]&amp;"NO","-")</f>
        <v>#N/A</v>
      </c>
    </row>
    <row r="152" spans="1:4" x14ac:dyDescent="0.25">
      <c r="A152" t="s">
        <v>515</v>
      </c>
      <c r="C152" t="str">
        <f>S2PQ_relational[[#This Row],[PIGUID]]&amp;S2PQ_relational[[#This Row],[PQGUID]]</f>
        <v>76ZQHbK2OnNp2UcgfMlZL2</v>
      </c>
      <c r="D152" t="e">
        <f>IF(INDEX(S2PQ[[S2PQGUID]:[Answer]],MATCH(S2PQ_relational[[#This Row],[PQGUID]],S2PQ[S2PQGUID],0),5)="no",S2PQ_relational[[#This Row],[PIGUID]]&amp;"NO","-")</f>
        <v>#N/A</v>
      </c>
    </row>
    <row r="153" spans="1:4" x14ac:dyDescent="0.25">
      <c r="A153" t="s">
        <v>508</v>
      </c>
      <c r="C153" t="str">
        <f>S2PQ_relational[[#This Row],[PIGUID]]&amp;S2PQ_relational[[#This Row],[PQGUID]]</f>
        <v>50z9fFQ35NLK7mW7rTWD56</v>
      </c>
      <c r="D153" t="e">
        <f>IF(INDEX(S2PQ[[S2PQGUID]:[Answer]],MATCH(S2PQ_relational[[#This Row],[PQGUID]],S2PQ[S2PQGUID],0),5)="no",S2PQ_relational[[#This Row],[PIGUID]]&amp;"NO","-")</f>
        <v>#N/A</v>
      </c>
    </row>
    <row r="154" spans="1:4" x14ac:dyDescent="0.25">
      <c r="A154" t="s">
        <v>521</v>
      </c>
      <c r="C154" t="str">
        <f>S2PQ_relational[[#This Row],[PIGUID]]&amp;S2PQ_relational[[#This Row],[PQGUID]]</f>
        <v>7Lj5addiPwaMfeWQgNcLqJ</v>
      </c>
      <c r="D154" t="e">
        <f>IF(INDEX(S2PQ[[S2PQGUID]:[Answer]],MATCH(S2PQ_relational[[#This Row],[PQGUID]],S2PQ[S2PQGUID],0),5)="no",S2PQ_relational[[#This Row],[PIGUID]]&amp;"NO","-")</f>
        <v>#N/A</v>
      </c>
    </row>
    <row r="155" spans="1:4" x14ac:dyDescent="0.25">
      <c r="A155" t="s">
        <v>539</v>
      </c>
      <c r="C155" t="str">
        <f>S2PQ_relational[[#This Row],[PIGUID]]&amp;S2PQ_relational[[#This Row],[PQGUID]]</f>
        <v>4GkqgbrIN7kTn826N6Qe7p</v>
      </c>
      <c r="D155" t="e">
        <f>IF(INDEX(S2PQ[[S2PQGUID]:[Answer]],MATCH(S2PQ_relational[[#This Row],[PQGUID]],S2PQ[S2PQGUID],0),5)="no",S2PQ_relational[[#This Row],[PIGUID]]&amp;"NO","-")</f>
        <v>#N/A</v>
      </c>
    </row>
    <row r="156" spans="1:4" x14ac:dyDescent="0.25">
      <c r="A156" t="s">
        <v>532</v>
      </c>
      <c r="C156" t="str">
        <f>S2PQ_relational[[#This Row],[PIGUID]]&amp;S2PQ_relational[[#This Row],[PQGUID]]</f>
        <v>3pkZAH3FWIWyz7yBQSzQAw</v>
      </c>
      <c r="D156" t="e">
        <f>IF(INDEX(S2PQ[[S2PQGUID]:[Answer]],MATCH(S2PQ_relational[[#This Row],[PQGUID]],S2PQ[S2PQGUID],0),5)="no",S2PQ_relational[[#This Row],[PIGUID]]&amp;"NO","-")</f>
        <v>#N/A</v>
      </c>
    </row>
    <row r="157" spans="1:4" x14ac:dyDescent="0.25">
      <c r="A157" t="s">
        <v>545</v>
      </c>
      <c r="C157" t="str">
        <f>S2PQ_relational[[#This Row],[PIGUID]]&amp;S2PQ_relational[[#This Row],[PQGUID]]</f>
        <v>5jnEeSVaTiNtrfrrsRuDYA</v>
      </c>
      <c r="D157" t="e">
        <f>IF(INDEX(S2PQ[[S2PQGUID]:[Answer]],MATCH(S2PQ_relational[[#This Row],[PQGUID]],S2PQ[S2PQGUID],0),5)="no",S2PQ_relational[[#This Row],[PIGUID]]&amp;"NO","-")</f>
        <v>#N/A</v>
      </c>
    </row>
    <row r="158" spans="1:4" x14ac:dyDescent="0.25">
      <c r="A158" t="s">
        <v>551</v>
      </c>
      <c r="C158" t="str">
        <f>S2PQ_relational[[#This Row],[PIGUID]]&amp;S2PQ_relational[[#This Row],[PQGUID]]</f>
        <v>1EIw1OYNHCDuK1DkcYYcFI</v>
      </c>
      <c r="D158" t="e">
        <f>IF(INDEX(S2PQ[[S2PQGUID]:[Answer]],MATCH(S2PQ_relational[[#This Row],[PQGUID]],S2PQ[S2PQGUID],0),5)="no",S2PQ_relational[[#This Row],[PIGUID]]&amp;"NO","-")</f>
        <v>#N/A</v>
      </c>
    </row>
    <row r="159" spans="1:4" x14ac:dyDescent="0.25">
      <c r="A159" t="s">
        <v>563</v>
      </c>
      <c r="C159" t="str">
        <f>S2PQ_relational[[#This Row],[PIGUID]]&amp;S2PQ_relational[[#This Row],[PQGUID]]</f>
        <v>3Ot7qbCJAWTCVSX25btHMi</v>
      </c>
      <c r="D159" t="e">
        <f>IF(INDEX(S2PQ[[S2PQGUID]:[Answer]],MATCH(S2PQ_relational[[#This Row],[PQGUID]],S2PQ[S2PQGUID],0),5)="no",S2PQ_relational[[#This Row],[PIGUID]]&amp;"NO","-")</f>
        <v>#N/A</v>
      </c>
    </row>
    <row r="160" spans="1:4" x14ac:dyDescent="0.25">
      <c r="A160" t="s">
        <v>450</v>
      </c>
      <c r="C160" t="str">
        <f>S2PQ_relational[[#This Row],[PIGUID]]&amp;S2PQ_relational[[#This Row],[PQGUID]]</f>
        <v>5nZeq0tphwqV9TNSojqkHw</v>
      </c>
      <c r="D160" t="e">
        <f>IF(INDEX(S2PQ[[S2PQGUID]:[Answer]],MATCH(S2PQ_relational[[#This Row],[PQGUID]],S2PQ[S2PQGUID],0),5)="no",S2PQ_relational[[#This Row],[PIGUID]]&amp;"NO","-")</f>
        <v>#N/A</v>
      </c>
    </row>
    <row r="161" spans="1:4" x14ac:dyDescent="0.25">
      <c r="A161" t="s">
        <v>226</v>
      </c>
      <c r="C161" t="str">
        <f>S2PQ_relational[[#This Row],[PIGUID]]&amp;S2PQ_relational[[#This Row],[PQGUID]]</f>
        <v>3L0LSU3fpPKpOXDdBXnVA6</v>
      </c>
      <c r="D161" t="e">
        <f>IF(INDEX(S2PQ[[S2PQGUID]:[Answer]],MATCH(S2PQ_relational[[#This Row],[PQGUID]],S2PQ[S2PQGUID],0),5)="no",S2PQ_relational[[#This Row],[PIGUID]]&amp;"NO","-")</f>
        <v>#N/A</v>
      </c>
    </row>
    <row r="162" spans="1:4" x14ac:dyDescent="0.25">
      <c r="A162" t="s">
        <v>354</v>
      </c>
      <c r="C162" t="str">
        <f>S2PQ_relational[[#This Row],[PIGUID]]&amp;S2PQ_relational[[#This Row],[PQGUID]]</f>
        <v>6Gy6Y8Nefg60IFXEE9l7L2</v>
      </c>
      <c r="D162" t="e">
        <f>IF(INDEX(S2PQ[[S2PQGUID]:[Answer]],MATCH(S2PQ_relational[[#This Row],[PQGUID]],S2PQ[S2PQGUID],0),5)="no",S2PQ_relational[[#This Row],[PIGUID]]&amp;"NO","-")</f>
        <v>#N/A</v>
      </c>
    </row>
    <row r="163" spans="1:4" x14ac:dyDescent="0.25">
      <c r="A163" t="s">
        <v>380</v>
      </c>
      <c r="C163" t="str">
        <f>S2PQ_relational[[#This Row],[PIGUID]]&amp;S2PQ_relational[[#This Row],[PQGUID]]</f>
        <v>WA2Cee0wv6iSj0RZwY6PB</v>
      </c>
      <c r="D163" t="e">
        <f>IF(INDEX(S2PQ[[S2PQGUID]:[Answer]],MATCH(S2PQ_relational[[#This Row],[PQGUID]],S2PQ[S2PQGUID],0),5)="no",S2PQ_relational[[#This Row],[PIGUID]]&amp;"NO","-")</f>
        <v>#N/A</v>
      </c>
    </row>
    <row r="164" spans="1:4" x14ac:dyDescent="0.25">
      <c r="A164" t="s">
        <v>398</v>
      </c>
      <c r="C164" t="str">
        <f>S2PQ_relational[[#This Row],[PIGUID]]&amp;S2PQ_relational[[#This Row],[PQGUID]]</f>
        <v>rtHJoqKB09hPMd2ZUsTgo</v>
      </c>
      <c r="D164" t="e">
        <f>IF(INDEX(S2PQ[[S2PQGUID]:[Answer]],MATCH(S2PQ_relational[[#This Row],[PQGUID]],S2PQ[S2PQGUID],0),5)="no",S2PQ_relational[[#This Row],[PIGUID]]&amp;"NO","-")</f>
        <v>#N/A</v>
      </c>
    </row>
    <row r="165" spans="1:4" x14ac:dyDescent="0.25">
      <c r="A165" t="s">
        <v>404</v>
      </c>
      <c r="C165" t="str">
        <f>S2PQ_relational[[#This Row],[PIGUID]]&amp;S2PQ_relational[[#This Row],[PQGUID]]</f>
        <v>7MJgVrmyQLpuoZwU2kBo5T</v>
      </c>
      <c r="D165" t="e">
        <f>IF(INDEX(S2PQ[[S2PQGUID]:[Answer]],MATCH(S2PQ_relational[[#This Row],[PQGUID]],S2PQ[S2PQGUID],0),5)="no",S2PQ_relational[[#This Row],[PIGUID]]&amp;"NO","-")</f>
        <v>#N/A</v>
      </c>
    </row>
    <row r="166" spans="1:4" x14ac:dyDescent="0.25">
      <c r="A166" t="s">
        <v>1210</v>
      </c>
      <c r="C166" t="str">
        <f>S2PQ_relational[[#This Row],[PIGUID]]&amp;S2PQ_relational[[#This Row],[PQGUID]]</f>
        <v>G6pnCCbJwdzCHFllZlnYt</v>
      </c>
      <c r="D166" t="e">
        <f>IF(INDEX(S2PQ[[S2PQGUID]:[Answer]],MATCH(S2PQ_relational[[#This Row],[PQGUID]],S2PQ[S2PQGUID],0),5)="no",S2PQ_relational[[#This Row],[PIGUID]]&amp;"NO","-")</f>
        <v>#N/A</v>
      </c>
    </row>
    <row r="167" spans="1:4" x14ac:dyDescent="0.25">
      <c r="A167" t="s">
        <v>1228</v>
      </c>
      <c r="C167" t="str">
        <f>S2PQ_relational[[#This Row],[PIGUID]]&amp;S2PQ_relational[[#This Row],[PQGUID]]</f>
        <v>4fNRywx2WxuNR6BIWgR80o</v>
      </c>
      <c r="D167" t="e">
        <f>IF(INDEX(S2PQ[[S2PQGUID]:[Answer]],MATCH(S2PQ_relational[[#This Row],[PQGUID]],S2PQ[S2PQGUID],0),5)="no",S2PQ_relational[[#This Row],[PIGUID]]&amp;"NO","-")</f>
        <v>#N/A</v>
      </c>
    </row>
    <row r="168" spans="1:4" x14ac:dyDescent="0.25">
      <c r="A168" t="s">
        <v>1241</v>
      </c>
      <c r="C168" t="str">
        <f>S2PQ_relational[[#This Row],[PIGUID]]&amp;S2PQ_relational[[#This Row],[PQGUID]]</f>
        <v>4YbENZo3egueuxDEDlR76y</v>
      </c>
      <c r="D168" t="e">
        <f>IF(INDEX(S2PQ[[S2PQGUID]:[Answer]],MATCH(S2PQ_relational[[#This Row],[PQGUID]],S2PQ[S2PQGUID],0),5)="no",S2PQ_relational[[#This Row],[PIGUID]]&amp;"NO","-")</f>
        <v>#N/A</v>
      </c>
    </row>
    <row r="169" spans="1:4" x14ac:dyDescent="0.25">
      <c r="A169" t="s">
        <v>1117</v>
      </c>
      <c r="C169" t="str">
        <f>S2PQ_relational[[#This Row],[PIGUID]]&amp;S2PQ_relational[[#This Row],[PQGUID]]</f>
        <v>5VEolD3pXTKXiCv8kF7BD8</v>
      </c>
      <c r="D169" t="e">
        <f>IF(INDEX(S2PQ[[S2PQGUID]:[Answer]],MATCH(S2PQ_relational[[#This Row],[PQGUID]],S2PQ[S2PQGUID],0),5)="no",S2PQ_relational[[#This Row],[PIGUID]]&amp;"NO","-")</f>
        <v>#N/A</v>
      </c>
    </row>
    <row r="170" spans="1:4" x14ac:dyDescent="0.25">
      <c r="A170" t="s">
        <v>1105</v>
      </c>
      <c r="C170" t="str">
        <f>S2PQ_relational[[#This Row],[PIGUID]]&amp;S2PQ_relational[[#This Row],[PQGUID]]</f>
        <v>6VDJXyqyq366fxaTRQIzMr</v>
      </c>
      <c r="D170" t="e">
        <f>IF(INDEX(S2PQ[[S2PQGUID]:[Answer]],MATCH(S2PQ_relational[[#This Row],[PQGUID]],S2PQ[S2PQGUID],0),5)="no",S2PQ_relational[[#This Row],[PIGUID]]&amp;"NO","-")</f>
        <v>#N/A</v>
      </c>
    </row>
    <row r="171" spans="1:4" x14ac:dyDescent="0.25">
      <c r="A171" t="s">
        <v>1081</v>
      </c>
      <c r="C171" t="str">
        <f>S2PQ_relational[[#This Row],[PIGUID]]&amp;S2PQ_relational[[#This Row],[PQGUID]]</f>
        <v>2uvyi4xXezIfuSwNUADFHG</v>
      </c>
      <c r="D171" t="e">
        <f>IF(INDEX(S2PQ[[S2PQGUID]:[Answer]],MATCH(S2PQ_relational[[#This Row],[PQGUID]],S2PQ[S2PQGUID],0),5)="no",S2PQ_relational[[#This Row],[PIGUID]]&amp;"NO","-")</f>
        <v>#N/A</v>
      </c>
    </row>
    <row r="172" spans="1:4" x14ac:dyDescent="0.25">
      <c r="A172" t="s">
        <v>1061</v>
      </c>
      <c r="C172" t="str">
        <f>S2PQ_relational[[#This Row],[PIGUID]]&amp;S2PQ_relational[[#This Row],[PQGUID]]</f>
        <v>3U68JVx8Ax4XyDSoFKHbL</v>
      </c>
      <c r="D172" t="e">
        <f>IF(INDEX(S2PQ[[S2PQGUID]:[Answer]],MATCH(S2PQ_relational[[#This Row],[PQGUID]],S2PQ[S2PQGUID],0),5)="no",S2PQ_relational[[#This Row],[PIGUID]]&amp;"NO","-")</f>
        <v>#N/A</v>
      </c>
    </row>
    <row r="173" spans="1:4" x14ac:dyDescent="0.25">
      <c r="A173" t="s">
        <v>1055</v>
      </c>
      <c r="C173" t="str">
        <f>S2PQ_relational[[#This Row],[PIGUID]]&amp;S2PQ_relational[[#This Row],[PQGUID]]</f>
        <v>7I1l427ms7JjgQDr2iJYro</v>
      </c>
      <c r="D173" t="e">
        <f>IF(INDEX(S2PQ[[S2PQGUID]:[Answer]],MATCH(S2PQ_relational[[#This Row],[PQGUID]],S2PQ[S2PQGUID],0),5)="no",S2PQ_relational[[#This Row],[PIGUID]]&amp;"NO","-")</f>
        <v>#N/A</v>
      </c>
    </row>
    <row r="174" spans="1:4" x14ac:dyDescent="0.25">
      <c r="A174" t="s">
        <v>1010</v>
      </c>
      <c r="C174" t="str">
        <f>S2PQ_relational[[#This Row],[PIGUID]]&amp;S2PQ_relational[[#This Row],[PQGUID]]</f>
        <v>5aTPabGVA1c9cFUsdMWrw0</v>
      </c>
      <c r="D174" t="e">
        <f>IF(INDEX(S2PQ[[S2PQGUID]:[Answer]],MATCH(S2PQ_relational[[#This Row],[PQGUID]],S2PQ[S2PQGUID],0),5)="no",S2PQ_relational[[#This Row],[PIGUID]]&amp;"NO","-")</f>
        <v>#N/A</v>
      </c>
    </row>
    <row r="175" spans="1:4" x14ac:dyDescent="0.25">
      <c r="A175" t="s">
        <v>998</v>
      </c>
      <c r="C175" t="str">
        <f>S2PQ_relational[[#This Row],[PIGUID]]&amp;S2PQ_relational[[#This Row],[PQGUID]]</f>
        <v>5BzRYHEIatDV9nbjuR71nv</v>
      </c>
      <c r="D175" t="e">
        <f>IF(INDEX(S2PQ[[S2PQGUID]:[Answer]],MATCH(S2PQ_relational[[#This Row],[PQGUID]],S2PQ[S2PQGUID],0),5)="no",S2PQ_relational[[#This Row],[PIGUID]]&amp;"NO","-")</f>
        <v>#N/A</v>
      </c>
    </row>
    <row r="176" spans="1:4" x14ac:dyDescent="0.25">
      <c r="A176" t="s">
        <v>1004</v>
      </c>
      <c r="C176" t="str">
        <f>S2PQ_relational[[#This Row],[PIGUID]]&amp;S2PQ_relational[[#This Row],[PQGUID]]</f>
        <v>5AO6sTDuFTzZc4nxaxLr6U</v>
      </c>
      <c r="D176" t="e">
        <f>IF(INDEX(S2PQ[[S2PQGUID]:[Answer]],MATCH(S2PQ_relational[[#This Row],[PQGUID]],S2PQ[S2PQGUID],0),5)="no",S2PQ_relational[[#This Row],[PIGUID]]&amp;"NO","-")</f>
        <v>#N/A</v>
      </c>
    </row>
    <row r="177" spans="1:4" x14ac:dyDescent="0.25">
      <c r="A177" t="s">
        <v>980</v>
      </c>
      <c r="C177" t="str">
        <f>S2PQ_relational[[#This Row],[PIGUID]]&amp;S2PQ_relational[[#This Row],[PQGUID]]</f>
        <v>1rFCD3m2xZpARcLGYqcngz</v>
      </c>
      <c r="D177" t="e">
        <f>IF(INDEX(S2PQ[[S2PQGUID]:[Answer]],MATCH(S2PQ_relational[[#This Row],[PQGUID]],S2PQ[S2PQGUID],0),5)="no",S2PQ_relational[[#This Row],[PIGUID]]&amp;"NO","-")</f>
        <v>#N/A</v>
      </c>
    </row>
    <row r="178" spans="1:4" x14ac:dyDescent="0.25">
      <c r="A178" t="s">
        <v>992</v>
      </c>
      <c r="C178" t="str">
        <f>S2PQ_relational[[#This Row],[PIGUID]]&amp;S2PQ_relational[[#This Row],[PQGUID]]</f>
        <v>2DD5hnVEVnsPs9yW4slt0H</v>
      </c>
      <c r="D178" t="e">
        <f>IF(INDEX(S2PQ[[S2PQGUID]:[Answer]],MATCH(S2PQ_relational[[#This Row],[PQGUID]],S2PQ[S2PQGUID],0),5)="no",S2PQ_relational[[#This Row],[PIGUID]]&amp;"NO","-")</f>
        <v>#N/A</v>
      </c>
    </row>
    <row r="179" spans="1:4" x14ac:dyDescent="0.25">
      <c r="A179" t="s">
        <v>888</v>
      </c>
      <c r="C179" t="str">
        <f>S2PQ_relational[[#This Row],[PIGUID]]&amp;S2PQ_relational[[#This Row],[PQGUID]]</f>
        <v>1BJLRQdnuJDEVmUFrZ4Fg5</v>
      </c>
      <c r="D179" t="e">
        <f>IF(INDEX(S2PQ[[S2PQGUID]:[Answer]],MATCH(S2PQ_relational[[#This Row],[PQGUID]],S2PQ[S2PQGUID],0),5)="no",S2PQ_relational[[#This Row],[PIGUID]]&amp;"NO","-")</f>
        <v>#N/A</v>
      </c>
    </row>
    <row r="180" spans="1:4" x14ac:dyDescent="0.25">
      <c r="A180" t="s">
        <v>895</v>
      </c>
      <c r="C180" t="str">
        <f>S2PQ_relational[[#This Row],[PIGUID]]&amp;S2PQ_relational[[#This Row],[PQGUID]]</f>
        <v>2hrMVYDEmxxVkLDwykpmln</v>
      </c>
      <c r="D180" t="e">
        <f>IF(INDEX(S2PQ[[S2PQGUID]:[Answer]],MATCH(S2PQ_relational[[#This Row],[PQGUID]],S2PQ[S2PQGUID],0),5)="no",S2PQ_relational[[#This Row],[PIGUID]]&amp;"NO","-")</f>
        <v>#N/A</v>
      </c>
    </row>
    <row r="181" spans="1:4" x14ac:dyDescent="0.25">
      <c r="A181" t="s">
        <v>909</v>
      </c>
      <c r="C181" t="str">
        <f>S2PQ_relational[[#This Row],[PIGUID]]&amp;S2PQ_relational[[#This Row],[PQGUID]]</f>
        <v>6iHAtWKxEwTapRPqshxtcf</v>
      </c>
      <c r="D181" t="e">
        <f>IF(INDEX(S2PQ[[S2PQGUID]:[Answer]],MATCH(S2PQ_relational[[#This Row],[PQGUID]],S2PQ[S2PQGUID],0),5)="no",S2PQ_relational[[#This Row],[PIGUID]]&amp;"NO","-")</f>
        <v>#N/A</v>
      </c>
    </row>
    <row r="182" spans="1:4" x14ac:dyDescent="0.25">
      <c r="A182" t="s">
        <v>88</v>
      </c>
      <c r="C182" t="str">
        <f>S2PQ_relational[[#This Row],[PIGUID]]&amp;S2PQ_relational[[#This Row],[PQGUID]]</f>
        <v>3rkRXgECUMd5QSQpoHGuU5</v>
      </c>
      <c r="D182" t="e">
        <f>IF(INDEX(S2PQ[[S2PQGUID]:[Answer]],MATCH(S2PQ_relational[[#This Row],[PQGUID]],S2PQ[S2PQGUID],0),5)="no",S2PQ_relational[[#This Row],[PIGUID]]&amp;"NO","-")</f>
        <v>#N/A</v>
      </c>
    </row>
    <row r="183" spans="1:4" x14ac:dyDescent="0.25">
      <c r="A183" t="s">
        <v>915</v>
      </c>
      <c r="C183" t="str">
        <f>S2PQ_relational[[#This Row],[PIGUID]]&amp;S2PQ_relational[[#This Row],[PQGUID]]</f>
        <v>2rbEZLZlwVmgwRVBUdXz7T</v>
      </c>
      <c r="D183" t="e">
        <f>IF(INDEX(S2PQ[[S2PQGUID]:[Answer]],MATCH(S2PQ_relational[[#This Row],[PQGUID]],S2PQ[S2PQGUID],0),5)="no",S2PQ_relational[[#This Row],[PIGUID]]&amp;"NO","-")</f>
        <v>#N/A</v>
      </c>
    </row>
    <row r="184" spans="1:4" x14ac:dyDescent="0.25">
      <c r="A184" t="s">
        <v>102</v>
      </c>
      <c r="C184" t="str">
        <f>S2PQ_relational[[#This Row],[PIGUID]]&amp;S2PQ_relational[[#This Row],[PQGUID]]</f>
        <v>3LBx1CyMhIac9tazKQSN3f</v>
      </c>
      <c r="D184" t="e">
        <f>IF(INDEX(S2PQ[[S2PQGUID]:[Answer]],MATCH(S2PQ_relational[[#This Row],[PQGUID]],S2PQ[S2PQGUID],0),5)="no",S2PQ_relational[[#This Row],[PIGUID]]&amp;"NO","-")</f>
        <v>#N/A</v>
      </c>
    </row>
    <row r="185" spans="1:4" x14ac:dyDescent="0.25">
      <c r="A185" t="s">
        <v>929</v>
      </c>
      <c r="C185" t="str">
        <f>S2PQ_relational[[#This Row],[PIGUID]]&amp;S2PQ_relational[[#This Row],[PQGUID]]</f>
        <v>1j1C4sNUZFM6F26NDs5fnI</v>
      </c>
      <c r="D185" t="e">
        <f>IF(INDEX(S2PQ[[S2PQGUID]:[Answer]],MATCH(S2PQ_relational[[#This Row],[PQGUID]],S2PQ[S2PQGUID],0),5)="no",S2PQ_relational[[#This Row],[PIGUID]]&amp;"NO","-")</f>
        <v>#N/A</v>
      </c>
    </row>
    <row r="186" spans="1:4" x14ac:dyDescent="0.25">
      <c r="A186" t="s">
        <v>935</v>
      </c>
      <c r="C186" t="str">
        <f>S2PQ_relational[[#This Row],[PIGUID]]&amp;S2PQ_relational[[#This Row],[PQGUID]]</f>
        <v>1JAuUUOWZVfFz4uBMhgOmH</v>
      </c>
      <c r="D186" t="e">
        <f>IF(INDEX(S2PQ[[S2PQGUID]:[Answer]],MATCH(S2PQ_relational[[#This Row],[PQGUID]],S2PQ[S2PQGUID],0),5)="no",S2PQ_relational[[#This Row],[PIGUID]]&amp;"NO","-")</f>
        <v>#N/A</v>
      </c>
    </row>
    <row r="187" spans="1:4" x14ac:dyDescent="0.25">
      <c r="A187" t="s">
        <v>942</v>
      </c>
      <c r="C187" t="str">
        <f>S2PQ_relational[[#This Row],[PIGUID]]&amp;S2PQ_relational[[#This Row],[PQGUID]]</f>
        <v>6Jd2onNX33RG4UydHVfy2u</v>
      </c>
      <c r="D187" t="e">
        <f>IF(INDEX(S2PQ[[S2PQGUID]:[Answer]],MATCH(S2PQ_relational[[#This Row],[PQGUID]],S2PQ[S2PQGUID],0),5)="no",S2PQ_relational[[#This Row],[PIGUID]]&amp;"NO","-")</f>
        <v>#N/A</v>
      </c>
    </row>
    <row r="188" spans="1:4" x14ac:dyDescent="0.25">
      <c r="A188" t="s">
        <v>948</v>
      </c>
      <c r="C188" t="str">
        <f>S2PQ_relational[[#This Row],[PIGUID]]&amp;S2PQ_relational[[#This Row],[PQGUID]]</f>
        <v>1NnrqYpmsTO9Eq5yKIfiqN</v>
      </c>
      <c r="D188" t="e">
        <f>IF(INDEX(S2PQ[[S2PQGUID]:[Answer]],MATCH(S2PQ_relational[[#This Row],[PQGUID]],S2PQ[S2PQGUID],0),5)="no",S2PQ_relational[[#This Row],[PIGUID]]&amp;"NO","-")</f>
        <v>#N/A</v>
      </c>
    </row>
    <row r="189" spans="1:4" x14ac:dyDescent="0.25">
      <c r="A189" t="s">
        <v>954</v>
      </c>
      <c r="C189" t="str">
        <f>S2PQ_relational[[#This Row],[PIGUID]]&amp;S2PQ_relational[[#This Row],[PQGUID]]</f>
        <v>6RWudrK1OYKRKkjuYKTmeJ</v>
      </c>
      <c r="D189" t="e">
        <f>IF(INDEX(S2PQ[[S2PQGUID]:[Answer]],MATCH(S2PQ_relational[[#This Row],[PQGUID]],S2PQ[S2PQGUID],0),5)="no",S2PQ_relational[[#This Row],[PIGUID]]&amp;"NO","-")</f>
        <v>#N/A</v>
      </c>
    </row>
    <row r="190" spans="1:4" x14ac:dyDescent="0.25">
      <c r="A190" t="s">
        <v>75</v>
      </c>
      <c r="C190" t="str">
        <f>S2PQ_relational[[#This Row],[PIGUID]]&amp;S2PQ_relational[[#This Row],[PQGUID]]</f>
        <v>4PkwFYzthNzAWnQiGp9Tu</v>
      </c>
      <c r="D190" t="e">
        <f>IF(INDEX(S2PQ[[S2PQGUID]:[Answer]],MATCH(S2PQ_relational[[#This Row],[PQGUID]],S2PQ[S2PQGUID],0),5)="no",S2PQ_relational[[#This Row],[PIGUID]]&amp;"NO","-")</f>
        <v>#N/A</v>
      </c>
    </row>
    <row r="191" spans="1:4" x14ac:dyDescent="0.25">
      <c r="A191" t="s">
        <v>42</v>
      </c>
      <c r="C191" t="str">
        <f>S2PQ_relational[[#This Row],[PIGUID]]&amp;S2PQ_relational[[#This Row],[PQGUID]]</f>
        <v>1LpSSOqKyUtAeqlkp7dv5a</v>
      </c>
      <c r="D191" t="e">
        <f>IF(INDEX(S2PQ[[S2PQGUID]:[Answer]],MATCH(S2PQ_relational[[#This Row],[PQGUID]],S2PQ[S2PQGUID],0),5)="no",S2PQ_relational[[#This Row],[PIGUID]]&amp;"NO","-")</f>
        <v>#N/A</v>
      </c>
    </row>
    <row r="192" spans="1:4" x14ac:dyDescent="0.25">
      <c r="A192" t="s">
        <v>875</v>
      </c>
      <c r="C192" t="str">
        <f>S2PQ_relational[[#This Row],[PIGUID]]&amp;S2PQ_relational[[#This Row],[PQGUID]]</f>
        <v>5X6Iw8RVHklQNMaTjFt2Oa</v>
      </c>
      <c r="D192" t="e">
        <f>IF(INDEX(S2PQ[[S2PQGUID]:[Answer]],MATCH(S2PQ_relational[[#This Row],[PQGUID]],S2PQ[S2PQGUID],0),5)="no",S2PQ_relational[[#This Row],[PIGUID]]&amp;"NO","-")</f>
        <v>#N/A</v>
      </c>
    </row>
    <row r="193" spans="1:4" x14ac:dyDescent="0.25">
      <c r="A193" t="s">
        <v>882</v>
      </c>
      <c r="C193" t="str">
        <f>S2PQ_relational[[#This Row],[PIGUID]]&amp;S2PQ_relational[[#This Row],[PQGUID]]</f>
        <v>2qmuGbFJ7bozwNAIzG26wf</v>
      </c>
      <c r="D193" t="e">
        <f>IF(INDEX(S2PQ[[S2PQGUID]:[Answer]],MATCH(S2PQ_relational[[#This Row],[PQGUID]],S2PQ[S2PQGUID],0),5)="no",S2PQ_relational[[#This Row],[PIGUID]]&amp;"NO","-")</f>
        <v>#N/A</v>
      </c>
    </row>
    <row r="194" spans="1:4" x14ac:dyDescent="0.25">
      <c r="A194" t="s">
        <v>862</v>
      </c>
      <c r="C194" t="str">
        <f>S2PQ_relational[[#This Row],[PIGUID]]&amp;S2PQ_relational[[#This Row],[PQGUID]]</f>
        <v>4JhjWNjynCROncB6v8xYkX</v>
      </c>
      <c r="D194" t="e">
        <f>IF(INDEX(S2PQ[[S2PQGUID]:[Answer]],MATCH(S2PQ_relational[[#This Row],[PQGUID]],S2PQ[S2PQGUID],0),5)="no",S2PQ_relational[[#This Row],[PIGUID]]&amp;"NO","-")</f>
        <v>#N/A</v>
      </c>
    </row>
    <row r="195" spans="1:4" x14ac:dyDescent="0.25">
      <c r="A195" t="s">
        <v>649</v>
      </c>
      <c r="C195" t="str">
        <f>S2PQ_relational[[#This Row],[PIGUID]]&amp;S2PQ_relational[[#This Row],[PQGUID]]</f>
        <v>2oRXXd6hvwLzRPkYQxN700</v>
      </c>
      <c r="D195" t="e">
        <f>IF(INDEX(S2PQ[[S2PQGUID]:[Answer]],MATCH(S2PQ_relational[[#This Row],[PQGUID]],S2PQ[S2PQGUID],0),5)="no",S2PQ_relational[[#This Row],[PIGUID]]&amp;"NO","-")</f>
        <v>#N/A</v>
      </c>
    </row>
    <row r="196" spans="1:4" x14ac:dyDescent="0.25">
      <c r="A196" t="s">
        <v>68</v>
      </c>
      <c r="C196" t="str">
        <f>S2PQ_relational[[#This Row],[PIGUID]]&amp;S2PQ_relational[[#This Row],[PQGUID]]</f>
        <v>1DE3YPrPgMHLSsJMIScwWZ</v>
      </c>
      <c r="D196" t="e">
        <f>IF(INDEX(S2PQ[[S2PQGUID]:[Answer]],MATCH(S2PQ_relational[[#This Row],[PQGUID]],S2PQ[S2PQGUID],0),5)="no",S2PQ_relational[[#This Row],[PIGUID]]&amp;"NO","-")</f>
        <v>#N/A</v>
      </c>
    </row>
    <row r="197" spans="1:4" x14ac:dyDescent="0.25">
      <c r="A197" t="s">
        <v>430</v>
      </c>
      <c r="C197" t="str">
        <f>S2PQ_relational[[#This Row],[PIGUID]]&amp;S2PQ_relational[[#This Row],[PQGUID]]</f>
        <v>1CTQnPIFDxiVkbhjZ5kzFl</v>
      </c>
      <c r="D197" t="e">
        <f>IF(INDEX(S2PQ[[S2PQGUID]:[Answer]],MATCH(S2PQ_relational[[#This Row],[PQGUID]],S2PQ[S2PQGUID],0),5)="no",S2PQ_relational[[#This Row],[PIGUID]]&amp;"NO","-")</f>
        <v>#N/A</v>
      </c>
    </row>
    <row r="198" spans="1:4" x14ac:dyDescent="0.25">
      <c r="A198" t="s">
        <v>139</v>
      </c>
      <c r="C198" t="str">
        <f>S2PQ_relational[[#This Row],[PIGUID]]&amp;S2PQ_relational[[#This Row],[PQGUID]]</f>
        <v>136iAseonQm4cHdQWvtBED</v>
      </c>
      <c r="D198" t="e">
        <f>IF(INDEX(S2PQ[[S2PQGUID]:[Answer]],MATCH(S2PQ_relational[[#This Row],[PQGUID]],S2PQ[S2PQGUID],0),5)="no",S2PQ_relational[[#This Row],[PIGUID]]&amp;"NO","-")</f>
        <v>#N/A</v>
      </c>
    </row>
    <row r="199" spans="1:4" x14ac:dyDescent="0.25">
      <c r="A199" t="s">
        <v>233</v>
      </c>
      <c r="C199" t="str">
        <f>S2PQ_relational[[#This Row],[PIGUID]]&amp;S2PQ_relational[[#This Row],[PQGUID]]</f>
        <v>4NcBX18zjORXVM0NcwzExT</v>
      </c>
      <c r="D199" t="e">
        <f>IF(INDEX(S2PQ[[S2PQGUID]:[Answer]],MATCH(S2PQ_relational[[#This Row],[PQGUID]],S2PQ[S2PQGUID],0),5)="no",S2PQ_relational[[#This Row],[PIGUID]]&amp;"NO","-")</f>
        <v>#N/A</v>
      </c>
    </row>
    <row r="200" spans="1:4" x14ac:dyDescent="0.25">
      <c r="A200" t="s">
        <v>131</v>
      </c>
      <c r="C200" t="str">
        <f>S2PQ_relational[[#This Row],[PIGUID]]&amp;S2PQ_relational[[#This Row],[PQGUID]]</f>
        <v>5QEoztxVvhvYCCESUZIfBY</v>
      </c>
      <c r="D200" t="e">
        <f>IF(INDEX(S2PQ[[S2PQGUID]:[Answer]],MATCH(S2PQ_relational[[#This Row],[PQGUID]],S2PQ[S2PQGUID],0),5)="no",S2PQ_relational[[#This Row],[PIGUID]]&amp;"NO","-")</f>
        <v>#N/A</v>
      </c>
    </row>
    <row r="201" spans="1:4" x14ac:dyDescent="0.25">
      <c r="A201" t="s">
        <v>314</v>
      </c>
      <c r="C201" t="str">
        <f>S2PQ_relational[[#This Row],[PIGUID]]&amp;S2PQ_relational[[#This Row],[PQGUID]]</f>
        <v>66fUmX3asAlVe39HGzHBkD</v>
      </c>
      <c r="D201" t="e">
        <f>IF(INDEX(S2PQ[[S2PQGUID]:[Answer]],MATCH(S2PQ_relational[[#This Row],[PQGUID]],S2PQ[S2PQGUID],0),5)="no",S2PQ_relational[[#This Row],[PIGUID]]&amp;"NO","-")</f>
        <v>#N/A</v>
      </c>
    </row>
    <row r="202" spans="1:4" x14ac:dyDescent="0.25">
      <c r="A202" t="s">
        <v>392</v>
      </c>
      <c r="C202" t="str">
        <f>S2PQ_relational[[#This Row],[PIGUID]]&amp;S2PQ_relational[[#This Row],[PQGUID]]</f>
        <v>2BVcVyH9riMIXgApUULvU</v>
      </c>
      <c r="D202" t="e">
        <f>IF(INDEX(S2PQ[[S2PQGUID]:[Answer]],MATCH(S2PQ_relational[[#This Row],[PQGUID]],S2PQ[S2PQGUID],0),5)="no",S2PQ_relational[[#This Row],[PIGUID]]&amp;"NO","-")</f>
        <v>#N/A</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9.140625" defaultRowHeight="15" x14ac:dyDescent="0.25"/>
  <sheetData>
    <row r="1" spans="1:9" x14ac:dyDescent="0.25">
      <c r="A1" t="s">
        <v>2333</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2502</v>
      </c>
    </row>
    <row r="4" spans="1:9" x14ac:dyDescent="0.25">
      <c r="A4" t="s">
        <v>2503</v>
      </c>
      <c r="B4" t="s">
        <v>1266</v>
      </c>
    </row>
    <row r="5" spans="1:9" x14ac:dyDescent="0.25">
      <c r="A5" t="s">
        <v>48</v>
      </c>
      <c r="B5" t="s">
        <v>2504</v>
      </c>
    </row>
    <row r="6" spans="1:9" x14ac:dyDescent="0.25">
      <c r="A6" t="s">
        <v>137</v>
      </c>
      <c r="B6" t="s">
        <v>2505</v>
      </c>
    </row>
    <row r="7" spans="1:9" x14ac:dyDescent="0.25">
      <c r="A7" t="s">
        <v>57</v>
      </c>
      <c r="B7" t="s">
        <v>2506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2" sqref="A2"/>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80.25" customHeight="1" x14ac:dyDescent="0.4">
      <c r="A2" s="11" t="s">
        <v>2507</v>
      </c>
    </row>
    <row r="3" spans="1:1" ht="27" customHeight="1" x14ac:dyDescent="0.25">
      <c r="A3" s="3" t="s">
        <v>2508</v>
      </c>
    </row>
    <row r="4" spans="1:1" x14ac:dyDescent="0.25">
      <c r="A4" s="4"/>
    </row>
    <row r="5" spans="1:1" ht="126" x14ac:dyDescent="0.25">
      <c r="A5" s="5" t="s">
        <v>2591</v>
      </c>
    </row>
    <row r="6" spans="1:1" ht="18" x14ac:dyDescent="0.25">
      <c r="A6" s="6"/>
    </row>
    <row r="7" spans="1:1" ht="18" x14ac:dyDescent="0.25">
      <c r="A7" s="6"/>
    </row>
    <row r="8" spans="1:1" ht="18" x14ac:dyDescent="0.25">
      <c r="A8" s="7"/>
    </row>
    <row r="9" spans="1:1" x14ac:dyDescent="0.25">
      <c r="A9" s="8" t="s">
        <v>2509</v>
      </c>
    </row>
    <row r="10" spans="1:1" ht="29.1" customHeight="1" x14ac:dyDescent="0.25">
      <c r="A10" s="9" t="s">
        <v>2510</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E7xsOGfmtaJwN68NjJQRsdtQ3Kr+VwKN1ExFc+WKtZ62dUULu9+GnL3denvSKdB3PNrJVVio9HloSJfMHAO+ig==" saltValue="JYtvE31ryOvtoRgTb3cThQ=="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8"/>
  <sheetViews>
    <sheetView showGridLines="0" view="pageLayout" topLeftCell="F1" zoomScaleNormal="100" workbookViewId="0">
      <selection activeCell="G14" sqref="G14"/>
    </sheetView>
  </sheetViews>
  <sheetFormatPr defaultColWidth="0" defaultRowHeight="12" zeroHeight="1" x14ac:dyDescent="0.2"/>
  <cols>
    <col min="1" max="2" width="9.28515625" style="36" hidden="1" customWidth="1"/>
    <col min="3" max="4" width="8.7109375" style="36" hidden="1" customWidth="1"/>
    <col min="5" max="5" width="9.28515625" style="36" hidden="1" customWidth="1"/>
    <col min="6" max="6" width="81.5703125" style="36" customWidth="1"/>
    <col min="7" max="7" width="53.85546875" style="36" customWidth="1"/>
    <col min="8" max="8" width="68.7109375" style="36" hidden="1"/>
    <col min="9" max="16382" width="8.7109375" style="36" hidden="1"/>
    <col min="16383" max="16383" width="3.28515625" style="36" hidden="1"/>
    <col min="16384" max="16384" width="2.42578125" style="36" hidden="1"/>
  </cols>
  <sheetData>
    <row r="1" spans="1:8" x14ac:dyDescent="0.2">
      <c r="F1" s="76" t="s">
        <v>2511</v>
      </c>
      <c r="G1" s="76"/>
    </row>
    <row r="2" spans="1:8" x14ac:dyDescent="0.2">
      <c r="F2" s="77" t="s">
        <v>2512</v>
      </c>
      <c r="G2" s="77"/>
    </row>
    <row r="3" spans="1:8" x14ac:dyDescent="0.2">
      <c r="F3" s="62"/>
    </row>
    <row r="4" spans="1:8" ht="24.75" customHeight="1" x14ac:dyDescent="0.2">
      <c r="F4" s="77" t="s">
        <v>2513</v>
      </c>
      <c r="G4" s="77"/>
    </row>
    <row r="5" spans="1:8" x14ac:dyDescent="0.2">
      <c r="F5" s="62"/>
    </row>
    <row r="6" spans="1:8" ht="85.5" customHeight="1" x14ac:dyDescent="0.2">
      <c r="A6" s="36" t="s">
        <v>1266</v>
      </c>
      <c r="F6" s="77" t="s">
        <v>2514</v>
      </c>
      <c r="G6" s="77"/>
    </row>
    <row r="7" spans="1:8" ht="14.25" hidden="1" x14ac:dyDescent="0.3">
      <c r="A7" s="36" t="s">
        <v>2515</v>
      </c>
      <c r="F7" s="38"/>
    </row>
    <row r="8" spans="1:8" hidden="1" x14ac:dyDescent="0.2">
      <c r="A8" s="36" t="s">
        <v>2516</v>
      </c>
      <c r="F8" s="37"/>
    </row>
    <row r="9" spans="1:8" x14ac:dyDescent="0.2"/>
    <row r="10" spans="1:8" x14ac:dyDescent="0.2">
      <c r="C10" s="36" t="s">
        <v>2517</v>
      </c>
      <c r="D10" s="36" t="s">
        <v>2518</v>
      </c>
      <c r="E10" s="36" t="s">
        <v>21</v>
      </c>
      <c r="F10" s="39" t="s">
        <v>2519</v>
      </c>
      <c r="G10" s="39" t="s">
        <v>2520</v>
      </c>
      <c r="H10" s="36" t="s">
        <v>2521</v>
      </c>
    </row>
    <row r="11" spans="1:8" x14ac:dyDescent="0.2">
      <c r="C11" s="36" t="s">
        <v>2501</v>
      </c>
      <c r="D11" s="36">
        <v>11</v>
      </c>
      <c r="E11" s="41"/>
      <c r="F11" s="53" t="s">
        <v>2522</v>
      </c>
      <c r="G11" s="70" t="s">
        <v>1266</v>
      </c>
      <c r="H11" s="48" t="str">
        <f>"This point is not applicable because ''"&amp;S2PQ[[#This Row],[Step 2 questions]]&amp;"'' was answered with ''No.'' This item was automatically set to ''N/A'' by the system."</f>
        <v>This point is not applicable because ''Has the producer used subcontractors and/or service providers during the certification cycle?'' was answered with ''No.'' This item was automatically set to ''N/A'' by the system.</v>
      </c>
    </row>
    <row r="12" spans="1:8" x14ac:dyDescent="0.2">
      <c r="C12" s="36" t="s">
        <v>2500</v>
      </c>
      <c r="D12" s="36">
        <v>14</v>
      </c>
      <c r="E12" s="41"/>
      <c r="F12" s="54" t="s">
        <v>2523</v>
      </c>
      <c r="G12" s="70" t="s">
        <v>1266</v>
      </c>
      <c r="H12" s="48" t="str">
        <f>"This point is not applicable because ''"&amp;S2PQ[[#This Row],[Step 2 questions]]&amp;"'' was answered with ''No.'' This item was automatically set to ''N/A'' by the system."</f>
        <v>This point is not applicable because ''Has the producer been registered for parallel ownership?'' was answered with ''No.'' This item was automatically set to ''N/A'' by the system.</v>
      </c>
    </row>
    <row r="13" spans="1:8" ht="24" x14ac:dyDescent="0.2">
      <c r="C13" s="36" t="s">
        <v>2499</v>
      </c>
      <c r="D13" s="36">
        <v>17</v>
      </c>
      <c r="E13" s="41"/>
      <c r="F13" s="54" t="s">
        <v>2524</v>
      </c>
      <c r="G13" s="70" t="s">
        <v>1266</v>
      </c>
      <c r="H13" s="48" t="str">
        <f>"This point is not applicable because ''"&amp;S2PQ[[#This Row],[Step 2 questions]]&amp;"'' was answered with ''No.'' This item was automatically set to ''N/A'' by the system."</f>
        <v>This point is not applicable because ''Has in-house propagation material been produced during the certification cycle (with or without treatment with any plant protection products)?'' was answered with ''No.'' This item was automatically set to ''N/A'' by the system.</v>
      </c>
    </row>
    <row r="14" spans="1:8" ht="24" x14ac:dyDescent="0.2">
      <c r="C14" s="36" t="s">
        <v>2498</v>
      </c>
      <c r="D14" s="36">
        <v>20</v>
      </c>
      <c r="E14" s="41"/>
      <c r="F14" s="54" t="s">
        <v>2525</v>
      </c>
      <c r="G14" s="70" t="s">
        <v>1266</v>
      </c>
      <c r="H14" s="48" t="str">
        <f>"This point is not applicable because ''"&amp;S2PQ[[#This Row],[Step 2 questions]]&amp;"'' was answered with ''No.'' This item was automatically set to ''N/A'' by the system."</f>
        <v>This point is not applicable because ''Have genetically modified organisms (GMOs) been included in the scope of the operation during the certification cycle?'' was answered with ''No.'' This item was automatically set to ''N/A'' by the system.</v>
      </c>
    </row>
    <row r="15" spans="1:8" x14ac:dyDescent="0.2">
      <c r="C15" s="36" t="s">
        <v>2489</v>
      </c>
      <c r="D15" s="36">
        <v>23</v>
      </c>
      <c r="E15" s="41"/>
      <c r="F15" s="54" t="s">
        <v>2526</v>
      </c>
      <c r="G15" s="70" t="s">
        <v>1266</v>
      </c>
      <c r="H15" s="48" t="str">
        <f>"This point is not applicable because ''"&amp;S2PQ[[#This Row],[Step 2 questions]]&amp;"'' was answered with ''No.'' This item was automatically set to ''N/A'' by the system."</f>
        <v>This point is not applicable because ''Has soil been used for cultivation purposes during the certification cycle?'' was answered with ''No.'' This item was automatically set to ''N/A'' by the system.</v>
      </c>
    </row>
    <row r="16" spans="1:8" x14ac:dyDescent="0.2">
      <c r="C16" s="36" t="s">
        <v>2497</v>
      </c>
      <c r="D16" s="36">
        <v>26</v>
      </c>
      <c r="E16" s="41"/>
      <c r="F16" s="54" t="s">
        <v>2527</v>
      </c>
      <c r="G16" s="70" t="s">
        <v>1266</v>
      </c>
      <c r="H16" s="48" t="str">
        <f>"This point is not applicable because ''"&amp;S2PQ[[#This Row],[Step 2 questions]]&amp;"'' was answered with ''No.'' This item was automatically set to ''N/A'' by the system."</f>
        <v>This point is not applicable because ''Has the producer used soil fumigation during the certification cycle?'' was answered with ''No.'' This item was automatically set to ''N/A'' by the system.</v>
      </c>
    </row>
    <row r="17" spans="3:8" ht="24" x14ac:dyDescent="0.2">
      <c r="C17" s="36" t="s">
        <v>2496</v>
      </c>
      <c r="D17" s="36">
        <v>29</v>
      </c>
      <c r="E17" s="41"/>
      <c r="F17" s="54" t="s">
        <v>2528</v>
      </c>
      <c r="G17" s="70" t="s">
        <v>1266</v>
      </c>
      <c r="H17" s="48" t="str">
        <f>"This point is not applicable because ''"&amp;S2PQ[[#This Row],[Step 2 questions]]&amp;"'' was answered with ''No.'' This item was automatically set to ''N/A'' by the system."</f>
        <v>This point is not applicable because ''Have substrates (peat or other media) been used for cultivation purposes during the certification cycle?'' was answered with ''No.'' This item was automatically set to ''N/A'' by the system.</v>
      </c>
    </row>
    <row r="18" spans="3:8" x14ac:dyDescent="0.2">
      <c r="C18" s="36" t="s">
        <v>2494</v>
      </c>
      <c r="D18" s="36">
        <v>32</v>
      </c>
      <c r="E18" s="41"/>
      <c r="F18" s="54" t="s">
        <v>2529</v>
      </c>
      <c r="G18" s="70" t="s">
        <v>1266</v>
      </c>
      <c r="H18" s="48" t="str">
        <f>"This point is not applicable because ''"&amp;S2PQ[[#This Row],[Step 2 questions]]&amp;"'' was answered with ''No.'' This item was automatically set to ''N/A'' by the system."</f>
        <v>This point is not applicable because ''Has the producer applied fertilizers (organic and/or inorganic) during the certification cycle?'' was answered with ''No.'' This item was automatically set to ''N/A'' by the system.</v>
      </c>
    </row>
    <row r="19" spans="3:8" ht="24" x14ac:dyDescent="0.2">
      <c r="C19" s="36" t="s">
        <v>2495</v>
      </c>
      <c r="D19" s="36">
        <v>35</v>
      </c>
      <c r="E19" s="41"/>
      <c r="F19" s="54" t="s">
        <v>2530</v>
      </c>
      <c r="G19" s="70" t="s">
        <v>1266</v>
      </c>
      <c r="H19" s="48" t="str">
        <f>"This point is not applicable because ''"&amp;S2PQ[[#This Row],[Step 2 questions]]&amp;"'' was answered with ''No.'' This item was automatically set to ''N/A'' by the system."</f>
        <v>This point is not applicable because ''Have any fertilizers (organic and/or inorganic) and/or biostimulants been stored on site during the certification cycle?'' was answered with ''No.'' This item was automatically set to ''N/A'' by the system.</v>
      </c>
    </row>
    <row r="20" spans="3:8" x14ac:dyDescent="0.2">
      <c r="C20" s="36" t="s">
        <v>2493</v>
      </c>
      <c r="D20" s="36">
        <v>38</v>
      </c>
      <c r="E20" s="41"/>
      <c r="F20" s="54" t="s">
        <v>2531</v>
      </c>
      <c r="G20" s="70" t="s">
        <v>1266</v>
      </c>
      <c r="H20" s="48" t="str">
        <f>"This point is not applicable because ''"&amp;S2PQ[[#This Row],[Step 2 questions]]&amp;"'' was answered with ''No.'' This item was automatically set to ''N/A'' by the system."</f>
        <v>This point is not applicable because ''Has the producer applied organic fertilizer on site during the certification cycle?'' was answered with ''No.'' This item was automatically set to ''N/A'' by the system.</v>
      </c>
    </row>
    <row r="21" spans="3:8" x14ac:dyDescent="0.2">
      <c r="C21" s="36" t="s">
        <v>2492</v>
      </c>
      <c r="D21" s="36">
        <v>41</v>
      </c>
      <c r="E21" s="41"/>
      <c r="F21" s="54" t="s">
        <v>2532</v>
      </c>
      <c r="G21" s="70" t="s">
        <v>1266</v>
      </c>
      <c r="H21" s="48" t="str">
        <f>"This point is not applicable because ''"&amp;S2PQ[[#This Row],[Step 2 questions]]&amp;"'' was answered with ''No.'' This item was automatically set to ''N/A'' by the system."</f>
        <v>This point is not applicable because ''Has water been stored on site during the certification cycle?'' was answered with ''No.'' This item was automatically set to ''N/A'' by the system.</v>
      </c>
    </row>
    <row r="22" spans="3:8" x14ac:dyDescent="0.2">
      <c r="C22" s="36" t="s">
        <v>2491</v>
      </c>
      <c r="D22" s="36">
        <v>43</v>
      </c>
      <c r="E22" s="41"/>
      <c r="F22" s="54" t="s">
        <v>2533</v>
      </c>
      <c r="G22" s="70" t="s">
        <v>1266</v>
      </c>
      <c r="H22" s="48" t="str">
        <f>"This point is not applicable because ''"&amp;S2PQ[[#This Row],[Step 2 questions]]&amp;"'' was answered with ''No.'' This item was automatically set to ''N/A'' by the system."</f>
        <v>This point is not applicable because ''Have crops been irrigated during the certification cycle? '' was answered with ''No.'' This item was automatically set to ''N/A'' by the system.</v>
      </c>
    </row>
    <row r="23" spans="3:8" ht="24" x14ac:dyDescent="0.2">
      <c r="C23" s="36" t="s">
        <v>2488</v>
      </c>
      <c r="D23" s="36">
        <v>46</v>
      </c>
      <c r="E23" s="41"/>
      <c r="F23" s="54" t="s">
        <v>2534</v>
      </c>
      <c r="G23" s="70" t="s">
        <v>1266</v>
      </c>
      <c r="H23" s="48"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used during the certification cycle?'' was answered with ''No.'' This item was automatically set to ''N/A'' by the system.</v>
      </c>
    </row>
    <row r="24" spans="3:8" ht="24" x14ac:dyDescent="0.2">
      <c r="C24" s="36" t="s">
        <v>2490</v>
      </c>
      <c r="D24" s="36">
        <v>49</v>
      </c>
      <c r="E24" s="41"/>
      <c r="F24" s="54" t="s">
        <v>2535</v>
      </c>
      <c r="G24" s="70" t="s">
        <v>1266</v>
      </c>
      <c r="H24" s="48"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stored on site during the certification cycle?  '' was answered with ''No.'' This item was automatically set to ''N/A'' by the system.</v>
      </c>
    </row>
    <row r="25" spans="3:8" x14ac:dyDescent="0.2">
      <c r="C25" s="36" t="s">
        <v>2487</v>
      </c>
      <c r="D25" s="36">
        <v>52</v>
      </c>
      <c r="E25" s="41"/>
      <c r="F25" s="53" t="s">
        <v>2536</v>
      </c>
      <c r="G25" s="70" t="s">
        <v>1266</v>
      </c>
      <c r="H25" s="48" t="str">
        <f>"This point is not applicable because ''"&amp;S2PQ[[#This Row],[Step 2 questions]]&amp;"'' was answered with ''No.'' This item was automatically set to ''N/A'' by the system."</f>
        <v>This point is not applicable because ''Has postharvest handling taken place during the certification cycle?'' was answered with ''No.'' This item was automatically set to ''N/A'' by the system.</v>
      </c>
    </row>
    <row r="26" spans="3:8" ht="12.95" customHeight="1" x14ac:dyDescent="0.2"/>
    <row r="27" spans="3:8" ht="87.75" customHeight="1" x14ac:dyDescent="0.2">
      <c r="F27" s="72" t="s">
        <v>2537</v>
      </c>
      <c r="G27" s="72"/>
    </row>
    <row r="28" spans="3:8" x14ac:dyDescent="0.2">
      <c r="F28" s="55" t="s">
        <v>2538</v>
      </c>
      <c r="G28" s="55" t="s">
        <v>2539</v>
      </c>
    </row>
    <row r="29" spans="3:8" x14ac:dyDescent="0.2">
      <c r="F29" s="56" t="s">
        <v>2540</v>
      </c>
      <c r="G29" s="73" t="s">
        <v>2541</v>
      </c>
    </row>
    <row r="30" spans="3:8" x14ac:dyDescent="0.2">
      <c r="F30" s="61" t="s">
        <v>2542</v>
      </c>
      <c r="G30" s="74"/>
    </row>
    <row r="31" spans="3:8" ht="24" x14ac:dyDescent="0.2">
      <c r="F31" s="73" t="s">
        <v>2543</v>
      </c>
      <c r="G31" s="60" t="s">
        <v>2544</v>
      </c>
    </row>
    <row r="32" spans="3:8" ht="24" x14ac:dyDescent="0.2">
      <c r="F32" s="74"/>
      <c r="G32" s="61" t="s">
        <v>2545</v>
      </c>
    </row>
    <row r="33" spans="6:7" ht="24" x14ac:dyDescent="0.2">
      <c r="F33" s="57" t="s">
        <v>2546</v>
      </c>
      <c r="G33" s="57" t="s">
        <v>2547</v>
      </c>
    </row>
    <row r="34" spans="6:7" ht="24" x14ac:dyDescent="0.2">
      <c r="F34" s="75" t="s">
        <v>2548</v>
      </c>
      <c r="G34" s="60" t="s">
        <v>2544</v>
      </c>
    </row>
    <row r="35" spans="6:7" ht="24" x14ac:dyDescent="0.2">
      <c r="F35" s="75"/>
      <c r="G35" s="61" t="s">
        <v>2549</v>
      </c>
    </row>
    <row r="36" spans="6:7" ht="24" x14ac:dyDescent="0.2">
      <c r="F36" s="57" t="s">
        <v>2550</v>
      </c>
      <c r="G36" s="57" t="s">
        <v>2551</v>
      </c>
    </row>
    <row r="37" spans="6:7" x14ac:dyDescent="0.2"/>
    <row r="38" spans="6:7" x14ac:dyDescent="0.2"/>
  </sheetData>
  <sheetProtection algorithmName="SHA-512" hashValue="KQZqTVrcGKBFpqPd6HpwHjEN7v4eOLy5BIkYhKKKkGzmuBcFs9Zqgi19HU+R3sxjAySbVe82VeA6l1gwXc2bbQ==" saltValue="l+wRQxmC7E5AWr6NAEUlyg==" spinCount="100000" sheet="1" formatCells="0" formatColumns="0" formatRows="0" insertColumns="0" insertRows="0" insertHyperlinks="0" sort="0" autoFilter="0" pivotTables="0"/>
  <mergeCells count="8">
    <mergeCell ref="F27:G27"/>
    <mergeCell ref="G29:G30"/>
    <mergeCell ref="F31:F32"/>
    <mergeCell ref="F34:F35"/>
    <mergeCell ref="F1:G1"/>
    <mergeCell ref="F2:G2"/>
    <mergeCell ref="F4:G4"/>
    <mergeCell ref="F6:G6"/>
  </mergeCells>
  <dataValidations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&amp;L&amp;"Arial,Standard"&amp;8Code ref.: IFA GFS checklist for FV; v6.0_Sep22; English version
&amp;A
Page &amp;P of &amp;N&amp;R&amp;"Arial,Standard"&amp;8© GLOBALG.A.P. c/o FoodPLUS GmbH
Spichernstr. 55, 50672 Cologne, Germany 
&amp;K00A039www.globalgap.org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104A-77C9-4AA4-84AF-976AB4A6F323}">
  <dimension ref="A1:XFC38"/>
  <sheetViews>
    <sheetView showGridLines="0" view="pageLayout" zoomScaleNormal="100" zoomScaleSheetLayoutView="110" workbookViewId="0">
      <selection activeCell="B4" sqref="B4"/>
    </sheetView>
  </sheetViews>
  <sheetFormatPr defaultColWidth="0" defaultRowHeight="0" customHeight="1" zeroHeight="1" x14ac:dyDescent="0.25"/>
  <cols>
    <col min="1" max="1" width="43.42578125" style="35" customWidth="1"/>
    <col min="2" max="4" width="4.5703125" style="15" customWidth="1"/>
    <col min="5" max="5" width="77.85546875" style="15" customWidth="1"/>
    <col min="6" max="6" width="0.5703125" style="15" hidden="1" customWidth="1"/>
    <col min="7" max="8" width="11.5703125" style="15" hidden="1" customWidth="1"/>
    <col min="9" max="9" width="0" style="15" hidden="1" customWidth="1"/>
    <col min="10" max="10" width="0.5703125" style="15" hidden="1" customWidth="1"/>
    <col min="11" max="49" width="0" style="15" hidden="1" customWidth="1"/>
    <col min="50" max="238" width="11.5703125" style="15" hidden="1" customWidth="1"/>
    <col min="239" max="239" width="17.42578125" style="15" hidden="1" customWidth="1"/>
    <col min="240" max="240" width="7.5703125" style="15" hidden="1" customWidth="1"/>
    <col min="241" max="241" width="14.42578125" style="15" hidden="1" customWidth="1"/>
    <col min="242" max="242" width="16.42578125" style="15" hidden="1" customWidth="1"/>
    <col min="243" max="251" width="11.5703125" style="15" hidden="1" customWidth="1"/>
    <col min="252" max="252" width="0" style="15" hidden="1" customWidth="1"/>
    <col min="253" max="253" width="0.5703125" style="15" hidden="1" customWidth="1"/>
    <col min="254" max="255" width="11.5703125" style="15" hidden="1" customWidth="1"/>
    <col min="256" max="256" width="0" style="15" hidden="1" customWidth="1"/>
    <col min="257" max="257" width="0.5703125" style="15" hidden="1" customWidth="1"/>
    <col min="258" max="16383" width="10.42578125" style="15" hidden="1"/>
    <col min="16384" max="16384" width="3.42578125" style="15" hidden="1" customWidth="1"/>
  </cols>
  <sheetData>
    <row r="1" spans="1:8" ht="24" customHeight="1" x14ac:dyDescent="0.25">
      <c r="A1" s="12" t="s">
        <v>2552</v>
      </c>
      <c r="B1" s="13"/>
      <c r="C1" s="13"/>
      <c r="D1" s="13"/>
      <c r="E1" s="13"/>
      <c r="F1" s="14"/>
      <c r="G1" s="14"/>
      <c r="H1" s="14"/>
    </row>
    <row r="2" spans="1:8" ht="19.5" customHeight="1" thickBot="1" x14ac:dyDescent="0.3">
      <c r="A2" s="13" t="s">
        <v>2553</v>
      </c>
      <c r="B2" s="13"/>
      <c r="C2" s="14"/>
      <c r="D2" s="14"/>
      <c r="E2" s="14"/>
      <c r="F2" s="14"/>
      <c r="G2" s="14"/>
      <c r="H2" s="14"/>
    </row>
    <row r="3" spans="1:8" s="18" customFormat="1" ht="25.35" customHeight="1" thickTop="1" thickBot="1" x14ac:dyDescent="0.3">
      <c r="A3" s="16" t="s">
        <v>2554</v>
      </c>
      <c r="B3" s="17"/>
      <c r="C3" s="13"/>
      <c r="D3" s="13"/>
      <c r="E3" s="13"/>
      <c r="F3" s="13"/>
      <c r="G3" s="13"/>
      <c r="H3" s="13"/>
    </row>
    <row r="4" spans="1:8" s="18" customFormat="1" ht="25.35" customHeight="1" thickTop="1" thickBot="1" x14ac:dyDescent="0.3">
      <c r="A4" s="16" t="s">
        <v>2555</v>
      </c>
      <c r="B4" s="17"/>
      <c r="C4" s="13"/>
      <c r="D4" s="13"/>
      <c r="E4" s="13"/>
      <c r="F4" s="13"/>
      <c r="G4" s="13"/>
      <c r="H4" s="13"/>
    </row>
    <row r="5" spans="1:8" s="18" customFormat="1" ht="25.35" customHeight="1" thickTop="1" thickBot="1" x14ac:dyDescent="0.3">
      <c r="A5" s="16" t="s">
        <v>2593</v>
      </c>
      <c r="B5" s="17"/>
      <c r="C5" s="13"/>
      <c r="D5" s="13"/>
      <c r="E5" s="13"/>
      <c r="F5" s="13"/>
      <c r="G5" s="13"/>
      <c r="H5" s="13"/>
    </row>
    <row r="6" spans="1:8" s="18" customFormat="1" ht="25.35" customHeight="1" thickTop="1" thickBot="1" x14ac:dyDescent="0.3">
      <c r="A6" s="16" t="s">
        <v>2594</v>
      </c>
      <c r="B6" s="17"/>
      <c r="C6" s="13"/>
      <c r="D6" s="13"/>
      <c r="E6" s="13"/>
      <c r="F6" s="13"/>
      <c r="G6" s="13"/>
      <c r="H6" s="13"/>
    </row>
    <row r="7" spans="1:8" s="18" customFormat="1" ht="25.35" customHeight="1" thickTop="1" thickBot="1" x14ac:dyDescent="0.3">
      <c r="A7" s="16" t="s">
        <v>2595</v>
      </c>
      <c r="B7" s="17"/>
      <c r="C7" s="13"/>
      <c r="D7" s="13"/>
      <c r="E7" s="13"/>
      <c r="F7" s="13"/>
      <c r="G7" s="13"/>
      <c r="H7" s="13"/>
    </row>
    <row r="8" spans="1:8" s="18" customFormat="1" ht="25.35" customHeight="1" thickTop="1" thickBot="1" x14ac:dyDescent="0.3">
      <c r="A8" s="16" t="s">
        <v>2556</v>
      </c>
      <c r="B8" s="17"/>
      <c r="C8" s="13"/>
      <c r="D8" s="13"/>
      <c r="E8" s="13"/>
      <c r="F8" s="13"/>
      <c r="G8" s="13"/>
      <c r="H8" s="13"/>
    </row>
    <row r="9" spans="1:8" ht="25.35" customHeight="1" thickTop="1" thickBot="1" x14ac:dyDescent="0.3">
      <c r="A9" s="19" t="s">
        <v>2557</v>
      </c>
      <c r="B9" s="66"/>
      <c r="C9" s="14"/>
      <c r="D9" s="14"/>
      <c r="E9" s="14"/>
      <c r="F9" s="14"/>
      <c r="G9" s="14"/>
      <c r="H9" s="14"/>
    </row>
    <row r="10" spans="1:8" ht="25.35" customHeight="1" thickTop="1" thickBot="1" x14ac:dyDescent="0.3">
      <c r="A10" s="16" t="s">
        <v>2558</v>
      </c>
      <c r="B10" s="17"/>
      <c r="C10" s="14"/>
      <c r="D10" s="14"/>
      <c r="E10" s="14"/>
      <c r="F10" s="14"/>
      <c r="G10" s="14"/>
      <c r="H10" s="14"/>
    </row>
    <row r="11" spans="1:8" ht="25.35" customHeight="1" thickTop="1" thickBot="1" x14ac:dyDescent="0.3">
      <c r="A11" s="16" t="s">
        <v>2559</v>
      </c>
      <c r="B11" s="17"/>
      <c r="C11" s="14"/>
      <c r="D11" s="14"/>
      <c r="E11" s="14"/>
      <c r="F11" s="14"/>
      <c r="G11" s="14"/>
      <c r="H11" s="14"/>
    </row>
    <row r="12" spans="1:8" ht="25.35" customHeight="1" thickTop="1" thickBot="1" x14ac:dyDescent="0.3">
      <c r="A12" s="16" t="s">
        <v>2560</v>
      </c>
      <c r="B12" s="17"/>
      <c r="C12" s="14"/>
      <c r="D12" s="14"/>
      <c r="E12" s="14"/>
      <c r="F12" s="14"/>
      <c r="G12" s="14"/>
      <c r="H12" s="14"/>
    </row>
    <row r="13" spans="1:8" ht="25.35" customHeight="1" thickTop="1" thickBot="1" x14ac:dyDescent="0.3">
      <c r="A13" s="14"/>
      <c r="B13" s="20" t="s">
        <v>2561</v>
      </c>
      <c r="C13" s="20" t="s">
        <v>2562</v>
      </c>
      <c r="D13" s="21"/>
      <c r="E13" s="14"/>
      <c r="F13" s="14"/>
      <c r="G13" s="14"/>
      <c r="H13" s="14"/>
    </row>
    <row r="14" spans="1:8" ht="25.35" customHeight="1" thickTop="1" thickBot="1" x14ac:dyDescent="0.3">
      <c r="A14" s="16" t="s">
        <v>2563</v>
      </c>
      <c r="B14" s="17"/>
      <c r="C14" s="17"/>
      <c r="D14" s="67"/>
      <c r="E14" s="67"/>
      <c r="F14" s="67"/>
      <c r="G14" s="67"/>
      <c r="H14" s="67"/>
    </row>
    <row r="15" spans="1:8" ht="25.35" customHeight="1" thickTop="1" thickBot="1" x14ac:dyDescent="0.3">
      <c r="A15" s="22" t="s">
        <v>2592</v>
      </c>
      <c r="B15" s="17"/>
      <c r="C15" s="17"/>
      <c r="D15" s="67"/>
      <c r="E15" s="67"/>
      <c r="F15" s="67"/>
      <c r="G15" s="67"/>
      <c r="H15" s="67"/>
    </row>
    <row r="16" spans="1:8" ht="25.35" customHeight="1" thickTop="1" thickBot="1" x14ac:dyDescent="0.3">
      <c r="A16" s="22" t="s">
        <v>2564</v>
      </c>
      <c r="B16" s="78"/>
      <c r="C16" s="78"/>
      <c r="D16" s="78"/>
      <c r="E16" s="78"/>
      <c r="F16" s="67"/>
      <c r="G16" s="67"/>
      <c r="H16" s="67"/>
    </row>
    <row r="17" spans="1:8" ht="35.1" customHeight="1" thickTop="1" thickBot="1" x14ac:dyDescent="0.3">
      <c r="A17" s="16" t="s">
        <v>2565</v>
      </c>
      <c r="B17" s="17"/>
      <c r="C17" s="17"/>
      <c r="D17" s="67"/>
      <c r="E17" s="67"/>
      <c r="F17" s="67"/>
      <c r="G17" s="67"/>
      <c r="H17" s="67"/>
    </row>
    <row r="18" spans="1:8" ht="25.35" customHeight="1" thickTop="1" thickBot="1" x14ac:dyDescent="0.3">
      <c r="A18" s="22" t="s">
        <v>2566</v>
      </c>
      <c r="B18" s="79"/>
      <c r="C18" s="79"/>
      <c r="D18" s="79"/>
      <c r="E18" s="79"/>
      <c r="F18" s="79"/>
      <c r="G18" s="79"/>
      <c r="H18" s="79"/>
    </row>
    <row r="19" spans="1:8" ht="25.35" customHeight="1" thickTop="1" thickBot="1" x14ac:dyDescent="0.3">
      <c r="A19" s="16" t="s">
        <v>2567</v>
      </c>
      <c r="B19" s="23"/>
      <c r="C19" s="23"/>
      <c r="D19" s="24"/>
      <c r="E19" s="24"/>
      <c r="F19" s="67"/>
      <c r="G19" s="67"/>
      <c r="H19" s="67"/>
    </row>
    <row r="20" spans="1:8" ht="25.35" customHeight="1" thickTop="1" thickBot="1" x14ac:dyDescent="0.3">
      <c r="A20" s="22" t="s">
        <v>2568</v>
      </c>
      <c r="B20" s="78"/>
      <c r="C20" s="78"/>
      <c r="D20" s="78"/>
      <c r="E20" s="78"/>
      <c r="F20" s="67"/>
      <c r="G20" s="67"/>
      <c r="H20" s="67"/>
    </row>
    <row r="21" spans="1:8" s="25" customFormat="1" ht="24.75" customHeight="1" thickTop="1" thickBot="1" x14ac:dyDescent="0.3">
      <c r="A21" s="16" t="s">
        <v>2569</v>
      </c>
      <c r="B21" s="23"/>
      <c r="C21" s="17"/>
      <c r="D21" s="67"/>
      <c r="E21" s="67"/>
      <c r="F21" s="68"/>
      <c r="G21" s="68"/>
      <c r="H21" s="68"/>
    </row>
    <row r="22" spans="1:8" s="25" customFormat="1" ht="25.35" customHeight="1" thickTop="1" thickBot="1" x14ac:dyDescent="0.3">
      <c r="A22" s="22" t="s">
        <v>2570</v>
      </c>
      <c r="B22" s="78"/>
      <c r="C22" s="78"/>
      <c r="D22" s="78"/>
      <c r="E22" s="78"/>
      <c r="F22" s="68"/>
      <c r="G22" s="68"/>
      <c r="H22" s="68"/>
    </row>
    <row r="23" spans="1:8" s="25" customFormat="1" ht="25.35" customHeight="1" thickTop="1" thickBot="1" x14ac:dyDescent="0.3">
      <c r="A23" s="16" t="s">
        <v>2571</v>
      </c>
      <c r="B23" s="23"/>
      <c r="C23" s="17"/>
      <c r="D23" s="13"/>
      <c r="E23" s="13"/>
      <c r="F23" s="68"/>
      <c r="G23" s="68"/>
      <c r="H23" s="68"/>
    </row>
    <row r="24" spans="1:8" ht="25.35" customHeight="1" thickTop="1" thickBot="1" x14ac:dyDescent="0.3">
      <c r="A24" s="22" t="s">
        <v>2570</v>
      </c>
      <c r="B24" s="78"/>
      <c r="C24" s="78"/>
      <c r="D24" s="78"/>
      <c r="E24" s="78"/>
      <c r="F24" s="67"/>
      <c r="G24" s="67"/>
      <c r="H24" s="67"/>
    </row>
    <row r="25" spans="1:8" s="26" customFormat="1" ht="24" customHeight="1" thickTop="1" thickBot="1" x14ac:dyDescent="0.3">
      <c r="A25" s="16" t="s">
        <v>2572</v>
      </c>
      <c r="B25" s="78"/>
      <c r="C25" s="78"/>
      <c r="D25" s="78"/>
      <c r="E25" s="78"/>
      <c r="F25" s="69"/>
      <c r="G25" s="69"/>
      <c r="H25" s="69"/>
    </row>
    <row r="26" spans="1:8" ht="24" customHeight="1" thickTop="1" thickBot="1" x14ac:dyDescent="0.3">
      <c r="A26" s="16" t="s">
        <v>2573</v>
      </c>
      <c r="B26" s="78"/>
      <c r="C26" s="78"/>
      <c r="D26" s="78"/>
      <c r="E26" s="78"/>
      <c r="F26" s="67"/>
      <c r="G26" s="67"/>
      <c r="H26" s="67"/>
    </row>
    <row r="27" spans="1:8" ht="24" customHeight="1" thickTop="1" thickBot="1" x14ac:dyDescent="0.3">
      <c r="A27" s="16" t="s">
        <v>2574</v>
      </c>
      <c r="B27" s="78"/>
      <c r="C27" s="78"/>
      <c r="D27" s="78"/>
      <c r="E27" s="78"/>
      <c r="F27" s="67"/>
      <c r="G27" s="67"/>
      <c r="H27" s="67"/>
    </row>
    <row r="28" spans="1:8" ht="24" customHeight="1" thickTop="1" thickBot="1" x14ac:dyDescent="0.3">
      <c r="A28" s="16" t="s">
        <v>2575</v>
      </c>
      <c r="B28" s="78"/>
      <c r="C28" s="78"/>
      <c r="D28" s="78"/>
      <c r="E28" s="78"/>
      <c r="F28" s="59"/>
      <c r="G28" s="67"/>
      <c r="H28" s="67"/>
    </row>
    <row r="29" spans="1:8" s="29" customFormat="1" ht="15.75" customHeight="1" thickTop="1" thickBot="1" x14ac:dyDescent="0.3">
      <c r="A29" s="27"/>
      <c r="B29" s="28"/>
      <c r="C29" s="28"/>
      <c r="D29" s="28"/>
      <c r="E29" s="28"/>
      <c r="F29" s="28"/>
      <c r="G29" s="28"/>
      <c r="H29" s="28"/>
    </row>
    <row r="30" spans="1:8" ht="21" customHeight="1" thickTop="1" thickBot="1" x14ac:dyDescent="0.3">
      <c r="A30" s="19" t="s">
        <v>2576</v>
      </c>
      <c r="B30" s="78"/>
      <c r="C30" s="78"/>
      <c r="D30" s="78"/>
      <c r="E30" s="78"/>
      <c r="F30" s="13"/>
      <c r="G30" s="13"/>
      <c r="H30" s="13"/>
    </row>
    <row r="31" spans="1:8" ht="21" customHeight="1" thickTop="1" thickBot="1" x14ac:dyDescent="0.3">
      <c r="A31" s="13" t="s">
        <v>2577</v>
      </c>
      <c r="B31" s="78"/>
      <c r="C31" s="78"/>
      <c r="D31" s="78"/>
      <c r="E31" s="78"/>
      <c r="F31" s="13"/>
      <c r="G31" s="13"/>
      <c r="H31" s="13"/>
    </row>
    <row r="32" spans="1:8" s="31" customFormat="1" ht="21" customHeight="1" thickTop="1" thickBot="1" x14ac:dyDescent="0.3">
      <c r="A32" s="19" t="s">
        <v>2578</v>
      </c>
      <c r="B32" s="78"/>
      <c r="C32" s="78"/>
      <c r="D32" s="78"/>
      <c r="E32" s="78"/>
      <c r="F32" s="30"/>
      <c r="G32" s="30"/>
      <c r="H32" s="30"/>
    </row>
    <row r="33" spans="1:8" s="31" customFormat="1" ht="15" thickTop="1" x14ac:dyDescent="0.25">
      <c r="A33" s="16"/>
      <c r="B33" s="13"/>
      <c r="C33" s="13"/>
      <c r="D33" s="13"/>
      <c r="E33" s="13"/>
      <c r="F33" s="30"/>
      <c r="G33" s="30"/>
      <c r="H33" s="30"/>
    </row>
    <row r="34" spans="1:8" s="31" customFormat="1" ht="27.75" customHeight="1" x14ac:dyDescent="0.25">
      <c r="A34" s="16"/>
      <c r="B34" s="14"/>
      <c r="C34" s="14"/>
      <c r="D34" s="14"/>
      <c r="E34" s="14"/>
      <c r="F34" s="32"/>
      <c r="G34" s="32"/>
      <c r="H34" s="32"/>
    </row>
    <row r="35" spans="1:8" s="34" customFormat="1" ht="14.25" customHeight="1" x14ac:dyDescent="0.25">
      <c r="A35" s="33"/>
      <c r="B35" s="31"/>
      <c r="C35" s="31"/>
      <c r="D35" s="31"/>
      <c r="E35" s="31"/>
    </row>
    <row r="36" spans="1:8" s="34" customFormat="1" ht="12" customHeight="1" x14ac:dyDescent="0.25">
      <c r="A36" s="33"/>
      <c r="B36" s="31"/>
      <c r="C36" s="31"/>
      <c r="D36" s="31"/>
      <c r="E36" s="31"/>
    </row>
    <row r="37" spans="1:8" ht="15" customHeight="1" x14ac:dyDescent="0.25"/>
    <row r="38" spans="1:8" ht="15" customHeight="1" x14ac:dyDescent="0.25"/>
  </sheetData>
  <sheetProtection algorithmName="SHA-512" hashValue="dYL1Mog/7ge8cPais9NXulPXM5BnFPxiHF+YVAILbrzzN7OhrdpwOZA39vLXU2bNm8cPTYKVp70ZRCOxGGs7pQ==" saltValue="8i6wXTWJireMWEpBgJ0Zmw=="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&amp;L&amp;"Arial,Standard"&amp;8Code ref.: IFA GFS checklist for FV; v6.0_Sep22; English version
&amp;A
Page &amp;P of &amp;N&amp;R&amp;"Arial,Standard"&amp;8© GLOBALG.A.P. c/o FoodPLUS GmbH
Spichernstr. 55, 50672 Cologne, Germany 
&amp;K00A039www.globalgap.org</oddFooter>
  </headerFooter>
  <rowBreaks count="2" manualBreakCount="2">
    <brk id="12" max="16383" man="1"/>
    <brk id="29"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1AE48-E17D-4995-80D0-15A9D4B40A53}">
  <ds:schemaRef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50795b52-d884-4f3c-a547-4763e70ede17"/>
    <ds:schemaRef ds:uri="3fcbf3cb-b373-44a0-966d-dc1ff9089511"/>
    <ds:schemaRef ds:uri="http://schemas.microsoft.com/office/2006/metadata/properties"/>
    <ds:schemaRef ds:uri="http://purl.org/dc/terms/"/>
    <ds:schemaRef ds:uri="5619352e-e016-4e27-a07c-f50d7048ecf0"/>
  </ds:schemaRefs>
</ds:datastoreItem>
</file>

<file path=customXml/itemProps2.xml><?xml version="1.0" encoding="utf-8"?>
<ds:datastoreItem xmlns:ds="http://schemas.openxmlformats.org/officeDocument/2006/customXml" ds:itemID="{496A0041-22E7-4118-8249-BB1409A21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1F379C-D7A0-41A0-9DF2-4444DC9DA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Steps</vt:lpstr>
      <vt:lpstr>PI</vt:lpstr>
      <vt:lpstr>S</vt:lpstr>
      <vt:lpstr>Sheet1</vt:lpstr>
      <vt:lpstr>PQ</vt:lpstr>
      <vt:lpstr>Static ID Table</vt:lpstr>
      <vt:lpstr>Cover</vt:lpstr>
      <vt:lpstr>Instructions</vt:lpstr>
      <vt:lpstr>Audit notes</vt:lpstr>
      <vt:lpstr>P&amp;Cs</vt:lpstr>
      <vt:lpstr>'P&amp;Cs'!Print_Titles</vt:lpstr>
      <vt:lpstr>'Audit notes'!Text5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Mark Walker</cp:lastModifiedBy>
  <cp:revision/>
  <dcterms:created xsi:type="dcterms:W3CDTF">2022-02-15T08:58:08Z</dcterms:created>
  <dcterms:modified xsi:type="dcterms:W3CDTF">2022-11-10T12:51:29Z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