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inal/source_en/P&amp;Cs_customizable_checklists/HOP/03_final/"/>
    </mc:Choice>
  </mc:AlternateContent>
  <xr:revisionPtr revIDLastSave="4" documentId="8_{903783B5-1AEB-43BA-9A4C-B59CD78B453E}" xr6:coauthVersionLast="47" xr6:coauthVersionMax="47" xr10:uidLastSave="{B944463E-485D-48A5-BFE1-DCFEADE1006F}"/>
  <bookViews>
    <workbookView xWindow="-120" yWindow="-120" windowWidth="29040" windowHeight="1584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Instructions" sheetId="10" r:id="rId7"/>
    <sheet name="Audit notes" sheetId="15" r:id="rId8"/>
    <sheet name="P&amp;Cs" sheetId="13" r:id="rId9"/>
  </sheets>
  <definedNames>
    <definedName name="_xlnm.Print_Titles" localSheetId="8">'P&amp;Cs'!$1:$1</definedName>
    <definedName name="Text4" localSheetId="7">'Audit notes'!#REF!</definedName>
    <definedName name="Text5" localSheetId="7">'Audit notes'!$A$32</definedName>
    <definedName name="Text6" localSheetId="7">'Audit notes'!#REF!</definedName>
    <definedName name="Text7" localSheetId="7">'Audit notes'!#REF!</definedName>
    <definedName name="Text8" localSheetId="7">'Audit notes'!#REF!</definedName>
    <definedName name="Text9" localSheetId="7">'Audit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3" l="1"/>
  <c r="G8" i="13"/>
  <c r="G9" i="13"/>
  <c r="G12" i="13"/>
  <c r="G13" i="13"/>
  <c r="G18" i="13"/>
  <c r="F18" i="13" s="1"/>
  <c r="P18" i="13" s="1"/>
  <c r="Q18" i="13" s="1"/>
  <c r="G19" i="13"/>
  <c r="F19" i="13" s="1"/>
  <c r="P19" i="13" s="1"/>
  <c r="Q19" i="13" s="1"/>
  <c r="G21" i="13"/>
  <c r="F21" i="13" s="1"/>
  <c r="P21" i="13" s="1"/>
  <c r="Q21" i="13" s="1"/>
  <c r="G22" i="13"/>
  <c r="F22" i="13" s="1"/>
  <c r="P22" i="13" s="1"/>
  <c r="Q22" i="13" s="1"/>
  <c r="G25" i="13"/>
  <c r="G26" i="13"/>
  <c r="F26" i="13" s="1"/>
  <c r="P26" i="13" s="1"/>
  <c r="Q26" i="13" s="1"/>
  <c r="G28" i="13"/>
  <c r="G29" i="13"/>
  <c r="G34" i="13"/>
  <c r="F34" i="13" s="1"/>
  <c r="P34" i="13" s="1"/>
  <c r="Q34" i="13" s="1"/>
  <c r="G35" i="13"/>
  <c r="F35" i="13" s="1"/>
  <c r="P35" i="13" s="1"/>
  <c r="Q35" i="13" s="1"/>
  <c r="G38" i="13"/>
  <c r="F38" i="13" s="1"/>
  <c r="P38" i="13" s="1"/>
  <c r="Q38" i="13" s="1"/>
  <c r="G39" i="13"/>
  <c r="G41" i="13"/>
  <c r="G42" i="13"/>
  <c r="F42" i="13" s="1"/>
  <c r="P42" i="13" s="1"/>
  <c r="Q42" i="13" s="1"/>
  <c r="G45" i="13"/>
  <c r="G46" i="13"/>
  <c r="F46" i="13" s="1"/>
  <c r="P46" i="13" s="1"/>
  <c r="Q46" i="13" s="1"/>
  <c r="G48" i="13"/>
  <c r="F48" i="13" s="1"/>
  <c r="P48" i="13" s="1"/>
  <c r="Q48" i="13" s="1"/>
  <c r="G49" i="13"/>
  <c r="F49" i="13" s="1"/>
  <c r="P49" i="13" s="1"/>
  <c r="Q49" i="13" s="1"/>
  <c r="G51" i="13"/>
  <c r="F51" i="13" s="1"/>
  <c r="P51" i="13" s="1"/>
  <c r="Q51" i="13" s="1"/>
  <c r="G52" i="13"/>
  <c r="G55" i="13"/>
  <c r="G56" i="13"/>
  <c r="G58" i="13"/>
  <c r="F58" i="13" s="1"/>
  <c r="P58" i="13" s="1"/>
  <c r="Q58" i="13" s="1"/>
  <c r="G59" i="13"/>
  <c r="G61" i="13"/>
  <c r="F61" i="13" s="1"/>
  <c r="P61" i="13" s="1"/>
  <c r="Q61" i="13" s="1"/>
  <c r="G62" i="13"/>
  <c r="F62" i="13" s="1"/>
  <c r="P62" i="13" s="1"/>
  <c r="Q62" i="13" s="1"/>
  <c r="G64" i="13"/>
  <c r="F64" i="13" s="1"/>
  <c r="P64" i="13" s="1"/>
  <c r="Q64" i="13" s="1"/>
  <c r="G65" i="13"/>
  <c r="G67" i="13"/>
  <c r="G68" i="13"/>
  <c r="G70" i="13"/>
  <c r="F70" i="13" s="1"/>
  <c r="P70" i="13" s="1"/>
  <c r="Q70" i="13" s="1"/>
  <c r="G71" i="13"/>
  <c r="G80" i="13"/>
  <c r="F80" i="13" s="1"/>
  <c r="P80" i="13" s="1"/>
  <c r="Q80" i="13" s="1"/>
  <c r="G81" i="13"/>
  <c r="F81" i="13" s="1"/>
  <c r="P81" i="13" s="1"/>
  <c r="Q81" i="13" s="1"/>
  <c r="G85" i="13"/>
  <c r="F85" i="13" s="1"/>
  <c r="P85" i="13" s="1"/>
  <c r="Q85" i="13" s="1"/>
  <c r="G90" i="13"/>
  <c r="F90" i="13" s="1"/>
  <c r="P90" i="13" s="1"/>
  <c r="Q90" i="13" s="1"/>
  <c r="G95" i="13"/>
  <c r="G100" i="13"/>
  <c r="G101" i="13"/>
  <c r="G107" i="13"/>
  <c r="G108" i="13"/>
  <c r="G112" i="13"/>
  <c r="F112" i="13" s="1"/>
  <c r="P112" i="13" s="1"/>
  <c r="Q112" i="13" s="1"/>
  <c r="G114" i="13"/>
  <c r="F114" i="13" s="1"/>
  <c r="P114" i="13" s="1"/>
  <c r="Q114" i="13" s="1"/>
  <c r="G116" i="13"/>
  <c r="G117" i="13"/>
  <c r="F117" i="13" s="1"/>
  <c r="P117" i="13" s="1"/>
  <c r="Q117" i="13" s="1"/>
  <c r="G123" i="13"/>
  <c r="G124" i="13"/>
  <c r="G128" i="13"/>
  <c r="G129" i="13"/>
  <c r="F129" i="13" s="1"/>
  <c r="P129" i="13" s="1"/>
  <c r="Q129" i="13" s="1"/>
  <c r="G137" i="13"/>
  <c r="F137" i="13" s="1"/>
  <c r="P137" i="13" s="1"/>
  <c r="Q137" i="13" s="1"/>
  <c r="G138" i="13"/>
  <c r="F138" i="13" s="1"/>
  <c r="P138" i="13" s="1"/>
  <c r="Q138" i="13" s="1"/>
  <c r="G144" i="13"/>
  <c r="G145" i="13"/>
  <c r="G150" i="13"/>
  <c r="F150" i="13" s="1"/>
  <c r="P150" i="13" s="1"/>
  <c r="Q150" i="13" s="1"/>
  <c r="G151" i="13"/>
  <c r="G156" i="13"/>
  <c r="G160" i="13"/>
  <c r="G161" i="13"/>
  <c r="F161" i="13" s="1"/>
  <c r="P161" i="13" s="1"/>
  <c r="Q161" i="13" s="1"/>
  <c r="G169" i="13"/>
  <c r="F169" i="13" s="1"/>
  <c r="P169" i="13" s="1"/>
  <c r="Q169" i="13" s="1"/>
  <c r="G172" i="13"/>
  <c r="G176" i="13"/>
  <c r="G179" i="13"/>
  <c r="G180" i="13"/>
  <c r="G185" i="13"/>
  <c r="G188" i="13"/>
  <c r="G190" i="13"/>
  <c r="F190" i="13" s="1"/>
  <c r="P190" i="13" s="1"/>
  <c r="Q190" i="13" s="1"/>
  <c r="G193" i="13"/>
  <c r="F193" i="13" s="1"/>
  <c r="P193" i="13" s="1"/>
  <c r="Q193" i="13" s="1"/>
  <c r="G199" i="13"/>
  <c r="G203" i="13"/>
  <c r="G204" i="13"/>
  <c r="G213" i="13"/>
  <c r="G214" i="13"/>
  <c r="F214" i="13" s="1"/>
  <c r="P214" i="13" s="1"/>
  <c r="Q214" i="13" s="1"/>
  <c r="G219" i="13"/>
  <c r="F219" i="13" s="1"/>
  <c r="P219" i="13" s="1"/>
  <c r="Q219" i="13" s="1"/>
  <c r="G223" i="13"/>
  <c r="F223" i="13" s="1"/>
  <c r="P223" i="13" s="1"/>
  <c r="Q223" i="13" s="1"/>
  <c r="G225" i="13"/>
  <c r="F225" i="13" s="1"/>
  <c r="P225" i="13" s="1"/>
  <c r="Q225" i="13" s="1"/>
  <c r="G232" i="13"/>
  <c r="G234" i="13"/>
  <c r="F234" i="13" s="1"/>
  <c r="P234" i="13" s="1"/>
  <c r="Q234" i="13" s="1"/>
  <c r="G236" i="13"/>
  <c r="G242" i="13"/>
  <c r="F242" i="13" s="1"/>
  <c r="P242" i="13" s="1"/>
  <c r="Q242" i="13" s="1"/>
  <c r="G244" i="13"/>
  <c r="G251" i="13"/>
  <c r="F251" i="13" s="1"/>
  <c r="P251" i="13" s="1"/>
  <c r="Q251" i="13" s="1"/>
  <c r="G258" i="13"/>
  <c r="F258" i="13" s="1"/>
  <c r="P258" i="13" s="1"/>
  <c r="Q258" i="13" s="1"/>
  <c r="G260" i="13"/>
  <c r="F260" i="13" s="1"/>
  <c r="P260" i="13" s="1"/>
  <c r="Q260" i="13" s="1"/>
  <c r="G261" i="13"/>
  <c r="G269" i="13"/>
  <c r="G272" i="13"/>
  <c r="F272" i="13" s="1"/>
  <c r="P272" i="13" s="1"/>
  <c r="Q272" i="13" s="1"/>
  <c r="G276" i="13"/>
  <c r="F276" i="13" s="1"/>
  <c r="P276" i="13" s="1"/>
  <c r="Q276" i="13" s="1"/>
  <c r="G280" i="13"/>
  <c r="F280" i="13" s="1"/>
  <c r="P280" i="13" s="1"/>
  <c r="Q280" i="13" s="1"/>
  <c r="G285" i="13"/>
  <c r="F285" i="13" s="1"/>
  <c r="P285" i="13" s="1"/>
  <c r="Q285" i="13" s="1"/>
  <c r="G290" i="13"/>
  <c r="F290" i="13" s="1"/>
  <c r="P290" i="13" s="1"/>
  <c r="Q290" i="13" s="1"/>
  <c r="G2" i="13"/>
  <c r="F2" i="13" s="1"/>
  <c r="P2" i="13" s="1"/>
  <c r="Q2" i="13" s="1"/>
  <c r="H12" i="10"/>
  <c r="H13" i="10"/>
  <c r="H14" i="10"/>
  <c r="H15" i="10"/>
  <c r="H16" i="10"/>
  <c r="H17" i="10"/>
  <c r="H18" i="10"/>
  <c r="H19" i="10"/>
  <c r="H20" i="10"/>
  <c r="H21" i="10"/>
  <c r="H22" i="10"/>
  <c r="H23" i="10"/>
  <c r="H24" i="10"/>
  <c r="H25" i="10"/>
  <c r="H11" i="10"/>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 i="8"/>
  <c r="L86" i="13"/>
  <c r="I197" i="2"/>
  <c r="O197" i="2"/>
  <c r="P197" i="2"/>
  <c r="S197" i="2"/>
  <c r="T197" i="2"/>
  <c r="U197" i="2"/>
  <c r="I196" i="2"/>
  <c r="O196" i="2"/>
  <c r="P196" i="2"/>
  <c r="S196" i="2"/>
  <c r="T196" i="2"/>
  <c r="U196" i="2"/>
  <c r="I195" i="2"/>
  <c r="M10" i="13" s="1"/>
  <c r="O195" i="2"/>
  <c r="P195" i="2"/>
  <c r="S195" i="2"/>
  <c r="T195" i="2"/>
  <c r="U195" i="2"/>
  <c r="I194" i="2"/>
  <c r="O194" i="2"/>
  <c r="P194" i="2"/>
  <c r="K8" i="13" s="1"/>
  <c r="S194" i="2"/>
  <c r="T194" i="2"/>
  <c r="U194" i="2"/>
  <c r="I193" i="2"/>
  <c r="O193" i="2"/>
  <c r="P193" i="2"/>
  <c r="S193" i="2"/>
  <c r="T193" i="2"/>
  <c r="U193" i="2"/>
  <c r="I192" i="2"/>
  <c r="O192" i="2"/>
  <c r="P192" i="2"/>
  <c r="S192" i="2"/>
  <c r="T192" i="2"/>
  <c r="U192" i="2"/>
  <c r="I191" i="2"/>
  <c r="O191" i="2"/>
  <c r="P191" i="2"/>
  <c r="S191" i="2"/>
  <c r="T191" i="2"/>
  <c r="U191" i="2"/>
  <c r="I190" i="2"/>
  <c r="M17" i="13" s="1"/>
  <c r="O190" i="2"/>
  <c r="P190" i="2"/>
  <c r="K12" i="13" s="1"/>
  <c r="S190" i="2"/>
  <c r="T190" i="2"/>
  <c r="U190" i="2"/>
  <c r="I189" i="2"/>
  <c r="O189" i="2"/>
  <c r="P189" i="2"/>
  <c r="K18" i="13" s="1"/>
  <c r="S189" i="2"/>
  <c r="T189" i="2"/>
  <c r="U189" i="2"/>
  <c r="I188" i="2"/>
  <c r="O188" i="2"/>
  <c r="P188" i="2"/>
  <c r="S188" i="2"/>
  <c r="T188" i="2"/>
  <c r="U188" i="2"/>
  <c r="I187" i="2"/>
  <c r="M24" i="13" s="1"/>
  <c r="O187" i="2"/>
  <c r="J21" i="13" s="1"/>
  <c r="P187" i="2"/>
  <c r="S187" i="2"/>
  <c r="T187" i="2"/>
  <c r="U187" i="2"/>
  <c r="I186" i="2"/>
  <c r="M27" i="13" s="1"/>
  <c r="O186" i="2"/>
  <c r="P186" i="2"/>
  <c r="K25" i="13" s="1"/>
  <c r="S186" i="2"/>
  <c r="T186" i="2"/>
  <c r="U186" i="2"/>
  <c r="I185" i="2"/>
  <c r="O185" i="2"/>
  <c r="P185" i="2"/>
  <c r="S185" i="2"/>
  <c r="T185" i="2"/>
  <c r="U185" i="2"/>
  <c r="I184" i="2"/>
  <c r="O184" i="2"/>
  <c r="P184" i="2"/>
  <c r="S184" i="2"/>
  <c r="T184" i="2"/>
  <c r="U184" i="2"/>
  <c r="I183" i="2"/>
  <c r="O183" i="2"/>
  <c r="P183" i="2"/>
  <c r="S183" i="2"/>
  <c r="T183" i="2"/>
  <c r="U183" i="2"/>
  <c r="I182" i="2"/>
  <c r="M33" i="13" s="1"/>
  <c r="O182" i="2"/>
  <c r="P182" i="2"/>
  <c r="K28" i="13" s="1"/>
  <c r="S182" i="2"/>
  <c r="T182" i="2"/>
  <c r="U182" i="2"/>
  <c r="I181" i="2"/>
  <c r="O181" i="2"/>
  <c r="P181" i="2"/>
  <c r="S181" i="2"/>
  <c r="T181" i="2"/>
  <c r="U181" i="2"/>
  <c r="I180" i="2"/>
  <c r="O180" i="2"/>
  <c r="P180" i="2"/>
  <c r="S180" i="2"/>
  <c r="T180" i="2"/>
  <c r="U180" i="2"/>
  <c r="I179" i="2"/>
  <c r="M40" i="13" s="1"/>
  <c r="O179" i="2"/>
  <c r="J38" i="13" s="1"/>
  <c r="P179" i="2"/>
  <c r="S179" i="2"/>
  <c r="T179" i="2"/>
  <c r="U179" i="2"/>
  <c r="I178" i="2"/>
  <c r="O178" i="2"/>
  <c r="P178" i="2"/>
  <c r="S178" i="2"/>
  <c r="T178" i="2"/>
  <c r="U178" i="2"/>
  <c r="I177" i="2"/>
  <c r="O177" i="2"/>
  <c r="P177" i="2"/>
  <c r="S177" i="2"/>
  <c r="T177" i="2"/>
  <c r="U177" i="2"/>
  <c r="I176" i="2"/>
  <c r="O176" i="2"/>
  <c r="P176" i="2"/>
  <c r="S176" i="2"/>
  <c r="T176" i="2"/>
  <c r="U176" i="2"/>
  <c r="I175" i="2"/>
  <c r="M53" i="13" s="1"/>
  <c r="O175" i="2"/>
  <c r="P175" i="2"/>
  <c r="S175" i="2"/>
  <c r="T175" i="2"/>
  <c r="U175" i="2"/>
  <c r="I174" i="2"/>
  <c r="M54" i="13" s="1"/>
  <c r="O174" i="2"/>
  <c r="P174" i="2"/>
  <c r="K51" i="13" s="1"/>
  <c r="S174" i="2"/>
  <c r="T174" i="2"/>
  <c r="U174" i="2"/>
  <c r="I173" i="2"/>
  <c r="O173" i="2"/>
  <c r="P173" i="2"/>
  <c r="K55" i="13" s="1"/>
  <c r="S173" i="2"/>
  <c r="T173" i="2"/>
  <c r="U173" i="2"/>
  <c r="I172" i="2"/>
  <c r="O172" i="2"/>
  <c r="P172" i="2"/>
  <c r="S172" i="2"/>
  <c r="T172" i="2"/>
  <c r="U172" i="2"/>
  <c r="I171" i="2"/>
  <c r="M63" i="13" s="1"/>
  <c r="O171" i="2"/>
  <c r="J61" i="13" s="1"/>
  <c r="P171" i="2"/>
  <c r="S171" i="2"/>
  <c r="T171" i="2"/>
  <c r="U171" i="2"/>
  <c r="I170" i="2"/>
  <c r="O170" i="2"/>
  <c r="P170" i="2"/>
  <c r="K64" i="13" s="1"/>
  <c r="S170" i="2"/>
  <c r="T170" i="2"/>
  <c r="U170" i="2"/>
  <c r="I169" i="2"/>
  <c r="O169" i="2"/>
  <c r="P169" i="2"/>
  <c r="S169" i="2"/>
  <c r="T169" i="2"/>
  <c r="U169" i="2"/>
  <c r="I168" i="2"/>
  <c r="O168" i="2"/>
  <c r="P168" i="2"/>
  <c r="S168" i="2"/>
  <c r="T168" i="2"/>
  <c r="U168" i="2"/>
  <c r="I167" i="2"/>
  <c r="O167" i="2"/>
  <c r="P167" i="2"/>
  <c r="S167" i="2"/>
  <c r="T167" i="2"/>
  <c r="U167" i="2"/>
  <c r="I166" i="2"/>
  <c r="M75" i="13" s="1"/>
  <c r="O166" i="2"/>
  <c r="P166" i="2"/>
  <c r="S166" i="2"/>
  <c r="T166" i="2"/>
  <c r="U166" i="2"/>
  <c r="I165" i="2"/>
  <c r="O165" i="2"/>
  <c r="P165" i="2"/>
  <c r="S165" i="2"/>
  <c r="T165" i="2"/>
  <c r="U165" i="2"/>
  <c r="I164" i="2"/>
  <c r="O164" i="2"/>
  <c r="P164" i="2"/>
  <c r="S164" i="2"/>
  <c r="T164" i="2"/>
  <c r="U164" i="2"/>
  <c r="I163" i="2"/>
  <c r="M79" i="13" s="1"/>
  <c r="O163" i="2"/>
  <c r="P163" i="2"/>
  <c r="S163" i="2"/>
  <c r="T163" i="2"/>
  <c r="U163" i="2"/>
  <c r="I162" i="2"/>
  <c r="M82" i="13" s="1"/>
  <c r="O162" i="2"/>
  <c r="P162" i="2"/>
  <c r="S162" i="2"/>
  <c r="T162" i="2"/>
  <c r="U162" i="2"/>
  <c r="I161" i="2"/>
  <c r="O161" i="2"/>
  <c r="P161" i="2"/>
  <c r="S161" i="2"/>
  <c r="T161" i="2"/>
  <c r="U161" i="2"/>
  <c r="I160" i="2"/>
  <c r="O160" i="2"/>
  <c r="P160" i="2"/>
  <c r="S160" i="2"/>
  <c r="J81" i="13" s="1"/>
  <c r="T160" i="2"/>
  <c r="K81" i="13" s="1"/>
  <c r="U160" i="2"/>
  <c r="I159" i="2"/>
  <c r="M86" i="13" s="1"/>
  <c r="O159" i="2"/>
  <c r="P159" i="2"/>
  <c r="S159" i="2"/>
  <c r="T159" i="2"/>
  <c r="U159" i="2"/>
  <c r="I158" i="2"/>
  <c r="O158" i="2"/>
  <c r="P158" i="2"/>
  <c r="S158" i="2"/>
  <c r="T158" i="2"/>
  <c r="U158" i="2"/>
  <c r="I157" i="2"/>
  <c r="O157" i="2"/>
  <c r="P157" i="2"/>
  <c r="S157" i="2"/>
  <c r="T157" i="2"/>
  <c r="U157" i="2"/>
  <c r="I156" i="2"/>
  <c r="O156" i="2"/>
  <c r="P156" i="2"/>
  <c r="S156" i="2"/>
  <c r="J85" i="13" s="1"/>
  <c r="T156" i="2"/>
  <c r="K85" i="13" s="1"/>
  <c r="U156" i="2"/>
  <c r="I155" i="2"/>
  <c r="M91" i="13" s="1"/>
  <c r="O155" i="2"/>
  <c r="P155" i="2"/>
  <c r="S155" i="2"/>
  <c r="T155" i="2"/>
  <c r="U155" i="2"/>
  <c r="I154" i="2"/>
  <c r="M92" i="13" s="1"/>
  <c r="O154" i="2"/>
  <c r="P154" i="2"/>
  <c r="S154" i="2"/>
  <c r="T154" i="2"/>
  <c r="U154" i="2"/>
  <c r="I153" i="2"/>
  <c r="O153" i="2"/>
  <c r="P153" i="2"/>
  <c r="S153" i="2"/>
  <c r="T153" i="2"/>
  <c r="U153" i="2"/>
  <c r="I152" i="2"/>
  <c r="O152" i="2"/>
  <c r="P152" i="2"/>
  <c r="S152" i="2"/>
  <c r="T152" i="2"/>
  <c r="U152" i="2"/>
  <c r="I151" i="2"/>
  <c r="O151" i="2"/>
  <c r="P151" i="2"/>
  <c r="S151" i="2"/>
  <c r="T151" i="2"/>
  <c r="U151" i="2"/>
  <c r="I150" i="2"/>
  <c r="M97" i="13" s="1"/>
  <c r="O150" i="2"/>
  <c r="P150" i="2"/>
  <c r="S150" i="2"/>
  <c r="T150" i="2"/>
  <c r="U150" i="2"/>
  <c r="I149" i="2"/>
  <c r="O149" i="2"/>
  <c r="P149" i="2"/>
  <c r="S149" i="2"/>
  <c r="T149" i="2"/>
  <c r="U149" i="2"/>
  <c r="I148" i="2"/>
  <c r="O148" i="2"/>
  <c r="P148" i="2"/>
  <c r="S148" i="2"/>
  <c r="T148" i="2"/>
  <c r="U148" i="2"/>
  <c r="I147" i="2"/>
  <c r="M103" i="13" s="1"/>
  <c r="O147" i="2"/>
  <c r="P147" i="2"/>
  <c r="S147" i="2"/>
  <c r="T147" i="2"/>
  <c r="U147" i="2"/>
  <c r="I146" i="2"/>
  <c r="M104" i="13" s="1"/>
  <c r="O146" i="2"/>
  <c r="P146" i="2"/>
  <c r="S146" i="2"/>
  <c r="T146" i="2"/>
  <c r="U146" i="2"/>
  <c r="I145" i="2"/>
  <c r="O145" i="2"/>
  <c r="P145" i="2"/>
  <c r="S145" i="2"/>
  <c r="T145" i="2"/>
  <c r="U145" i="2"/>
  <c r="I144" i="2"/>
  <c r="O144" i="2"/>
  <c r="P144" i="2"/>
  <c r="S144" i="2"/>
  <c r="T144" i="2"/>
  <c r="U144" i="2"/>
  <c r="I143" i="2"/>
  <c r="O143" i="2"/>
  <c r="P143" i="2"/>
  <c r="S143" i="2"/>
  <c r="T143" i="2"/>
  <c r="U143" i="2"/>
  <c r="I142" i="2"/>
  <c r="O142" i="2"/>
  <c r="P142" i="2"/>
  <c r="S142" i="2"/>
  <c r="T142" i="2"/>
  <c r="U142" i="2"/>
  <c r="I141" i="2"/>
  <c r="O141" i="2"/>
  <c r="P141" i="2"/>
  <c r="S141" i="2"/>
  <c r="T141" i="2"/>
  <c r="K112" i="13" s="1"/>
  <c r="U141" i="2"/>
  <c r="I140" i="2"/>
  <c r="O140" i="2"/>
  <c r="P140" i="2"/>
  <c r="S140" i="2"/>
  <c r="T140" i="2"/>
  <c r="U140" i="2"/>
  <c r="I139" i="2"/>
  <c r="M119" i="13" s="1"/>
  <c r="O139" i="2"/>
  <c r="P139" i="2"/>
  <c r="S139" i="2"/>
  <c r="T139" i="2"/>
  <c r="U139" i="2"/>
  <c r="I138" i="2"/>
  <c r="M120" i="13" s="1"/>
  <c r="O138" i="2"/>
  <c r="P138" i="2"/>
  <c r="S138" i="2"/>
  <c r="T138" i="2"/>
  <c r="U138" i="2"/>
  <c r="I137" i="2"/>
  <c r="O137" i="2"/>
  <c r="P137" i="2"/>
  <c r="S137" i="2"/>
  <c r="T137" i="2"/>
  <c r="U137" i="2"/>
  <c r="I136" i="2"/>
  <c r="O136" i="2"/>
  <c r="P136" i="2"/>
  <c r="S136" i="2"/>
  <c r="T136" i="2"/>
  <c r="U136" i="2"/>
  <c r="I135" i="2"/>
  <c r="O135" i="2"/>
  <c r="P135" i="2"/>
  <c r="S135" i="2"/>
  <c r="T135" i="2"/>
  <c r="U135" i="2"/>
  <c r="I134" i="2"/>
  <c r="O134" i="2"/>
  <c r="P134" i="2"/>
  <c r="K123" i="13" s="1"/>
  <c r="S134" i="2"/>
  <c r="T134" i="2"/>
  <c r="U134" i="2"/>
  <c r="I133" i="2"/>
  <c r="O133" i="2"/>
  <c r="P133" i="2"/>
  <c r="S133" i="2"/>
  <c r="T133" i="2"/>
  <c r="U133" i="2"/>
  <c r="I132" i="2"/>
  <c r="O132" i="2"/>
  <c r="P132" i="2"/>
  <c r="S132" i="2"/>
  <c r="T132" i="2"/>
  <c r="U132" i="2"/>
  <c r="I131" i="2"/>
  <c r="M133" i="13" s="1"/>
  <c r="O131" i="2"/>
  <c r="P131" i="2"/>
  <c r="S131" i="2"/>
  <c r="T131" i="2"/>
  <c r="U131" i="2"/>
  <c r="I130" i="2"/>
  <c r="M134" i="13" s="1"/>
  <c r="O130" i="2"/>
  <c r="P130" i="2"/>
  <c r="S130" i="2"/>
  <c r="T130" i="2"/>
  <c r="U130" i="2"/>
  <c r="I129" i="2"/>
  <c r="O129" i="2"/>
  <c r="P129" i="2"/>
  <c r="S129" i="2"/>
  <c r="T129" i="2"/>
  <c r="U129" i="2"/>
  <c r="I128" i="2"/>
  <c r="O128" i="2"/>
  <c r="P128" i="2"/>
  <c r="S128" i="2"/>
  <c r="T128" i="2"/>
  <c r="U128" i="2"/>
  <c r="I127" i="2"/>
  <c r="M139" i="13" s="1"/>
  <c r="O127" i="2"/>
  <c r="P127" i="2"/>
  <c r="S127" i="2"/>
  <c r="T127" i="2"/>
  <c r="U127" i="2"/>
  <c r="I126" i="2"/>
  <c r="O126" i="2"/>
  <c r="P126" i="2"/>
  <c r="S126" i="2"/>
  <c r="T126" i="2"/>
  <c r="U126" i="2"/>
  <c r="I125" i="2"/>
  <c r="O125" i="2"/>
  <c r="P125" i="2"/>
  <c r="S125" i="2"/>
  <c r="T125" i="2"/>
  <c r="U125" i="2"/>
  <c r="I124" i="2"/>
  <c r="O124" i="2"/>
  <c r="P124" i="2"/>
  <c r="S124" i="2"/>
  <c r="T124" i="2"/>
  <c r="U124" i="2"/>
  <c r="I123" i="2"/>
  <c r="M143" i="13" s="1"/>
  <c r="O123" i="2"/>
  <c r="J137" i="13" s="1"/>
  <c r="P123" i="2"/>
  <c r="S123" i="2"/>
  <c r="T123" i="2"/>
  <c r="U123" i="2"/>
  <c r="I122" i="2"/>
  <c r="O122" i="2"/>
  <c r="P122" i="2"/>
  <c r="S122" i="2"/>
  <c r="T122" i="2"/>
  <c r="U122" i="2"/>
  <c r="I121" i="2"/>
  <c r="O121" i="2"/>
  <c r="P121" i="2"/>
  <c r="S121" i="2"/>
  <c r="T121" i="2"/>
  <c r="U121" i="2"/>
  <c r="I120" i="2"/>
  <c r="O120" i="2"/>
  <c r="P120" i="2"/>
  <c r="S120" i="2"/>
  <c r="T120" i="2"/>
  <c r="U120" i="2"/>
  <c r="I119" i="2"/>
  <c r="M149" i="13" s="1"/>
  <c r="O119" i="2"/>
  <c r="J144" i="13" s="1"/>
  <c r="P119" i="2"/>
  <c r="S119" i="2"/>
  <c r="T119" i="2"/>
  <c r="U119" i="2"/>
  <c r="I118" i="2"/>
  <c r="M152" i="13" s="1"/>
  <c r="O118" i="2"/>
  <c r="P118" i="2"/>
  <c r="S118" i="2"/>
  <c r="T118" i="2"/>
  <c r="U118" i="2"/>
  <c r="I117" i="2"/>
  <c r="O117" i="2"/>
  <c r="P117" i="2"/>
  <c r="S117" i="2"/>
  <c r="T117" i="2"/>
  <c r="U117" i="2"/>
  <c r="I116" i="2"/>
  <c r="O116" i="2"/>
  <c r="P116" i="2"/>
  <c r="S116" i="2"/>
  <c r="T116" i="2"/>
  <c r="U116" i="2"/>
  <c r="I115" i="2"/>
  <c r="M162" i="13" s="1"/>
  <c r="O115" i="2"/>
  <c r="P115" i="2"/>
  <c r="S115" i="2"/>
  <c r="T115" i="2"/>
  <c r="U115" i="2"/>
  <c r="I114" i="2"/>
  <c r="O114" i="2"/>
  <c r="P114" i="2"/>
  <c r="S114" i="2"/>
  <c r="T114" i="2"/>
  <c r="U114" i="2"/>
  <c r="I113" i="2"/>
  <c r="O113" i="2"/>
  <c r="P113" i="2"/>
  <c r="S113" i="2"/>
  <c r="T113" i="2"/>
  <c r="U113" i="2"/>
  <c r="I112" i="2"/>
  <c r="O112" i="2"/>
  <c r="P112" i="2"/>
  <c r="S112" i="2"/>
  <c r="T112" i="2"/>
  <c r="U112" i="2"/>
  <c r="I111" i="2"/>
  <c r="M166" i="13" s="1"/>
  <c r="O111" i="2"/>
  <c r="P111" i="2"/>
  <c r="S111" i="2"/>
  <c r="T111" i="2"/>
  <c r="U111" i="2"/>
  <c r="I110" i="2"/>
  <c r="M167" i="13" s="1"/>
  <c r="O110" i="2"/>
  <c r="P110" i="2"/>
  <c r="S110" i="2"/>
  <c r="T110" i="2"/>
  <c r="U110" i="2"/>
  <c r="I109" i="2"/>
  <c r="O109" i="2"/>
  <c r="P109" i="2"/>
  <c r="S109" i="2"/>
  <c r="T109" i="2"/>
  <c r="K161" i="13" s="1"/>
  <c r="U109" i="2"/>
  <c r="I108" i="2"/>
  <c r="O108" i="2"/>
  <c r="P108" i="2"/>
  <c r="S108" i="2"/>
  <c r="T108" i="2"/>
  <c r="U108" i="2"/>
  <c r="I107" i="2"/>
  <c r="M171" i="13" s="1"/>
  <c r="O107" i="2"/>
  <c r="P107" i="2"/>
  <c r="S107" i="2"/>
  <c r="T107" i="2"/>
  <c r="U107" i="2"/>
  <c r="I106" i="2"/>
  <c r="O106" i="2"/>
  <c r="P106" i="2"/>
  <c r="S106" i="2"/>
  <c r="T106" i="2"/>
  <c r="U106" i="2"/>
  <c r="I105" i="2"/>
  <c r="O105" i="2"/>
  <c r="P105" i="2"/>
  <c r="S105" i="2"/>
  <c r="T105" i="2"/>
  <c r="U105" i="2"/>
  <c r="I104" i="2"/>
  <c r="O104" i="2"/>
  <c r="P104" i="2"/>
  <c r="S104" i="2"/>
  <c r="T104" i="2"/>
  <c r="K172" i="13" s="1"/>
  <c r="U104" i="2"/>
  <c r="I103" i="2"/>
  <c r="M182" i="13" s="1"/>
  <c r="O103" i="2"/>
  <c r="P103" i="2"/>
  <c r="S103" i="2"/>
  <c r="T103" i="2"/>
  <c r="U103" i="2"/>
  <c r="I102" i="2"/>
  <c r="M183" i="13" s="1"/>
  <c r="O102" i="2"/>
  <c r="P102" i="2"/>
  <c r="S102" i="2"/>
  <c r="T102" i="2"/>
  <c r="U102" i="2"/>
  <c r="I101" i="2"/>
  <c r="O101" i="2"/>
  <c r="P101" i="2"/>
  <c r="S101" i="2"/>
  <c r="T101" i="2"/>
  <c r="U101" i="2"/>
  <c r="I100" i="2"/>
  <c r="O100" i="2"/>
  <c r="P100" i="2"/>
  <c r="S100" i="2"/>
  <c r="T100" i="2"/>
  <c r="U100" i="2"/>
  <c r="I99" i="2"/>
  <c r="M189" i="13" s="1"/>
  <c r="O99" i="2"/>
  <c r="P99" i="2"/>
  <c r="S99" i="2"/>
  <c r="T99" i="2"/>
  <c r="U99" i="2"/>
  <c r="I98" i="2"/>
  <c r="M191" i="13" s="1"/>
  <c r="O98" i="2"/>
  <c r="P98" i="2"/>
  <c r="S98" i="2"/>
  <c r="T98" i="2"/>
  <c r="U98" i="2"/>
  <c r="I97" i="2"/>
  <c r="O97" i="2"/>
  <c r="P97" i="2"/>
  <c r="S97" i="2"/>
  <c r="T97" i="2"/>
  <c r="K190" i="13" s="1"/>
  <c r="U97" i="2"/>
  <c r="I96" i="2"/>
  <c r="O96" i="2"/>
  <c r="P96" i="2"/>
  <c r="S96" i="2"/>
  <c r="T96" i="2"/>
  <c r="U96" i="2"/>
  <c r="I95" i="2"/>
  <c r="M195" i="13" s="1"/>
  <c r="O95" i="2"/>
  <c r="P95" i="2"/>
  <c r="S95" i="2"/>
  <c r="T95" i="2"/>
  <c r="U95" i="2"/>
  <c r="I94" i="2"/>
  <c r="M197" i="13" s="1"/>
  <c r="O94" i="2"/>
  <c r="P94" i="2"/>
  <c r="S94" i="2"/>
  <c r="T94" i="2"/>
  <c r="U94" i="2"/>
  <c r="I93" i="2"/>
  <c r="O93" i="2"/>
  <c r="P93" i="2"/>
  <c r="S93" i="2"/>
  <c r="T93" i="2"/>
  <c r="U93" i="2"/>
  <c r="I92" i="2"/>
  <c r="O92" i="2"/>
  <c r="P92" i="2"/>
  <c r="S92" i="2"/>
  <c r="T92" i="2"/>
  <c r="U92" i="2"/>
  <c r="I91" i="2"/>
  <c r="M201" i="13" s="1"/>
  <c r="O91" i="2"/>
  <c r="P91" i="2"/>
  <c r="S91" i="2"/>
  <c r="T91" i="2"/>
  <c r="U91" i="2"/>
  <c r="I90" i="2"/>
  <c r="M202" i="13" s="1"/>
  <c r="O90" i="2"/>
  <c r="P90" i="2"/>
  <c r="S90" i="2"/>
  <c r="J199" i="13" s="1"/>
  <c r="T90" i="2"/>
  <c r="U90" i="2"/>
  <c r="I89" i="2"/>
  <c r="O89" i="2"/>
  <c r="P89" i="2"/>
  <c r="S89" i="2"/>
  <c r="T89" i="2"/>
  <c r="U89" i="2"/>
  <c r="I88" i="2"/>
  <c r="O88" i="2"/>
  <c r="P88" i="2"/>
  <c r="S88" i="2"/>
  <c r="T88" i="2"/>
  <c r="U88" i="2"/>
  <c r="I87" i="2"/>
  <c r="M207" i="13" s="1"/>
  <c r="O87" i="2"/>
  <c r="P87" i="2"/>
  <c r="S87" i="2"/>
  <c r="T87" i="2"/>
  <c r="U87" i="2"/>
  <c r="I86" i="2"/>
  <c r="O86" i="2"/>
  <c r="P86" i="2"/>
  <c r="S86" i="2"/>
  <c r="T86" i="2"/>
  <c r="U86" i="2"/>
  <c r="I85" i="2"/>
  <c r="O85" i="2"/>
  <c r="P85" i="2"/>
  <c r="S85" i="2"/>
  <c r="T85" i="2"/>
  <c r="U85" i="2"/>
  <c r="I84" i="2"/>
  <c r="O84" i="2"/>
  <c r="P84" i="2"/>
  <c r="S84" i="2"/>
  <c r="T84" i="2"/>
  <c r="U84" i="2"/>
  <c r="I83" i="2"/>
  <c r="M211" i="13" s="1"/>
  <c r="O83" i="2"/>
  <c r="P83" i="2"/>
  <c r="S83" i="2"/>
  <c r="T83" i="2"/>
  <c r="U83" i="2"/>
  <c r="I82" i="2"/>
  <c r="O82" i="2"/>
  <c r="P82" i="2"/>
  <c r="K203" i="13" s="1"/>
  <c r="S82" i="2"/>
  <c r="T82" i="2"/>
  <c r="U82" i="2"/>
  <c r="I81" i="2"/>
  <c r="O81" i="2"/>
  <c r="P81" i="2"/>
  <c r="S81" i="2"/>
  <c r="T81" i="2"/>
  <c r="U81" i="2"/>
  <c r="I80" i="2"/>
  <c r="O80" i="2"/>
  <c r="P80" i="2"/>
  <c r="S80" i="2"/>
  <c r="T80" i="2"/>
  <c r="U80" i="2"/>
  <c r="I79" i="2"/>
  <c r="M217" i="13" s="1"/>
  <c r="O79" i="2"/>
  <c r="P79" i="2"/>
  <c r="S79" i="2"/>
  <c r="T79" i="2"/>
  <c r="U79" i="2"/>
  <c r="I78" i="2"/>
  <c r="M218" i="13" s="1"/>
  <c r="O78" i="2"/>
  <c r="P78" i="2"/>
  <c r="S78" i="2"/>
  <c r="J214" i="13" s="1"/>
  <c r="T78" i="2"/>
  <c r="U78" i="2"/>
  <c r="I77" i="2"/>
  <c r="O77" i="2"/>
  <c r="P77" i="2"/>
  <c r="S77" i="2"/>
  <c r="T77" i="2"/>
  <c r="U77" i="2"/>
  <c r="I76" i="2"/>
  <c r="O76" i="2"/>
  <c r="P76" i="2"/>
  <c r="S76" i="2"/>
  <c r="T76" i="2"/>
  <c r="U76" i="2"/>
  <c r="I75" i="2"/>
  <c r="M224" i="13" s="1"/>
  <c r="O75" i="2"/>
  <c r="P75" i="2"/>
  <c r="S75" i="2"/>
  <c r="T75" i="2"/>
  <c r="U75" i="2"/>
  <c r="I74" i="2"/>
  <c r="O74" i="2"/>
  <c r="P74" i="2"/>
  <c r="S74" i="2"/>
  <c r="T74" i="2"/>
  <c r="U74" i="2"/>
  <c r="I73" i="2"/>
  <c r="O73" i="2"/>
  <c r="P73" i="2"/>
  <c r="S73" i="2"/>
  <c r="T73" i="2"/>
  <c r="U73" i="2"/>
  <c r="I72" i="2"/>
  <c r="O72" i="2"/>
  <c r="P72" i="2"/>
  <c r="S72" i="2"/>
  <c r="T72" i="2"/>
  <c r="U72" i="2"/>
  <c r="I71" i="2"/>
  <c r="M229" i="13" s="1"/>
  <c r="O71" i="2"/>
  <c r="P71" i="2"/>
  <c r="S71" i="2"/>
  <c r="T71" i="2"/>
  <c r="U71" i="2"/>
  <c r="I70" i="2"/>
  <c r="M230" i="13" s="1"/>
  <c r="O70" i="2"/>
  <c r="P70" i="2"/>
  <c r="S70" i="2"/>
  <c r="T70" i="2"/>
  <c r="U70" i="2"/>
  <c r="I69" i="2"/>
  <c r="O69" i="2"/>
  <c r="P69" i="2"/>
  <c r="S69" i="2"/>
  <c r="T69" i="2"/>
  <c r="U69" i="2"/>
  <c r="I68" i="2"/>
  <c r="O68" i="2"/>
  <c r="P68" i="2"/>
  <c r="S68" i="2"/>
  <c r="J232" i="13" s="1"/>
  <c r="T68" i="2"/>
  <c r="K232" i="13" s="1"/>
  <c r="U68" i="2"/>
  <c r="I67" i="2"/>
  <c r="M235" i="13" s="1"/>
  <c r="O67" i="2"/>
  <c r="P67" i="2"/>
  <c r="S67" i="2"/>
  <c r="T67" i="2"/>
  <c r="U67" i="2"/>
  <c r="I66" i="2"/>
  <c r="M243" i="13" s="1"/>
  <c r="O66" i="2"/>
  <c r="P66" i="2"/>
  <c r="S66" i="2"/>
  <c r="J242" i="13" s="1"/>
  <c r="T66" i="2"/>
  <c r="U66" i="2"/>
  <c r="I65" i="2"/>
  <c r="O65" i="2"/>
  <c r="P65" i="2"/>
  <c r="S65" i="2"/>
  <c r="T65" i="2"/>
  <c r="U65" i="2"/>
  <c r="I64" i="2"/>
  <c r="O64" i="2"/>
  <c r="P64" i="2"/>
  <c r="S64" i="2"/>
  <c r="T64" i="2"/>
  <c r="U64" i="2"/>
  <c r="I63" i="2"/>
  <c r="M247" i="13" s="1"/>
  <c r="O63" i="2"/>
  <c r="P63" i="2"/>
  <c r="S63" i="2"/>
  <c r="T63" i="2"/>
  <c r="U63" i="2"/>
  <c r="I62" i="2"/>
  <c r="M248" i="13" s="1"/>
  <c r="O62" i="2"/>
  <c r="P62" i="2"/>
  <c r="S62" i="2"/>
  <c r="T62" i="2"/>
  <c r="U62" i="2"/>
  <c r="I61" i="2"/>
  <c r="O61" i="2"/>
  <c r="P61" i="2"/>
  <c r="S61" i="2"/>
  <c r="T61" i="2"/>
  <c r="U61" i="2"/>
  <c r="I60" i="2"/>
  <c r="O60" i="2"/>
  <c r="P60" i="2"/>
  <c r="S60" i="2"/>
  <c r="T60" i="2"/>
  <c r="K244" i="13" s="1"/>
  <c r="U60" i="2"/>
  <c r="I59" i="2"/>
  <c r="M252" i="13" s="1"/>
  <c r="O59" i="2"/>
  <c r="P59" i="2"/>
  <c r="S59" i="2"/>
  <c r="T59" i="2"/>
  <c r="U59" i="2"/>
  <c r="I58" i="2"/>
  <c r="M253" i="13" s="1"/>
  <c r="O58" i="2"/>
  <c r="P58" i="2"/>
  <c r="S58" i="2"/>
  <c r="T58" i="2"/>
  <c r="U58" i="2"/>
  <c r="I57" i="2"/>
  <c r="O57" i="2"/>
  <c r="P57" i="2"/>
  <c r="S57" i="2"/>
  <c r="T57" i="2"/>
  <c r="U57" i="2"/>
  <c r="I56" i="2"/>
  <c r="O56" i="2"/>
  <c r="P56" i="2"/>
  <c r="S56" i="2"/>
  <c r="T56" i="2"/>
  <c r="U56" i="2"/>
  <c r="I55" i="2"/>
  <c r="M256" i="13" s="1"/>
  <c r="O55" i="2"/>
  <c r="P55" i="2"/>
  <c r="S55" i="2"/>
  <c r="T55" i="2"/>
  <c r="U55" i="2"/>
  <c r="I54" i="2"/>
  <c r="O54" i="2"/>
  <c r="P54" i="2"/>
  <c r="S54" i="2"/>
  <c r="J258" i="13" s="1"/>
  <c r="T54" i="2"/>
  <c r="U54" i="2"/>
  <c r="I53" i="2"/>
  <c r="O53" i="2"/>
  <c r="P53" i="2"/>
  <c r="S53" i="2"/>
  <c r="T53" i="2"/>
  <c r="U53" i="2"/>
  <c r="I52" i="2"/>
  <c r="O52" i="2"/>
  <c r="P52" i="2"/>
  <c r="S52" i="2"/>
  <c r="T52" i="2"/>
  <c r="U52" i="2"/>
  <c r="I51" i="2"/>
  <c r="M264" i="13" s="1"/>
  <c r="O51" i="2"/>
  <c r="P51" i="2"/>
  <c r="S51" i="2"/>
  <c r="T51" i="2"/>
  <c r="U51" i="2"/>
  <c r="I50" i="2"/>
  <c r="O50" i="2"/>
  <c r="P50" i="2"/>
  <c r="S50" i="2"/>
  <c r="T50" i="2"/>
  <c r="U50" i="2"/>
  <c r="I49" i="2"/>
  <c r="O49" i="2"/>
  <c r="P49" i="2"/>
  <c r="S49" i="2"/>
  <c r="T49" i="2"/>
  <c r="U49" i="2"/>
  <c r="I48" i="2"/>
  <c r="O48" i="2"/>
  <c r="P48" i="2"/>
  <c r="S48" i="2"/>
  <c r="T48" i="2"/>
  <c r="U48" i="2"/>
  <c r="I47" i="2"/>
  <c r="M268" i="13" s="1"/>
  <c r="O47" i="2"/>
  <c r="P47" i="2"/>
  <c r="S47" i="2"/>
  <c r="T47" i="2"/>
  <c r="U47" i="2"/>
  <c r="I46" i="2"/>
  <c r="M270" i="13" s="1"/>
  <c r="O46" i="2"/>
  <c r="P46" i="2"/>
  <c r="S46" i="2"/>
  <c r="T46" i="2"/>
  <c r="U46" i="2"/>
  <c r="I45" i="2"/>
  <c r="O45" i="2"/>
  <c r="P45" i="2"/>
  <c r="S45" i="2"/>
  <c r="T45" i="2"/>
  <c r="K269" i="13" s="1"/>
  <c r="U45" i="2"/>
  <c r="I44" i="2"/>
  <c r="O44" i="2"/>
  <c r="P44" i="2"/>
  <c r="S44" i="2"/>
  <c r="T44" i="2"/>
  <c r="U44" i="2"/>
  <c r="I43" i="2"/>
  <c r="M274" i="13" s="1"/>
  <c r="O43" i="2"/>
  <c r="P43" i="2"/>
  <c r="S43" i="2"/>
  <c r="T43" i="2"/>
  <c r="U43" i="2"/>
  <c r="I42" i="2"/>
  <c r="O42" i="2"/>
  <c r="P42" i="2"/>
  <c r="S42" i="2"/>
  <c r="J272" i="13" s="1"/>
  <c r="T42" i="2"/>
  <c r="U42" i="2"/>
  <c r="I41" i="2"/>
  <c r="O41" i="2"/>
  <c r="P41" i="2"/>
  <c r="S41" i="2"/>
  <c r="T41" i="2"/>
  <c r="U41" i="2"/>
  <c r="I40" i="2"/>
  <c r="O40" i="2"/>
  <c r="P40" i="2"/>
  <c r="S40" i="2"/>
  <c r="T40" i="2"/>
  <c r="U40" i="2"/>
  <c r="I39" i="2"/>
  <c r="M281" i="13" s="1"/>
  <c r="O39" i="2"/>
  <c r="P39" i="2"/>
  <c r="S39" i="2"/>
  <c r="T39" i="2"/>
  <c r="U39" i="2"/>
  <c r="I38" i="2"/>
  <c r="M282" i="13" s="1"/>
  <c r="O38" i="2"/>
  <c r="P38" i="2"/>
  <c r="S38" i="2"/>
  <c r="T38" i="2"/>
  <c r="U38" i="2"/>
  <c r="I37" i="2"/>
  <c r="O37" i="2"/>
  <c r="P37" i="2"/>
  <c r="S37" i="2"/>
  <c r="T37" i="2"/>
  <c r="U37" i="2"/>
  <c r="I36" i="2"/>
  <c r="O36" i="2"/>
  <c r="P36" i="2"/>
  <c r="S36" i="2"/>
  <c r="T36" i="2"/>
  <c r="U36" i="2"/>
  <c r="I35" i="2"/>
  <c r="M286" i="13" s="1"/>
  <c r="O35" i="2"/>
  <c r="P35" i="2"/>
  <c r="S35" i="2"/>
  <c r="T35" i="2"/>
  <c r="U35" i="2"/>
  <c r="I34" i="2"/>
  <c r="M287" i="13" s="1"/>
  <c r="O34" i="2"/>
  <c r="P34" i="2"/>
  <c r="S34" i="2"/>
  <c r="T34" i="2"/>
  <c r="U34" i="2"/>
  <c r="I33" i="2"/>
  <c r="O33" i="2"/>
  <c r="P33" i="2"/>
  <c r="S33" i="2"/>
  <c r="T33" i="2"/>
  <c r="U33" i="2"/>
  <c r="I32" i="2"/>
  <c r="O32" i="2"/>
  <c r="P32" i="2"/>
  <c r="S32" i="2"/>
  <c r="J285" i="13" s="1"/>
  <c r="T32" i="2"/>
  <c r="K285" i="13" s="1"/>
  <c r="U32" i="2"/>
  <c r="I31" i="2"/>
  <c r="M291" i="13" s="1"/>
  <c r="O31" i="2"/>
  <c r="P31" i="2"/>
  <c r="S31" i="2"/>
  <c r="T31" i="2"/>
  <c r="U31" i="2"/>
  <c r="I30" i="2"/>
  <c r="M292" i="13" s="1"/>
  <c r="O30" i="2"/>
  <c r="P30" i="2"/>
  <c r="S30" i="2"/>
  <c r="T30" i="2"/>
  <c r="U30" i="2"/>
  <c r="I29" i="2"/>
  <c r="O29" i="2"/>
  <c r="P29" i="2"/>
  <c r="S29" i="2"/>
  <c r="T29" i="2"/>
  <c r="K290" i="13" s="1"/>
  <c r="U29" i="2"/>
  <c r="I28" i="2"/>
  <c r="O28" i="2"/>
  <c r="P28" i="2"/>
  <c r="S28" i="2"/>
  <c r="J219" i="13" s="1"/>
  <c r="T28" i="2"/>
  <c r="K219" i="13" s="1"/>
  <c r="U28" i="2"/>
  <c r="I27" i="2"/>
  <c r="M69" i="13" s="1"/>
  <c r="O27" i="2"/>
  <c r="J67" i="13" s="1"/>
  <c r="P27" i="2"/>
  <c r="S27" i="2"/>
  <c r="T27" i="2"/>
  <c r="U27" i="2"/>
  <c r="I26" i="2"/>
  <c r="M76" i="13" s="1"/>
  <c r="O26" i="2"/>
  <c r="P26" i="2"/>
  <c r="K70" i="13" s="1"/>
  <c r="S26" i="2"/>
  <c r="T26" i="2"/>
  <c r="U26" i="2"/>
  <c r="I25" i="2"/>
  <c r="O25" i="2"/>
  <c r="P25" i="2"/>
  <c r="S25" i="2"/>
  <c r="T25" i="2"/>
  <c r="K193" i="13" s="1"/>
  <c r="U25" i="2"/>
  <c r="I24" i="2"/>
  <c r="O24" i="2"/>
  <c r="P24" i="2"/>
  <c r="S24" i="2"/>
  <c r="T24" i="2"/>
  <c r="K108" i="13" s="1"/>
  <c r="U24" i="2"/>
  <c r="I23" i="2"/>
  <c r="M159" i="13" s="1"/>
  <c r="O23" i="2"/>
  <c r="P23" i="2"/>
  <c r="S23" i="2"/>
  <c r="T23" i="2"/>
  <c r="U23" i="2"/>
  <c r="I22" i="2"/>
  <c r="O22" i="2"/>
  <c r="P22" i="2"/>
  <c r="S22" i="2"/>
  <c r="T22" i="2"/>
  <c r="U22" i="2"/>
  <c r="I21" i="2"/>
  <c r="O21" i="2"/>
  <c r="P21" i="2"/>
  <c r="S21" i="2"/>
  <c r="T21" i="2"/>
  <c r="K156" i="13" s="1"/>
  <c r="U21" i="2"/>
  <c r="I20" i="2"/>
  <c r="O20" i="2"/>
  <c r="P20" i="2"/>
  <c r="S20" i="2"/>
  <c r="J276" i="13" s="1"/>
  <c r="T20" i="2"/>
  <c r="U20" i="2"/>
  <c r="I19" i="2"/>
  <c r="M181" i="13" s="1"/>
  <c r="O19" i="2"/>
  <c r="P19" i="2"/>
  <c r="S19" i="2"/>
  <c r="T19" i="2"/>
  <c r="U19" i="2"/>
  <c r="I18" i="2"/>
  <c r="O18" i="2"/>
  <c r="P18" i="2"/>
  <c r="S18" i="2"/>
  <c r="T18" i="2"/>
  <c r="U18" i="2"/>
  <c r="I17" i="2"/>
  <c r="O17" i="2"/>
  <c r="P17" i="2"/>
  <c r="S17" i="2"/>
  <c r="T17" i="2"/>
  <c r="U17" i="2"/>
  <c r="I16" i="2"/>
  <c r="O16" i="2"/>
  <c r="P16" i="2"/>
  <c r="S16" i="2"/>
  <c r="T16" i="2"/>
  <c r="U16" i="2"/>
  <c r="I15" i="2"/>
  <c r="M237" i="13" s="1"/>
  <c r="O15" i="2"/>
  <c r="P15" i="2"/>
  <c r="S15" i="2"/>
  <c r="T15" i="2"/>
  <c r="U15" i="2"/>
  <c r="I14" i="2"/>
  <c r="M239" i="13" s="1"/>
  <c r="O14" i="2"/>
  <c r="P14" i="2"/>
  <c r="S14" i="2"/>
  <c r="J236" i="13" s="1"/>
  <c r="T14" i="2"/>
  <c r="U14" i="2"/>
  <c r="I13" i="2"/>
  <c r="O13" i="2"/>
  <c r="J128" i="13" s="1"/>
  <c r="P13" i="2"/>
  <c r="K128" i="13" s="1"/>
  <c r="S13" i="2"/>
  <c r="T13" i="2"/>
  <c r="U13" i="2"/>
  <c r="I12" i="2"/>
  <c r="O12" i="2"/>
  <c r="P12" i="2"/>
  <c r="S12" i="2"/>
  <c r="T12" i="2"/>
  <c r="U12" i="2"/>
  <c r="I11" i="2"/>
  <c r="M177" i="13" s="1"/>
  <c r="O11" i="2"/>
  <c r="J160" i="13" s="1"/>
  <c r="P11" i="2"/>
  <c r="S11" i="2"/>
  <c r="T11" i="2"/>
  <c r="U11" i="2"/>
  <c r="I10" i="2"/>
  <c r="O10" i="2"/>
  <c r="P10" i="2"/>
  <c r="K179" i="13" s="1"/>
  <c r="S10" i="2"/>
  <c r="J185" i="13" s="1"/>
  <c r="T10" i="2"/>
  <c r="U10" i="2"/>
  <c r="I9" i="2"/>
  <c r="O9" i="2"/>
  <c r="P9" i="2"/>
  <c r="S9" i="2"/>
  <c r="T9" i="2"/>
  <c r="U9" i="2"/>
  <c r="I8" i="2"/>
  <c r="O8" i="2"/>
  <c r="P8" i="2"/>
  <c r="S8" i="2"/>
  <c r="T8" i="2"/>
  <c r="U8" i="2"/>
  <c r="I7" i="2"/>
  <c r="M99" i="13" s="1"/>
  <c r="O7" i="2"/>
  <c r="J80" i="13" s="1"/>
  <c r="P7" i="2"/>
  <c r="S7" i="2"/>
  <c r="T7" i="2"/>
  <c r="U7" i="2"/>
  <c r="I6" i="2"/>
  <c r="M115" i="13" s="1"/>
  <c r="O6" i="2"/>
  <c r="P6" i="2"/>
  <c r="K107" i="13" s="1"/>
  <c r="S6" i="2"/>
  <c r="J114" i="13" s="1"/>
  <c r="T6" i="2"/>
  <c r="U6" i="2"/>
  <c r="I5" i="2"/>
  <c r="O5" i="2"/>
  <c r="J116" i="13" s="1"/>
  <c r="P5" i="2"/>
  <c r="K116" i="13" s="1"/>
  <c r="S5" i="2"/>
  <c r="T5" i="2"/>
  <c r="U5" i="2"/>
  <c r="I4" i="2"/>
  <c r="O4" i="2"/>
  <c r="P4" i="2"/>
  <c r="S4" i="2"/>
  <c r="J151" i="13" s="1"/>
  <c r="T4" i="2"/>
  <c r="U4" i="2"/>
  <c r="I3" i="2"/>
  <c r="M257" i="13" s="1"/>
  <c r="O3" i="2"/>
  <c r="J213" i="13" s="1"/>
  <c r="P3" i="2"/>
  <c r="S3" i="2"/>
  <c r="T3" i="2"/>
  <c r="U3" i="2"/>
  <c r="I2" i="2"/>
  <c r="O2" i="2"/>
  <c r="P2" i="2"/>
  <c r="K2" i="13" s="1"/>
  <c r="S2" i="2"/>
  <c r="J124" i="13" s="1"/>
  <c r="T2" i="2"/>
  <c r="U2" i="2"/>
  <c r="D293" i="13"/>
  <c r="H293" i="13"/>
  <c r="I293" i="13"/>
  <c r="J293" i="13"/>
  <c r="K293" i="13"/>
  <c r="L293" i="13"/>
  <c r="D292" i="13"/>
  <c r="H292" i="13"/>
  <c r="I292" i="13"/>
  <c r="J292" i="13"/>
  <c r="K292" i="13"/>
  <c r="L292" i="13"/>
  <c r="D291" i="13"/>
  <c r="H291" i="13"/>
  <c r="I291" i="13"/>
  <c r="J291" i="13"/>
  <c r="K291" i="13"/>
  <c r="L291" i="13"/>
  <c r="D290" i="13"/>
  <c r="H290" i="13"/>
  <c r="I290" i="13"/>
  <c r="L290" i="13"/>
  <c r="M290" i="13"/>
  <c r="D289" i="13"/>
  <c r="H289" i="13"/>
  <c r="I289" i="13"/>
  <c r="J289" i="13"/>
  <c r="K289" i="13"/>
  <c r="L289" i="13"/>
  <c r="D288" i="13"/>
  <c r="H288" i="13"/>
  <c r="I288" i="13"/>
  <c r="J288" i="13"/>
  <c r="K288" i="13"/>
  <c r="L288" i="13"/>
  <c r="D287" i="13"/>
  <c r="H287" i="13"/>
  <c r="I287" i="13"/>
  <c r="J287" i="13"/>
  <c r="K287" i="13"/>
  <c r="L287" i="13"/>
  <c r="D286" i="13"/>
  <c r="H286" i="13"/>
  <c r="I286" i="13"/>
  <c r="J286" i="13"/>
  <c r="K286" i="13"/>
  <c r="L286" i="13"/>
  <c r="D285" i="13"/>
  <c r="H285" i="13"/>
  <c r="I285" i="13"/>
  <c r="L285" i="13"/>
  <c r="M285" i="13"/>
  <c r="D284" i="13"/>
  <c r="H284" i="13"/>
  <c r="I284" i="13"/>
  <c r="J284" i="13"/>
  <c r="K284" i="13"/>
  <c r="L284" i="13"/>
  <c r="D283" i="13"/>
  <c r="H283" i="13"/>
  <c r="I283" i="13"/>
  <c r="J283" i="13"/>
  <c r="K283" i="13"/>
  <c r="L283" i="13"/>
  <c r="D282" i="13"/>
  <c r="H282" i="13"/>
  <c r="I282" i="13"/>
  <c r="J282" i="13"/>
  <c r="K282" i="13"/>
  <c r="L282" i="13"/>
  <c r="D281" i="13"/>
  <c r="H281" i="13"/>
  <c r="I281" i="13"/>
  <c r="J281" i="13"/>
  <c r="K281" i="13"/>
  <c r="L281" i="13"/>
  <c r="D280" i="13"/>
  <c r="H280" i="13"/>
  <c r="I280" i="13"/>
  <c r="L280" i="13"/>
  <c r="M280" i="13"/>
  <c r="D279" i="13"/>
  <c r="H279" i="13"/>
  <c r="I279" i="13"/>
  <c r="J279" i="13"/>
  <c r="K279" i="13"/>
  <c r="L279" i="13"/>
  <c r="D278" i="13"/>
  <c r="H278" i="13"/>
  <c r="I278" i="13"/>
  <c r="J278" i="13"/>
  <c r="K278" i="13"/>
  <c r="L278" i="13"/>
  <c r="D277" i="13"/>
  <c r="H277" i="13"/>
  <c r="I277" i="13"/>
  <c r="J277" i="13"/>
  <c r="K277" i="13"/>
  <c r="L277" i="13"/>
  <c r="D276" i="13"/>
  <c r="H276" i="13"/>
  <c r="I276" i="13"/>
  <c r="L276" i="13"/>
  <c r="M276" i="13"/>
  <c r="D275" i="13"/>
  <c r="H275" i="13"/>
  <c r="I275" i="13"/>
  <c r="J275" i="13"/>
  <c r="K275" i="13"/>
  <c r="L275" i="13"/>
  <c r="D274" i="13"/>
  <c r="H274" i="13"/>
  <c r="I274" i="13"/>
  <c r="J274" i="13"/>
  <c r="K274" i="13"/>
  <c r="L274" i="13"/>
  <c r="D273" i="13"/>
  <c r="H273" i="13"/>
  <c r="I273" i="13"/>
  <c r="J273" i="13"/>
  <c r="K273" i="13"/>
  <c r="L273" i="13"/>
  <c r="D272" i="13"/>
  <c r="H272" i="13"/>
  <c r="I272" i="13"/>
  <c r="L272" i="13"/>
  <c r="M272" i="13"/>
  <c r="D271" i="13"/>
  <c r="H271" i="13"/>
  <c r="I271" i="13"/>
  <c r="J271" i="13"/>
  <c r="K271" i="13"/>
  <c r="L271" i="13"/>
  <c r="D270" i="13"/>
  <c r="H270" i="13"/>
  <c r="I270" i="13"/>
  <c r="J270" i="13"/>
  <c r="K270" i="13"/>
  <c r="L270" i="13"/>
  <c r="D269" i="13"/>
  <c r="F269" i="13"/>
  <c r="P269" i="13" s="1"/>
  <c r="Q269" i="13" s="1"/>
  <c r="H269" i="13"/>
  <c r="I269" i="13"/>
  <c r="L269" i="13"/>
  <c r="M269" i="13"/>
  <c r="D268" i="13"/>
  <c r="H268" i="13"/>
  <c r="I268" i="13"/>
  <c r="J268" i="13"/>
  <c r="K268" i="13"/>
  <c r="L268" i="13"/>
  <c r="D267" i="13"/>
  <c r="H267" i="13"/>
  <c r="I267" i="13"/>
  <c r="J267" i="13"/>
  <c r="K267" i="13"/>
  <c r="L267" i="13"/>
  <c r="D266" i="13"/>
  <c r="H266" i="13"/>
  <c r="I266" i="13"/>
  <c r="J266" i="13"/>
  <c r="K266" i="13"/>
  <c r="L266" i="13"/>
  <c r="D265" i="13"/>
  <c r="H265" i="13"/>
  <c r="I265" i="13"/>
  <c r="J265" i="13"/>
  <c r="K265" i="13"/>
  <c r="L265" i="13"/>
  <c r="D264" i="13"/>
  <c r="H264" i="13"/>
  <c r="I264" i="13"/>
  <c r="J264" i="13"/>
  <c r="K264" i="13"/>
  <c r="L264" i="13"/>
  <c r="D263" i="13"/>
  <c r="H263" i="13"/>
  <c r="I263" i="13"/>
  <c r="J263" i="13"/>
  <c r="K263" i="13"/>
  <c r="L263" i="13"/>
  <c r="D262" i="13"/>
  <c r="H262" i="13"/>
  <c r="I262" i="13"/>
  <c r="J262" i="13"/>
  <c r="K262" i="13"/>
  <c r="L262" i="13"/>
  <c r="D261" i="13"/>
  <c r="F261" i="13"/>
  <c r="P261" i="13" s="1"/>
  <c r="Q261" i="13" s="1"/>
  <c r="H261" i="13"/>
  <c r="I261" i="13"/>
  <c r="L261" i="13"/>
  <c r="M261" i="13"/>
  <c r="D260" i="13"/>
  <c r="H260" i="13"/>
  <c r="I260" i="13"/>
  <c r="L260" i="13"/>
  <c r="M260" i="13"/>
  <c r="D259" i="13"/>
  <c r="H259" i="13"/>
  <c r="I259" i="13"/>
  <c r="J259" i="13"/>
  <c r="K259" i="13"/>
  <c r="L259" i="13"/>
  <c r="D258" i="13"/>
  <c r="H258" i="13"/>
  <c r="I258" i="13"/>
  <c r="L258" i="13"/>
  <c r="M258" i="13"/>
  <c r="D257" i="13"/>
  <c r="H257" i="13"/>
  <c r="I257" i="13"/>
  <c r="J257" i="13"/>
  <c r="K257" i="13"/>
  <c r="L257" i="13"/>
  <c r="D256" i="13"/>
  <c r="H256" i="13"/>
  <c r="I256" i="13"/>
  <c r="J256" i="13"/>
  <c r="K256" i="13"/>
  <c r="L256" i="13"/>
  <c r="D255" i="13"/>
  <c r="H255" i="13"/>
  <c r="I255" i="13"/>
  <c r="J255" i="13"/>
  <c r="K255" i="13"/>
  <c r="L255" i="13"/>
  <c r="D254" i="13"/>
  <c r="H254" i="13"/>
  <c r="I254" i="13"/>
  <c r="J254" i="13"/>
  <c r="K254" i="13"/>
  <c r="L254" i="13"/>
  <c r="D253" i="13"/>
  <c r="H253" i="13"/>
  <c r="I253" i="13"/>
  <c r="J253" i="13"/>
  <c r="K253" i="13"/>
  <c r="L253" i="13"/>
  <c r="D252" i="13"/>
  <c r="H252" i="13"/>
  <c r="I252" i="13"/>
  <c r="J252" i="13"/>
  <c r="K252" i="13"/>
  <c r="L252" i="13"/>
  <c r="D251" i="13"/>
  <c r="H251" i="13"/>
  <c r="I251" i="13"/>
  <c r="L251" i="13"/>
  <c r="M251" i="13"/>
  <c r="D250" i="13"/>
  <c r="H250" i="13"/>
  <c r="I250" i="13"/>
  <c r="J250" i="13"/>
  <c r="K250" i="13"/>
  <c r="L250" i="13"/>
  <c r="D249" i="13"/>
  <c r="H249" i="13"/>
  <c r="I249" i="13"/>
  <c r="J249" i="13"/>
  <c r="K249" i="13"/>
  <c r="L249" i="13"/>
  <c r="D248" i="13"/>
  <c r="H248" i="13"/>
  <c r="I248" i="13"/>
  <c r="J248" i="13"/>
  <c r="K248" i="13"/>
  <c r="L248" i="13"/>
  <c r="D247" i="13"/>
  <c r="H247" i="13"/>
  <c r="I247" i="13"/>
  <c r="J247" i="13"/>
  <c r="K247" i="13"/>
  <c r="L247" i="13"/>
  <c r="D246" i="13"/>
  <c r="H246" i="13"/>
  <c r="I246" i="13"/>
  <c r="J246" i="13"/>
  <c r="K246" i="13"/>
  <c r="L246" i="13"/>
  <c r="D245" i="13"/>
  <c r="H245" i="13"/>
  <c r="I245" i="13"/>
  <c r="J245" i="13"/>
  <c r="K245" i="13"/>
  <c r="L245" i="13"/>
  <c r="D244" i="13"/>
  <c r="F244" i="13"/>
  <c r="P244" i="13" s="1"/>
  <c r="Q244" i="13" s="1"/>
  <c r="H244" i="13"/>
  <c r="I244" i="13"/>
  <c r="L244" i="13"/>
  <c r="M244" i="13"/>
  <c r="D243" i="13"/>
  <c r="H243" i="13"/>
  <c r="I243" i="13"/>
  <c r="J243" i="13"/>
  <c r="K243" i="13"/>
  <c r="L243" i="13"/>
  <c r="D242" i="13"/>
  <c r="H242" i="13"/>
  <c r="I242" i="13"/>
  <c r="L242" i="13"/>
  <c r="M242" i="13"/>
  <c r="D241" i="13"/>
  <c r="H241" i="13"/>
  <c r="I241" i="13"/>
  <c r="J241" i="13"/>
  <c r="K241" i="13"/>
  <c r="L241" i="13"/>
  <c r="D240" i="13"/>
  <c r="H240" i="13"/>
  <c r="I240" i="13"/>
  <c r="J240" i="13"/>
  <c r="K240" i="13"/>
  <c r="L240" i="13"/>
  <c r="D239" i="13"/>
  <c r="H239" i="13"/>
  <c r="I239" i="13"/>
  <c r="J239" i="13"/>
  <c r="K239" i="13"/>
  <c r="L239" i="13"/>
  <c r="D238" i="13"/>
  <c r="H238" i="13"/>
  <c r="I238" i="13"/>
  <c r="J238" i="13"/>
  <c r="K238" i="13"/>
  <c r="L238" i="13"/>
  <c r="D237" i="13"/>
  <c r="H237" i="13"/>
  <c r="I237" i="13"/>
  <c r="J237" i="13"/>
  <c r="K237" i="13"/>
  <c r="L237" i="13"/>
  <c r="D236" i="13"/>
  <c r="F236" i="13"/>
  <c r="P236" i="13" s="1"/>
  <c r="Q236" i="13" s="1"/>
  <c r="H236" i="13"/>
  <c r="I236" i="13"/>
  <c r="L236" i="13"/>
  <c r="M236" i="13"/>
  <c r="D235" i="13"/>
  <c r="H235" i="13"/>
  <c r="I235" i="13"/>
  <c r="J235" i="13"/>
  <c r="K235" i="13"/>
  <c r="L235" i="13"/>
  <c r="D234" i="13"/>
  <c r="H234" i="13"/>
  <c r="I234" i="13"/>
  <c r="L234" i="13"/>
  <c r="M234" i="13"/>
  <c r="D233" i="13"/>
  <c r="H233" i="13"/>
  <c r="I233" i="13"/>
  <c r="J233" i="13"/>
  <c r="K233" i="13"/>
  <c r="L233" i="13"/>
  <c r="D232" i="13"/>
  <c r="F232" i="13"/>
  <c r="P232" i="13" s="1"/>
  <c r="Q232" i="13" s="1"/>
  <c r="H232" i="13"/>
  <c r="I232" i="13"/>
  <c r="L232" i="13"/>
  <c r="M232" i="13"/>
  <c r="D231" i="13"/>
  <c r="H231" i="13"/>
  <c r="I231" i="13"/>
  <c r="J231" i="13"/>
  <c r="K231" i="13"/>
  <c r="L231" i="13"/>
  <c r="D230" i="13"/>
  <c r="H230" i="13"/>
  <c r="I230" i="13"/>
  <c r="J230" i="13"/>
  <c r="K230" i="13"/>
  <c r="L230" i="13"/>
  <c r="D229" i="13"/>
  <c r="H229" i="13"/>
  <c r="I229" i="13"/>
  <c r="J229" i="13"/>
  <c r="K229" i="13"/>
  <c r="L229" i="13"/>
  <c r="D228" i="13"/>
  <c r="H228" i="13"/>
  <c r="I228" i="13"/>
  <c r="J228" i="13"/>
  <c r="K228" i="13"/>
  <c r="L228" i="13"/>
  <c r="D227" i="13"/>
  <c r="H227" i="13"/>
  <c r="I227" i="13"/>
  <c r="J227" i="13"/>
  <c r="K227" i="13"/>
  <c r="L227" i="13"/>
  <c r="D226" i="13"/>
  <c r="H226" i="13"/>
  <c r="I226" i="13"/>
  <c r="J226" i="13"/>
  <c r="K226" i="13"/>
  <c r="L226" i="13"/>
  <c r="D225" i="13"/>
  <c r="H225" i="13"/>
  <c r="I225" i="13"/>
  <c r="L225" i="13"/>
  <c r="M225" i="13"/>
  <c r="D224" i="13"/>
  <c r="H224" i="13"/>
  <c r="I224" i="13"/>
  <c r="J224" i="13"/>
  <c r="K224" i="13"/>
  <c r="L224" i="13"/>
  <c r="D223" i="13"/>
  <c r="H223" i="13"/>
  <c r="I223" i="13"/>
  <c r="L223" i="13"/>
  <c r="M223" i="13"/>
  <c r="D222" i="13"/>
  <c r="H222" i="13"/>
  <c r="I222" i="13"/>
  <c r="J222" i="13"/>
  <c r="K222" i="13"/>
  <c r="L222" i="13"/>
  <c r="D221" i="13"/>
  <c r="H221" i="13"/>
  <c r="I221" i="13"/>
  <c r="J221" i="13"/>
  <c r="K221" i="13"/>
  <c r="L221" i="13"/>
  <c r="D220" i="13"/>
  <c r="H220" i="13"/>
  <c r="I220" i="13"/>
  <c r="J220" i="13"/>
  <c r="K220" i="13"/>
  <c r="L220" i="13"/>
  <c r="D219" i="13"/>
  <c r="H219" i="13"/>
  <c r="I219" i="13"/>
  <c r="L219" i="13"/>
  <c r="M219" i="13"/>
  <c r="D218" i="13"/>
  <c r="H218" i="13"/>
  <c r="I218" i="13"/>
  <c r="J218" i="13"/>
  <c r="K218" i="13"/>
  <c r="L218" i="13"/>
  <c r="D217" i="13"/>
  <c r="H217" i="13"/>
  <c r="I217" i="13"/>
  <c r="J217" i="13"/>
  <c r="K217" i="13"/>
  <c r="L217" i="13"/>
  <c r="D216" i="13"/>
  <c r="H216" i="13"/>
  <c r="I216" i="13"/>
  <c r="J216" i="13"/>
  <c r="K216" i="13"/>
  <c r="L216" i="13"/>
  <c r="D215" i="13"/>
  <c r="H215" i="13"/>
  <c r="I215" i="13"/>
  <c r="J215" i="13"/>
  <c r="K215" i="13"/>
  <c r="L215" i="13"/>
  <c r="D214" i="13"/>
  <c r="H214" i="13"/>
  <c r="I214" i="13"/>
  <c r="L214" i="13"/>
  <c r="M214" i="13"/>
  <c r="D213" i="13"/>
  <c r="F213" i="13"/>
  <c r="P213" i="13" s="1"/>
  <c r="Q213" i="13" s="1"/>
  <c r="H213" i="13"/>
  <c r="I213" i="13"/>
  <c r="L213" i="13"/>
  <c r="M213" i="13"/>
  <c r="D212" i="13"/>
  <c r="H212" i="13"/>
  <c r="I212" i="13"/>
  <c r="J212" i="13"/>
  <c r="K212" i="13"/>
  <c r="L212" i="13"/>
  <c r="D211" i="13"/>
  <c r="H211" i="13"/>
  <c r="I211" i="13"/>
  <c r="J211" i="13"/>
  <c r="K211" i="13"/>
  <c r="L211" i="13"/>
  <c r="D210" i="13"/>
  <c r="H210" i="13"/>
  <c r="I210" i="13"/>
  <c r="J210" i="13"/>
  <c r="K210" i="13"/>
  <c r="L210" i="13"/>
  <c r="D209" i="13"/>
  <c r="H209" i="13"/>
  <c r="I209" i="13"/>
  <c r="J209" i="13"/>
  <c r="K209" i="13"/>
  <c r="L209" i="13"/>
  <c r="D208" i="13"/>
  <c r="H208" i="13"/>
  <c r="I208" i="13"/>
  <c r="J208" i="13"/>
  <c r="K208" i="13"/>
  <c r="L208" i="13"/>
  <c r="D207" i="13"/>
  <c r="H207" i="13"/>
  <c r="I207" i="13"/>
  <c r="J207" i="13"/>
  <c r="K207" i="13"/>
  <c r="L207" i="13"/>
  <c r="D206" i="13"/>
  <c r="H206" i="13"/>
  <c r="I206" i="13"/>
  <c r="J206" i="13"/>
  <c r="K206" i="13"/>
  <c r="L206" i="13"/>
  <c r="D205" i="13"/>
  <c r="H205" i="13"/>
  <c r="I205" i="13"/>
  <c r="J205" i="13"/>
  <c r="K205" i="13"/>
  <c r="L205" i="13"/>
  <c r="D204" i="13"/>
  <c r="F204" i="13"/>
  <c r="P204" i="13" s="1"/>
  <c r="Q204" i="13" s="1"/>
  <c r="H204" i="13"/>
  <c r="I204" i="13"/>
  <c r="L204" i="13"/>
  <c r="M204" i="13"/>
  <c r="D203" i="13"/>
  <c r="F203" i="13"/>
  <c r="P203" i="13" s="1"/>
  <c r="Q203" i="13" s="1"/>
  <c r="H203" i="13"/>
  <c r="I203" i="13"/>
  <c r="L203" i="13"/>
  <c r="M203" i="13"/>
  <c r="D202" i="13"/>
  <c r="H202" i="13"/>
  <c r="I202" i="13"/>
  <c r="J202" i="13"/>
  <c r="K202" i="13"/>
  <c r="L202" i="13"/>
  <c r="D201" i="13"/>
  <c r="H201" i="13"/>
  <c r="I201" i="13"/>
  <c r="J201" i="13"/>
  <c r="K201" i="13"/>
  <c r="L201" i="13"/>
  <c r="D200" i="13"/>
  <c r="H200" i="13"/>
  <c r="I200" i="13"/>
  <c r="J200" i="13"/>
  <c r="K200" i="13"/>
  <c r="L200" i="13"/>
  <c r="D199" i="13"/>
  <c r="F199" i="13"/>
  <c r="P199" i="13" s="1"/>
  <c r="Q199" i="13" s="1"/>
  <c r="H199" i="13"/>
  <c r="I199" i="13"/>
  <c r="L199" i="13"/>
  <c r="M199" i="13"/>
  <c r="D198" i="13"/>
  <c r="H198" i="13"/>
  <c r="I198" i="13"/>
  <c r="J198" i="13"/>
  <c r="K198" i="13"/>
  <c r="L198" i="13"/>
  <c r="D197" i="13"/>
  <c r="H197" i="13"/>
  <c r="I197" i="13"/>
  <c r="J197" i="13"/>
  <c r="K197" i="13"/>
  <c r="L197" i="13"/>
  <c r="D196" i="13"/>
  <c r="H196" i="13"/>
  <c r="I196" i="13"/>
  <c r="J196" i="13"/>
  <c r="K196" i="13"/>
  <c r="L196" i="13"/>
  <c r="D195" i="13"/>
  <c r="H195" i="13"/>
  <c r="I195" i="13"/>
  <c r="J195" i="13"/>
  <c r="K195" i="13"/>
  <c r="L195" i="13"/>
  <c r="D194" i="13"/>
  <c r="H194" i="13"/>
  <c r="I194" i="13"/>
  <c r="J194" i="13"/>
  <c r="K194" i="13"/>
  <c r="L194" i="13"/>
  <c r="D193" i="13"/>
  <c r="H193" i="13"/>
  <c r="I193" i="13"/>
  <c r="L193" i="13"/>
  <c r="M193" i="13"/>
  <c r="D192" i="13"/>
  <c r="H192" i="13"/>
  <c r="I192" i="13"/>
  <c r="J192" i="13"/>
  <c r="K192" i="13"/>
  <c r="L192" i="13"/>
  <c r="D191" i="13"/>
  <c r="H191" i="13"/>
  <c r="I191" i="13"/>
  <c r="J191" i="13"/>
  <c r="K191" i="13"/>
  <c r="L191" i="13"/>
  <c r="D190" i="13"/>
  <c r="H190" i="13"/>
  <c r="I190" i="13"/>
  <c r="L190" i="13"/>
  <c r="M190" i="13"/>
  <c r="D189" i="13"/>
  <c r="H189" i="13"/>
  <c r="I189" i="13"/>
  <c r="J189" i="13"/>
  <c r="K189" i="13"/>
  <c r="L189" i="13"/>
  <c r="D188" i="13"/>
  <c r="F188" i="13"/>
  <c r="P188" i="13" s="1"/>
  <c r="Q188" i="13" s="1"/>
  <c r="H188" i="13"/>
  <c r="I188" i="13"/>
  <c r="L188" i="13"/>
  <c r="M188" i="13"/>
  <c r="D187" i="13"/>
  <c r="H187" i="13"/>
  <c r="I187" i="13"/>
  <c r="J187" i="13"/>
  <c r="K187" i="13"/>
  <c r="L187" i="13"/>
  <c r="D186" i="13"/>
  <c r="H186" i="13"/>
  <c r="I186" i="13"/>
  <c r="J186" i="13"/>
  <c r="K186" i="13"/>
  <c r="L186" i="13"/>
  <c r="D185" i="13"/>
  <c r="F185" i="13"/>
  <c r="P185" i="13" s="1"/>
  <c r="Q185" i="13" s="1"/>
  <c r="H185" i="13"/>
  <c r="I185" i="13"/>
  <c r="L185" i="13"/>
  <c r="M185" i="13"/>
  <c r="D184" i="13"/>
  <c r="H184" i="13"/>
  <c r="I184" i="13"/>
  <c r="J184" i="13"/>
  <c r="K184" i="13"/>
  <c r="L184" i="13"/>
  <c r="D183" i="13"/>
  <c r="H183" i="13"/>
  <c r="I183" i="13"/>
  <c r="J183" i="13"/>
  <c r="K183" i="13"/>
  <c r="L183" i="13"/>
  <c r="D182" i="13"/>
  <c r="H182" i="13"/>
  <c r="I182" i="13"/>
  <c r="J182" i="13"/>
  <c r="K182" i="13"/>
  <c r="L182" i="13"/>
  <c r="D181" i="13"/>
  <c r="H181" i="13"/>
  <c r="I181" i="13"/>
  <c r="J181" i="13"/>
  <c r="K181" i="13"/>
  <c r="L181" i="13"/>
  <c r="D180" i="13"/>
  <c r="F180" i="13"/>
  <c r="P180" i="13" s="1"/>
  <c r="Q180" i="13" s="1"/>
  <c r="H180" i="13"/>
  <c r="I180" i="13"/>
  <c r="L180" i="13"/>
  <c r="M180" i="13"/>
  <c r="D179" i="13"/>
  <c r="F179" i="13"/>
  <c r="P179" i="13" s="1"/>
  <c r="Q179" i="13" s="1"/>
  <c r="H179" i="13"/>
  <c r="I179" i="13"/>
  <c r="L179" i="13"/>
  <c r="M179" i="13"/>
  <c r="D178" i="13"/>
  <c r="H178" i="13"/>
  <c r="I178" i="13"/>
  <c r="J178" i="13"/>
  <c r="K178" i="13"/>
  <c r="L178" i="13"/>
  <c r="D177" i="13"/>
  <c r="H177" i="13"/>
  <c r="I177" i="13"/>
  <c r="J177" i="13"/>
  <c r="K177" i="13"/>
  <c r="L177" i="13"/>
  <c r="D176" i="13"/>
  <c r="F176" i="13"/>
  <c r="P176" i="13" s="1"/>
  <c r="Q176" i="13" s="1"/>
  <c r="H176" i="13"/>
  <c r="I176" i="13"/>
  <c r="L176" i="13"/>
  <c r="M176" i="13"/>
  <c r="D175" i="13"/>
  <c r="H175" i="13"/>
  <c r="I175" i="13"/>
  <c r="J175" i="13"/>
  <c r="K175" i="13"/>
  <c r="L175" i="13"/>
  <c r="D174" i="13"/>
  <c r="H174" i="13"/>
  <c r="I174" i="13"/>
  <c r="J174" i="13"/>
  <c r="K174" i="13"/>
  <c r="L174" i="13"/>
  <c r="D173" i="13"/>
  <c r="H173" i="13"/>
  <c r="I173" i="13"/>
  <c r="J173" i="13"/>
  <c r="K173" i="13"/>
  <c r="L173" i="13"/>
  <c r="D172" i="13"/>
  <c r="F172" i="13"/>
  <c r="P172" i="13" s="1"/>
  <c r="Q172" i="13" s="1"/>
  <c r="H172" i="13"/>
  <c r="I172" i="13"/>
  <c r="L172" i="13"/>
  <c r="M172" i="13"/>
  <c r="D171" i="13"/>
  <c r="H171" i="13"/>
  <c r="I171" i="13"/>
  <c r="J171" i="13"/>
  <c r="K171" i="13"/>
  <c r="L171" i="13"/>
  <c r="D170" i="13"/>
  <c r="H170" i="13"/>
  <c r="I170" i="13"/>
  <c r="J170" i="13"/>
  <c r="K170" i="13"/>
  <c r="L170" i="13"/>
  <c r="D169" i="13"/>
  <c r="H169" i="13"/>
  <c r="I169" i="13"/>
  <c r="L169" i="13"/>
  <c r="M169" i="13"/>
  <c r="D168" i="13"/>
  <c r="H168" i="13"/>
  <c r="I168" i="13"/>
  <c r="J168" i="13"/>
  <c r="K168" i="13"/>
  <c r="L168" i="13"/>
  <c r="D167" i="13"/>
  <c r="H167" i="13"/>
  <c r="I167" i="13"/>
  <c r="J167" i="13"/>
  <c r="K167" i="13"/>
  <c r="L167" i="13"/>
  <c r="D166" i="13"/>
  <c r="H166" i="13"/>
  <c r="I166" i="13"/>
  <c r="J166" i="13"/>
  <c r="K166" i="13"/>
  <c r="L166" i="13"/>
  <c r="D165" i="13"/>
  <c r="H165" i="13"/>
  <c r="I165" i="13"/>
  <c r="J165" i="13"/>
  <c r="K165" i="13"/>
  <c r="L165" i="13"/>
  <c r="D164" i="13"/>
  <c r="H164" i="13"/>
  <c r="I164" i="13"/>
  <c r="J164" i="13"/>
  <c r="K164" i="13"/>
  <c r="L164" i="13"/>
  <c r="D163" i="13"/>
  <c r="H163" i="13"/>
  <c r="I163" i="13"/>
  <c r="J163" i="13"/>
  <c r="K163" i="13"/>
  <c r="L163" i="13"/>
  <c r="D162" i="13"/>
  <c r="H162" i="13"/>
  <c r="I162" i="13"/>
  <c r="J162" i="13"/>
  <c r="K162" i="13"/>
  <c r="L162" i="13"/>
  <c r="D161" i="13"/>
  <c r="H161" i="13"/>
  <c r="I161" i="13"/>
  <c r="L161" i="13"/>
  <c r="M161" i="13"/>
  <c r="D160" i="13"/>
  <c r="F160" i="13"/>
  <c r="P160" i="13" s="1"/>
  <c r="Q160" i="13" s="1"/>
  <c r="H160" i="13"/>
  <c r="I160" i="13"/>
  <c r="L160" i="13"/>
  <c r="M160" i="13"/>
  <c r="D159" i="13"/>
  <c r="H159" i="13"/>
  <c r="I159" i="13"/>
  <c r="J159" i="13"/>
  <c r="K159" i="13"/>
  <c r="L159" i="13"/>
  <c r="D158" i="13"/>
  <c r="H158" i="13"/>
  <c r="I158" i="13"/>
  <c r="J158" i="13"/>
  <c r="K158" i="13"/>
  <c r="L158" i="13"/>
  <c r="D157" i="13"/>
  <c r="H157" i="13"/>
  <c r="I157" i="13"/>
  <c r="J157" i="13"/>
  <c r="K157" i="13"/>
  <c r="L157" i="13"/>
  <c r="D156" i="13"/>
  <c r="F156" i="13"/>
  <c r="P156" i="13" s="1"/>
  <c r="Q156" i="13" s="1"/>
  <c r="H156" i="13"/>
  <c r="I156" i="13"/>
  <c r="L156" i="13"/>
  <c r="M156" i="13"/>
  <c r="D155" i="13"/>
  <c r="H155" i="13"/>
  <c r="I155" i="13"/>
  <c r="J155" i="13"/>
  <c r="K155" i="13"/>
  <c r="L155" i="13"/>
  <c r="D154" i="13"/>
  <c r="H154" i="13"/>
  <c r="I154" i="13"/>
  <c r="J154" i="13"/>
  <c r="K154" i="13"/>
  <c r="L154" i="13"/>
  <c r="D153" i="13"/>
  <c r="H153" i="13"/>
  <c r="I153" i="13"/>
  <c r="J153" i="13"/>
  <c r="K153" i="13"/>
  <c r="L153" i="13"/>
  <c r="D152" i="13"/>
  <c r="H152" i="13"/>
  <c r="I152" i="13"/>
  <c r="J152" i="13"/>
  <c r="K152" i="13"/>
  <c r="L152" i="13"/>
  <c r="D151" i="13"/>
  <c r="F151" i="13"/>
  <c r="P151" i="13" s="1"/>
  <c r="Q151" i="13" s="1"/>
  <c r="H151" i="13"/>
  <c r="I151" i="13"/>
  <c r="L151" i="13"/>
  <c r="M151" i="13"/>
  <c r="D150" i="13"/>
  <c r="H150" i="13"/>
  <c r="I150" i="13"/>
  <c r="L150" i="13"/>
  <c r="M150" i="13"/>
  <c r="D149" i="13"/>
  <c r="H149" i="13"/>
  <c r="I149" i="13"/>
  <c r="J149" i="13"/>
  <c r="K149" i="13"/>
  <c r="L149" i="13"/>
  <c r="D148" i="13"/>
  <c r="H148" i="13"/>
  <c r="I148" i="13"/>
  <c r="J148" i="13"/>
  <c r="K148" i="13"/>
  <c r="L148" i="13"/>
  <c r="D147" i="13"/>
  <c r="H147" i="13"/>
  <c r="I147" i="13"/>
  <c r="J147" i="13"/>
  <c r="K147" i="13"/>
  <c r="L147" i="13"/>
  <c r="D146" i="13"/>
  <c r="H146" i="13"/>
  <c r="I146" i="13"/>
  <c r="J146" i="13"/>
  <c r="K146" i="13"/>
  <c r="L146" i="13"/>
  <c r="D145" i="13"/>
  <c r="F145" i="13"/>
  <c r="P145" i="13" s="1"/>
  <c r="Q145" i="13" s="1"/>
  <c r="H145" i="13"/>
  <c r="I145" i="13"/>
  <c r="L145" i="13"/>
  <c r="M145" i="13"/>
  <c r="D144" i="13"/>
  <c r="F144" i="13"/>
  <c r="P144" i="13" s="1"/>
  <c r="Q144" i="13" s="1"/>
  <c r="H144" i="13"/>
  <c r="I144" i="13"/>
  <c r="L144" i="13"/>
  <c r="M144" i="13"/>
  <c r="D143" i="13"/>
  <c r="H143" i="13"/>
  <c r="I143" i="13"/>
  <c r="J143" i="13"/>
  <c r="K143" i="13"/>
  <c r="L143" i="13"/>
  <c r="D142" i="13"/>
  <c r="H142" i="13"/>
  <c r="I142" i="13"/>
  <c r="J142" i="13"/>
  <c r="K142" i="13"/>
  <c r="L142" i="13"/>
  <c r="D141" i="13"/>
  <c r="H141" i="13"/>
  <c r="I141" i="13"/>
  <c r="J141" i="13"/>
  <c r="K141" i="13"/>
  <c r="L141" i="13"/>
  <c r="D140" i="13"/>
  <c r="H140" i="13"/>
  <c r="I140" i="13"/>
  <c r="J140" i="13"/>
  <c r="K140" i="13"/>
  <c r="L140" i="13"/>
  <c r="D139" i="13"/>
  <c r="H139" i="13"/>
  <c r="I139" i="13"/>
  <c r="J139" i="13"/>
  <c r="K139" i="13"/>
  <c r="L139" i="13"/>
  <c r="D138" i="13"/>
  <c r="H138" i="13"/>
  <c r="I138" i="13"/>
  <c r="L138" i="13"/>
  <c r="M138" i="13"/>
  <c r="D137" i="13"/>
  <c r="H137" i="13"/>
  <c r="I137" i="13"/>
  <c r="L137" i="13"/>
  <c r="M137" i="13"/>
  <c r="D136" i="13"/>
  <c r="H136" i="13"/>
  <c r="I136" i="13"/>
  <c r="J136" i="13"/>
  <c r="K136" i="13"/>
  <c r="L136" i="13"/>
  <c r="D135" i="13"/>
  <c r="H135" i="13"/>
  <c r="I135" i="13"/>
  <c r="J135" i="13"/>
  <c r="K135" i="13"/>
  <c r="L135" i="13"/>
  <c r="D134" i="13"/>
  <c r="H134" i="13"/>
  <c r="I134" i="13"/>
  <c r="J134" i="13"/>
  <c r="K134" i="13"/>
  <c r="L134" i="13"/>
  <c r="D133" i="13"/>
  <c r="H133" i="13"/>
  <c r="I133" i="13"/>
  <c r="J133" i="13"/>
  <c r="K133" i="13"/>
  <c r="L133" i="13"/>
  <c r="D132" i="13"/>
  <c r="H132" i="13"/>
  <c r="I132" i="13"/>
  <c r="J132" i="13"/>
  <c r="K132" i="13"/>
  <c r="L132" i="13"/>
  <c r="D131" i="13"/>
  <c r="H131" i="13"/>
  <c r="I131" i="13"/>
  <c r="J131" i="13"/>
  <c r="K131" i="13"/>
  <c r="L131" i="13"/>
  <c r="D130" i="13"/>
  <c r="H130" i="13"/>
  <c r="I130" i="13"/>
  <c r="J130" i="13"/>
  <c r="K130" i="13"/>
  <c r="L130" i="13"/>
  <c r="D129" i="13"/>
  <c r="H129" i="13"/>
  <c r="I129" i="13"/>
  <c r="L129" i="13"/>
  <c r="M129" i="13"/>
  <c r="D128" i="13"/>
  <c r="F128" i="13"/>
  <c r="P128" i="13" s="1"/>
  <c r="Q128" i="13" s="1"/>
  <c r="H128" i="13"/>
  <c r="I128" i="13"/>
  <c r="L128" i="13"/>
  <c r="M128" i="13"/>
  <c r="D127" i="13"/>
  <c r="H127" i="13"/>
  <c r="I127" i="13"/>
  <c r="J127" i="13"/>
  <c r="K127" i="13"/>
  <c r="L127" i="13"/>
  <c r="D126" i="13"/>
  <c r="H126" i="13"/>
  <c r="I126" i="13"/>
  <c r="J126" i="13"/>
  <c r="K126" i="13"/>
  <c r="L126" i="13"/>
  <c r="D125" i="13"/>
  <c r="H125" i="13"/>
  <c r="I125" i="13"/>
  <c r="J125" i="13"/>
  <c r="K125" i="13"/>
  <c r="L125" i="13"/>
  <c r="D124" i="13"/>
  <c r="F124" i="13"/>
  <c r="P124" i="13" s="1"/>
  <c r="Q124" i="13" s="1"/>
  <c r="H124" i="13"/>
  <c r="I124" i="13"/>
  <c r="L124" i="13"/>
  <c r="M124" i="13"/>
  <c r="D123" i="13"/>
  <c r="F123" i="13"/>
  <c r="P123" i="13" s="1"/>
  <c r="Q123" i="13" s="1"/>
  <c r="H123" i="13"/>
  <c r="I123" i="13"/>
  <c r="L123" i="13"/>
  <c r="M123" i="13"/>
  <c r="D122" i="13"/>
  <c r="H122" i="13"/>
  <c r="I122" i="13"/>
  <c r="J122" i="13"/>
  <c r="K122" i="13"/>
  <c r="L122" i="13"/>
  <c r="D121" i="13"/>
  <c r="H121" i="13"/>
  <c r="I121" i="13"/>
  <c r="J121" i="13"/>
  <c r="K121" i="13"/>
  <c r="L121" i="13"/>
  <c r="D120" i="13"/>
  <c r="H120" i="13"/>
  <c r="I120" i="13"/>
  <c r="J120" i="13"/>
  <c r="K120" i="13"/>
  <c r="L120" i="13"/>
  <c r="D119" i="13"/>
  <c r="H119" i="13"/>
  <c r="I119" i="13"/>
  <c r="J119" i="13"/>
  <c r="K119" i="13"/>
  <c r="L119" i="13"/>
  <c r="D118" i="13"/>
  <c r="H118" i="13"/>
  <c r="I118" i="13"/>
  <c r="J118" i="13"/>
  <c r="K118" i="13"/>
  <c r="L118" i="13"/>
  <c r="D117" i="13"/>
  <c r="H117" i="13"/>
  <c r="I117" i="13"/>
  <c r="L117" i="13"/>
  <c r="M117" i="13"/>
  <c r="D116" i="13"/>
  <c r="F116" i="13"/>
  <c r="P116" i="13" s="1"/>
  <c r="Q116" i="13" s="1"/>
  <c r="H116" i="13"/>
  <c r="I116" i="13"/>
  <c r="L116" i="13"/>
  <c r="M116" i="13"/>
  <c r="D115" i="13"/>
  <c r="H115" i="13"/>
  <c r="I115" i="13"/>
  <c r="J115" i="13"/>
  <c r="K115" i="13"/>
  <c r="L115" i="13"/>
  <c r="D114" i="13"/>
  <c r="H114" i="13"/>
  <c r="I114" i="13"/>
  <c r="L114" i="13"/>
  <c r="M114" i="13"/>
  <c r="D113" i="13"/>
  <c r="H113" i="13"/>
  <c r="I113" i="13"/>
  <c r="J113" i="13"/>
  <c r="K113" i="13"/>
  <c r="L113" i="13"/>
  <c r="D112" i="13"/>
  <c r="H112" i="13"/>
  <c r="I112" i="13"/>
  <c r="L112" i="13"/>
  <c r="M112" i="13"/>
  <c r="D111" i="13"/>
  <c r="H111" i="13"/>
  <c r="I111" i="13"/>
  <c r="J111" i="13"/>
  <c r="K111" i="13"/>
  <c r="L111" i="13"/>
  <c r="D110" i="13"/>
  <c r="H110" i="13"/>
  <c r="I110" i="13"/>
  <c r="J110" i="13"/>
  <c r="K110" i="13"/>
  <c r="L110" i="13"/>
  <c r="D109" i="13"/>
  <c r="H109" i="13"/>
  <c r="I109" i="13"/>
  <c r="J109" i="13"/>
  <c r="K109" i="13"/>
  <c r="L109" i="13"/>
  <c r="D108" i="13"/>
  <c r="F108" i="13"/>
  <c r="P108" i="13" s="1"/>
  <c r="Q108" i="13" s="1"/>
  <c r="H108" i="13"/>
  <c r="I108" i="13"/>
  <c r="L108" i="13"/>
  <c r="M108" i="13"/>
  <c r="D107" i="13"/>
  <c r="F107" i="13"/>
  <c r="P107" i="13" s="1"/>
  <c r="Q107" i="13" s="1"/>
  <c r="H107" i="13"/>
  <c r="I107" i="13"/>
  <c r="L107" i="13"/>
  <c r="M107" i="13"/>
  <c r="D106" i="13"/>
  <c r="H106" i="13"/>
  <c r="I106" i="13"/>
  <c r="J106" i="13"/>
  <c r="K106" i="13"/>
  <c r="L106" i="13"/>
  <c r="D105" i="13"/>
  <c r="H105" i="13"/>
  <c r="I105" i="13"/>
  <c r="J105" i="13"/>
  <c r="K105" i="13"/>
  <c r="L105" i="13"/>
  <c r="D104" i="13"/>
  <c r="H104" i="13"/>
  <c r="I104" i="13"/>
  <c r="J104" i="13"/>
  <c r="K104" i="13"/>
  <c r="L104" i="13"/>
  <c r="D103" i="13"/>
  <c r="H103" i="13"/>
  <c r="I103" i="13"/>
  <c r="J103" i="13"/>
  <c r="K103" i="13"/>
  <c r="L103" i="13"/>
  <c r="D102" i="13"/>
  <c r="H102" i="13"/>
  <c r="I102" i="13"/>
  <c r="J102" i="13"/>
  <c r="K102" i="13"/>
  <c r="L102" i="13"/>
  <c r="D101" i="13"/>
  <c r="F101" i="13"/>
  <c r="P101" i="13" s="1"/>
  <c r="Q101" i="13" s="1"/>
  <c r="H101" i="13"/>
  <c r="I101" i="13"/>
  <c r="L101" i="13"/>
  <c r="M101" i="13"/>
  <c r="D100" i="13"/>
  <c r="F100" i="13"/>
  <c r="P100" i="13" s="1"/>
  <c r="Q100" i="13" s="1"/>
  <c r="H100" i="13"/>
  <c r="I100" i="13"/>
  <c r="L100" i="13"/>
  <c r="M100" i="13"/>
  <c r="D99" i="13"/>
  <c r="H99" i="13"/>
  <c r="I99" i="13"/>
  <c r="J99" i="13"/>
  <c r="K99" i="13"/>
  <c r="L99" i="13"/>
  <c r="D98" i="13"/>
  <c r="H98" i="13"/>
  <c r="I98" i="13"/>
  <c r="J98" i="13"/>
  <c r="K98" i="13"/>
  <c r="L98" i="13"/>
  <c r="D97" i="13"/>
  <c r="H97" i="13"/>
  <c r="I97" i="13"/>
  <c r="J97" i="13"/>
  <c r="K97" i="13"/>
  <c r="L97" i="13"/>
  <c r="D96" i="13"/>
  <c r="H96" i="13"/>
  <c r="I96" i="13"/>
  <c r="J96" i="13"/>
  <c r="K96" i="13"/>
  <c r="L96" i="13"/>
  <c r="D95" i="13"/>
  <c r="F95" i="13"/>
  <c r="P95" i="13" s="1"/>
  <c r="Q95" i="13" s="1"/>
  <c r="H95" i="13"/>
  <c r="I95" i="13"/>
  <c r="L95" i="13"/>
  <c r="M95" i="13"/>
  <c r="D94" i="13"/>
  <c r="H94" i="13"/>
  <c r="I94" i="13"/>
  <c r="J94" i="13"/>
  <c r="K94" i="13"/>
  <c r="L94" i="13"/>
  <c r="D93" i="13"/>
  <c r="H93" i="13"/>
  <c r="I93" i="13"/>
  <c r="J93" i="13"/>
  <c r="K93" i="13"/>
  <c r="L93" i="13"/>
  <c r="D92" i="13"/>
  <c r="H92" i="13"/>
  <c r="I92" i="13"/>
  <c r="J92" i="13"/>
  <c r="K92" i="13"/>
  <c r="L92" i="13"/>
  <c r="D91" i="13"/>
  <c r="H91" i="13"/>
  <c r="I91" i="13"/>
  <c r="J91" i="13"/>
  <c r="K91" i="13"/>
  <c r="L91" i="13"/>
  <c r="D90" i="13"/>
  <c r="H90" i="13"/>
  <c r="I90" i="13"/>
  <c r="L90" i="13"/>
  <c r="M90" i="13"/>
  <c r="D89" i="13"/>
  <c r="H89" i="13"/>
  <c r="I89" i="13"/>
  <c r="J89" i="13"/>
  <c r="K89" i="13"/>
  <c r="L89" i="13"/>
  <c r="D88" i="13"/>
  <c r="H88" i="13"/>
  <c r="I88" i="13"/>
  <c r="J88" i="13"/>
  <c r="K88" i="13"/>
  <c r="L88" i="13"/>
  <c r="D87" i="13"/>
  <c r="H87" i="13"/>
  <c r="I87" i="13"/>
  <c r="J87" i="13"/>
  <c r="K87" i="13"/>
  <c r="L87" i="13"/>
  <c r="D86" i="13"/>
  <c r="H86" i="13"/>
  <c r="I86" i="13"/>
  <c r="J86" i="13"/>
  <c r="K86" i="13"/>
  <c r="D85" i="13"/>
  <c r="H85" i="13"/>
  <c r="I85" i="13"/>
  <c r="L85" i="13"/>
  <c r="M85" i="13"/>
  <c r="D84" i="13"/>
  <c r="H84" i="13"/>
  <c r="I84" i="13"/>
  <c r="J84" i="13"/>
  <c r="K84" i="13"/>
  <c r="L84" i="13"/>
  <c r="D83" i="13"/>
  <c r="H83" i="13"/>
  <c r="I83" i="13"/>
  <c r="J83" i="13"/>
  <c r="K83" i="13"/>
  <c r="L83" i="13"/>
  <c r="D82" i="13"/>
  <c r="H82" i="13"/>
  <c r="I82" i="13"/>
  <c r="J82" i="13"/>
  <c r="K82" i="13"/>
  <c r="L82" i="13"/>
  <c r="D81" i="13"/>
  <c r="H81" i="13"/>
  <c r="I81" i="13"/>
  <c r="L81" i="13"/>
  <c r="M81" i="13"/>
  <c r="D80" i="13"/>
  <c r="H80" i="13"/>
  <c r="I80" i="13"/>
  <c r="L80" i="13"/>
  <c r="M80" i="13"/>
  <c r="D79" i="13"/>
  <c r="H79" i="13"/>
  <c r="I79" i="13"/>
  <c r="J79" i="13"/>
  <c r="K79" i="13"/>
  <c r="L79" i="13"/>
  <c r="D78" i="13"/>
  <c r="H78" i="13"/>
  <c r="I78" i="13"/>
  <c r="J78" i="13"/>
  <c r="K78" i="13"/>
  <c r="L78" i="13"/>
  <c r="D77" i="13"/>
  <c r="H77" i="13"/>
  <c r="I77" i="13"/>
  <c r="J77" i="13"/>
  <c r="K77" i="13"/>
  <c r="L77" i="13"/>
  <c r="D76" i="13"/>
  <c r="H76" i="13"/>
  <c r="I76" i="13"/>
  <c r="J76" i="13"/>
  <c r="K76" i="13"/>
  <c r="L76" i="13"/>
  <c r="D75" i="13"/>
  <c r="H75" i="13"/>
  <c r="I75" i="13"/>
  <c r="J75" i="13"/>
  <c r="K75" i="13"/>
  <c r="L75" i="13"/>
  <c r="D74" i="13"/>
  <c r="H74" i="13"/>
  <c r="I74" i="13"/>
  <c r="J74" i="13"/>
  <c r="K74" i="13"/>
  <c r="L74" i="13"/>
  <c r="D73" i="13"/>
  <c r="H73" i="13"/>
  <c r="I73" i="13"/>
  <c r="J73" i="13"/>
  <c r="K73" i="13"/>
  <c r="L73" i="13"/>
  <c r="D72" i="13"/>
  <c r="H72" i="13"/>
  <c r="I72" i="13"/>
  <c r="J72" i="13"/>
  <c r="K72" i="13"/>
  <c r="L72" i="13"/>
  <c r="D71" i="13"/>
  <c r="F71" i="13"/>
  <c r="P71" i="13" s="1"/>
  <c r="Q71" i="13" s="1"/>
  <c r="H71" i="13"/>
  <c r="I71" i="13"/>
  <c r="L71" i="13"/>
  <c r="M71" i="13"/>
  <c r="D70" i="13"/>
  <c r="H70" i="13"/>
  <c r="I70" i="13"/>
  <c r="L70" i="13"/>
  <c r="M70" i="13"/>
  <c r="D69" i="13"/>
  <c r="H69" i="13"/>
  <c r="I69" i="13"/>
  <c r="J69" i="13"/>
  <c r="K69" i="13"/>
  <c r="L69" i="13"/>
  <c r="D68" i="13"/>
  <c r="F68" i="13"/>
  <c r="P68" i="13" s="1"/>
  <c r="Q68" i="13" s="1"/>
  <c r="H68" i="13"/>
  <c r="I68" i="13"/>
  <c r="L68" i="13"/>
  <c r="M68" i="13"/>
  <c r="D67" i="13"/>
  <c r="F67" i="13"/>
  <c r="P67" i="13" s="1"/>
  <c r="Q67" i="13" s="1"/>
  <c r="H67" i="13"/>
  <c r="I67" i="13"/>
  <c r="L67" i="13"/>
  <c r="M67" i="13"/>
  <c r="D66" i="13"/>
  <c r="H66" i="13"/>
  <c r="I66" i="13"/>
  <c r="J66" i="13"/>
  <c r="K66" i="13"/>
  <c r="L66" i="13"/>
  <c r="D65" i="13"/>
  <c r="F65" i="13"/>
  <c r="P65" i="13" s="1"/>
  <c r="Q65" i="13" s="1"/>
  <c r="H65" i="13"/>
  <c r="I65" i="13"/>
  <c r="L65" i="13"/>
  <c r="M65" i="13"/>
  <c r="D64" i="13"/>
  <c r="H64" i="13"/>
  <c r="I64" i="13"/>
  <c r="L64" i="13"/>
  <c r="M64" i="13"/>
  <c r="D63" i="13"/>
  <c r="H63" i="13"/>
  <c r="I63" i="13"/>
  <c r="J63" i="13"/>
  <c r="K63" i="13"/>
  <c r="L63" i="13"/>
  <c r="D62" i="13"/>
  <c r="H62" i="13"/>
  <c r="I62" i="13"/>
  <c r="L62" i="13"/>
  <c r="M62" i="13"/>
  <c r="D61" i="13"/>
  <c r="H61" i="13"/>
  <c r="I61" i="13"/>
  <c r="L61" i="13"/>
  <c r="M61" i="13"/>
  <c r="D60" i="13"/>
  <c r="H60" i="13"/>
  <c r="I60" i="13"/>
  <c r="J60" i="13"/>
  <c r="K60" i="13"/>
  <c r="L60" i="13"/>
  <c r="D59" i="13"/>
  <c r="F59" i="13"/>
  <c r="P59" i="13" s="1"/>
  <c r="Q59" i="13" s="1"/>
  <c r="H59" i="13"/>
  <c r="I59" i="13"/>
  <c r="L59" i="13"/>
  <c r="M59" i="13"/>
  <c r="D58" i="13"/>
  <c r="H58" i="13"/>
  <c r="I58" i="13"/>
  <c r="L58" i="13"/>
  <c r="M58" i="13"/>
  <c r="D57" i="13"/>
  <c r="H57" i="13"/>
  <c r="I57" i="13"/>
  <c r="J57" i="13"/>
  <c r="K57" i="13"/>
  <c r="L57" i="13"/>
  <c r="D56" i="13"/>
  <c r="F56" i="13"/>
  <c r="P56" i="13" s="1"/>
  <c r="Q56" i="13" s="1"/>
  <c r="H56" i="13"/>
  <c r="I56" i="13"/>
  <c r="L56" i="13"/>
  <c r="M56" i="13"/>
  <c r="D55" i="13"/>
  <c r="F55" i="13"/>
  <c r="P55" i="13" s="1"/>
  <c r="Q55" i="13" s="1"/>
  <c r="H55" i="13"/>
  <c r="I55" i="13"/>
  <c r="L55" i="13"/>
  <c r="M55" i="13"/>
  <c r="D54" i="13"/>
  <c r="H54" i="13"/>
  <c r="I54" i="13"/>
  <c r="J54" i="13"/>
  <c r="K54" i="13"/>
  <c r="L54" i="13"/>
  <c r="D53" i="13"/>
  <c r="H53" i="13"/>
  <c r="I53" i="13"/>
  <c r="J53" i="13"/>
  <c r="K53" i="13"/>
  <c r="L53" i="13"/>
  <c r="D52" i="13"/>
  <c r="F52" i="13"/>
  <c r="P52" i="13" s="1"/>
  <c r="Q52" i="13" s="1"/>
  <c r="H52" i="13"/>
  <c r="I52" i="13"/>
  <c r="L52" i="13"/>
  <c r="M52" i="13"/>
  <c r="D51" i="13"/>
  <c r="H51" i="13"/>
  <c r="I51" i="13"/>
  <c r="L51" i="13"/>
  <c r="M51" i="13"/>
  <c r="D50" i="13"/>
  <c r="H50" i="13"/>
  <c r="I50" i="13"/>
  <c r="J50" i="13"/>
  <c r="K50" i="13"/>
  <c r="L50" i="13"/>
  <c r="D49" i="13"/>
  <c r="H49" i="13"/>
  <c r="I49" i="13"/>
  <c r="L49" i="13"/>
  <c r="M49" i="13"/>
  <c r="D48" i="13"/>
  <c r="H48" i="13"/>
  <c r="I48" i="13"/>
  <c r="L48" i="13"/>
  <c r="M48" i="13"/>
  <c r="D47" i="13"/>
  <c r="H47" i="13"/>
  <c r="I47" i="13"/>
  <c r="J47" i="13"/>
  <c r="K47" i="13"/>
  <c r="L47" i="13"/>
  <c r="D46" i="13"/>
  <c r="H46" i="13"/>
  <c r="I46" i="13"/>
  <c r="L46" i="13"/>
  <c r="M46" i="13"/>
  <c r="D45" i="13"/>
  <c r="F45" i="13"/>
  <c r="P45" i="13" s="1"/>
  <c r="Q45" i="13" s="1"/>
  <c r="H45" i="13"/>
  <c r="I45" i="13"/>
  <c r="L45" i="13"/>
  <c r="M45" i="13"/>
  <c r="D44" i="13"/>
  <c r="H44" i="13"/>
  <c r="I44" i="13"/>
  <c r="J44" i="13"/>
  <c r="K44" i="13"/>
  <c r="L44" i="13"/>
  <c r="D43" i="13"/>
  <c r="H43" i="13"/>
  <c r="I43" i="13"/>
  <c r="J43" i="13"/>
  <c r="K43" i="13"/>
  <c r="L43" i="13"/>
  <c r="D42" i="13"/>
  <c r="H42" i="13"/>
  <c r="I42" i="13"/>
  <c r="L42" i="13"/>
  <c r="M42" i="13"/>
  <c r="D41" i="13"/>
  <c r="F41" i="13"/>
  <c r="P41" i="13" s="1"/>
  <c r="Q41" i="13" s="1"/>
  <c r="H41" i="13"/>
  <c r="I41" i="13"/>
  <c r="L41" i="13"/>
  <c r="M41" i="13"/>
  <c r="D40" i="13"/>
  <c r="H40" i="13"/>
  <c r="I40" i="13"/>
  <c r="J40" i="13"/>
  <c r="K40" i="13"/>
  <c r="L40" i="13"/>
  <c r="D39" i="13"/>
  <c r="F39" i="13"/>
  <c r="P39" i="13" s="1"/>
  <c r="Q39" i="13" s="1"/>
  <c r="H39" i="13"/>
  <c r="I39" i="13"/>
  <c r="L39" i="13"/>
  <c r="M39" i="13"/>
  <c r="D38" i="13"/>
  <c r="H38" i="13"/>
  <c r="I38" i="13"/>
  <c r="L38" i="13"/>
  <c r="M38" i="13"/>
  <c r="D37" i="13"/>
  <c r="H37" i="13"/>
  <c r="I37" i="13"/>
  <c r="J37" i="13"/>
  <c r="K37" i="13"/>
  <c r="L37" i="13"/>
  <c r="D36" i="13"/>
  <c r="H36" i="13"/>
  <c r="I36" i="13"/>
  <c r="J36" i="13"/>
  <c r="K36" i="13"/>
  <c r="L36" i="13"/>
  <c r="D35" i="13"/>
  <c r="H35" i="13"/>
  <c r="I35" i="13"/>
  <c r="L35" i="13"/>
  <c r="M35" i="13"/>
  <c r="D34" i="13"/>
  <c r="H34" i="13"/>
  <c r="I34" i="13"/>
  <c r="L34" i="13"/>
  <c r="M34" i="13"/>
  <c r="D33" i="13"/>
  <c r="H33" i="13"/>
  <c r="I33" i="13"/>
  <c r="J33" i="13"/>
  <c r="K33" i="13"/>
  <c r="L33" i="13"/>
  <c r="D32" i="13"/>
  <c r="H32" i="13"/>
  <c r="I32" i="13"/>
  <c r="J32" i="13"/>
  <c r="K32" i="13"/>
  <c r="L32" i="13"/>
  <c r="D31" i="13"/>
  <c r="H31" i="13"/>
  <c r="I31" i="13"/>
  <c r="J31" i="13"/>
  <c r="K31" i="13"/>
  <c r="L31" i="13"/>
  <c r="D30" i="13"/>
  <c r="H30" i="13"/>
  <c r="I30" i="13"/>
  <c r="J30" i="13"/>
  <c r="K30" i="13"/>
  <c r="L30" i="13"/>
  <c r="D29" i="13"/>
  <c r="F29" i="13"/>
  <c r="P29" i="13" s="1"/>
  <c r="Q29" i="13" s="1"/>
  <c r="H29" i="13"/>
  <c r="I29" i="13"/>
  <c r="L29" i="13"/>
  <c r="M29" i="13"/>
  <c r="D28" i="13"/>
  <c r="F28" i="13"/>
  <c r="P28" i="13" s="1"/>
  <c r="Q28" i="13" s="1"/>
  <c r="H28" i="13"/>
  <c r="I28" i="13"/>
  <c r="L28" i="13"/>
  <c r="M28" i="13"/>
  <c r="D27" i="13"/>
  <c r="H27" i="13"/>
  <c r="I27" i="13"/>
  <c r="J27" i="13"/>
  <c r="K27" i="13"/>
  <c r="L27" i="13"/>
  <c r="D26" i="13"/>
  <c r="H26" i="13"/>
  <c r="I26" i="13"/>
  <c r="L26" i="13"/>
  <c r="M26" i="13"/>
  <c r="D25" i="13"/>
  <c r="F25" i="13"/>
  <c r="P25" i="13" s="1"/>
  <c r="Q25" i="13" s="1"/>
  <c r="H25" i="13"/>
  <c r="I25" i="13"/>
  <c r="L25" i="13"/>
  <c r="M25" i="13"/>
  <c r="D24" i="13"/>
  <c r="H24" i="13"/>
  <c r="I24" i="13"/>
  <c r="J24" i="13"/>
  <c r="K24" i="13"/>
  <c r="L24" i="13"/>
  <c r="D23" i="13"/>
  <c r="H23" i="13"/>
  <c r="I23" i="13"/>
  <c r="J23" i="13"/>
  <c r="K23" i="13"/>
  <c r="L23" i="13"/>
  <c r="D22" i="13"/>
  <c r="H22" i="13"/>
  <c r="I22" i="13"/>
  <c r="L22" i="13"/>
  <c r="M22" i="13"/>
  <c r="D21" i="13"/>
  <c r="H21" i="13"/>
  <c r="I21" i="13"/>
  <c r="L21" i="13"/>
  <c r="M21" i="13"/>
  <c r="D20" i="13"/>
  <c r="H20" i="13"/>
  <c r="I20" i="13"/>
  <c r="J20" i="13"/>
  <c r="K20" i="13"/>
  <c r="L20" i="13"/>
  <c r="D19" i="13"/>
  <c r="H19" i="13"/>
  <c r="I19" i="13"/>
  <c r="L19" i="13"/>
  <c r="M19" i="13"/>
  <c r="D18" i="13"/>
  <c r="H18" i="13"/>
  <c r="I18" i="13"/>
  <c r="L18" i="13"/>
  <c r="M18" i="13"/>
  <c r="D17" i="13"/>
  <c r="H17" i="13"/>
  <c r="I17" i="13"/>
  <c r="J17" i="13"/>
  <c r="K17" i="13"/>
  <c r="L17" i="13"/>
  <c r="D16" i="13"/>
  <c r="H16" i="13"/>
  <c r="I16" i="13"/>
  <c r="J16" i="13"/>
  <c r="K16" i="13"/>
  <c r="L16" i="13"/>
  <c r="D15" i="13"/>
  <c r="H15" i="13"/>
  <c r="I15" i="13"/>
  <c r="J15" i="13"/>
  <c r="K15" i="13"/>
  <c r="L15" i="13"/>
  <c r="D14" i="13"/>
  <c r="H14" i="13"/>
  <c r="I14" i="13"/>
  <c r="J14" i="13"/>
  <c r="K14" i="13"/>
  <c r="L14" i="13"/>
  <c r="D13" i="13"/>
  <c r="F13" i="13"/>
  <c r="P13" i="13" s="1"/>
  <c r="Q13" i="13" s="1"/>
  <c r="H13" i="13"/>
  <c r="I13" i="13"/>
  <c r="L13" i="13"/>
  <c r="M13" i="13"/>
  <c r="D12" i="13"/>
  <c r="F12" i="13"/>
  <c r="P12" i="13" s="1"/>
  <c r="Q12" i="13" s="1"/>
  <c r="H12" i="13"/>
  <c r="I12" i="13"/>
  <c r="L12" i="13"/>
  <c r="M12" i="13"/>
  <c r="D11" i="13"/>
  <c r="H11" i="13"/>
  <c r="I11" i="13"/>
  <c r="J11" i="13"/>
  <c r="K11" i="13"/>
  <c r="L11" i="13"/>
  <c r="D10" i="13"/>
  <c r="H10" i="13"/>
  <c r="I10" i="13"/>
  <c r="J10" i="13"/>
  <c r="K10" i="13"/>
  <c r="L10" i="13"/>
  <c r="D9" i="13"/>
  <c r="F9" i="13"/>
  <c r="P9" i="13" s="1"/>
  <c r="Q9" i="13" s="1"/>
  <c r="H9" i="13"/>
  <c r="I9" i="13"/>
  <c r="L9" i="13"/>
  <c r="M9" i="13"/>
  <c r="D8" i="13"/>
  <c r="F8" i="13"/>
  <c r="P8" i="13" s="1"/>
  <c r="Q8" i="13" s="1"/>
  <c r="H8" i="13"/>
  <c r="I8" i="13"/>
  <c r="L8" i="13"/>
  <c r="M8" i="13"/>
  <c r="D7" i="13"/>
  <c r="H7" i="13"/>
  <c r="I7" i="13"/>
  <c r="J7" i="13"/>
  <c r="K7" i="13"/>
  <c r="L7" i="13"/>
  <c r="D6" i="13"/>
  <c r="H6" i="13"/>
  <c r="I6" i="13"/>
  <c r="J6" i="13"/>
  <c r="K6" i="13"/>
  <c r="L6" i="13"/>
  <c r="D5" i="13"/>
  <c r="H5" i="13"/>
  <c r="I5" i="13"/>
  <c r="J5" i="13"/>
  <c r="K5" i="13"/>
  <c r="L5" i="13"/>
  <c r="D4" i="13"/>
  <c r="H4" i="13"/>
  <c r="I4" i="13"/>
  <c r="J4" i="13"/>
  <c r="K4" i="13"/>
  <c r="L4" i="13"/>
  <c r="D3" i="13"/>
  <c r="F3" i="13"/>
  <c r="P3" i="13" s="1"/>
  <c r="Q3" i="13" s="1"/>
  <c r="H3" i="13"/>
  <c r="I3" i="13"/>
  <c r="L3" i="13"/>
  <c r="M3" i="13"/>
  <c r="D2" i="13"/>
  <c r="H2" i="13"/>
  <c r="I2" i="13"/>
  <c r="L2" i="13"/>
  <c r="M2" i="13"/>
  <c r="M50" i="13"/>
  <c r="M5" i="13"/>
  <c r="M186" i="13"/>
  <c r="M178" i="13"/>
  <c r="M132" i="13"/>
  <c r="M240" i="13"/>
  <c r="M241" i="13"/>
  <c r="M238" i="13"/>
  <c r="M277" i="13"/>
  <c r="M157" i="13"/>
  <c r="M158" i="13"/>
  <c r="M109" i="13"/>
  <c r="M196" i="13"/>
  <c r="M222" i="13"/>
  <c r="M293" i="13"/>
  <c r="M289" i="13"/>
  <c r="M288" i="13"/>
  <c r="M284" i="13"/>
  <c r="M283" i="13"/>
  <c r="M279" i="13"/>
  <c r="M278" i="13"/>
  <c r="M275" i="13"/>
  <c r="M273" i="13"/>
  <c r="M271" i="13"/>
  <c r="M267" i="13"/>
  <c r="M266" i="13"/>
  <c r="M265" i="13"/>
  <c r="M263" i="13"/>
  <c r="M262" i="13"/>
  <c r="M259" i="13"/>
  <c r="M255" i="13"/>
  <c r="M254" i="13"/>
  <c r="M250" i="13"/>
  <c r="M249" i="13"/>
  <c r="M246" i="13"/>
  <c r="M245" i="13"/>
  <c r="M233" i="13"/>
  <c r="M231" i="13"/>
  <c r="M228" i="13"/>
  <c r="M227" i="13"/>
  <c r="M226" i="13"/>
  <c r="M221" i="13"/>
  <c r="M220" i="13"/>
  <c r="M216" i="13"/>
  <c r="M215" i="13"/>
  <c r="M212" i="13"/>
  <c r="M210" i="13"/>
  <c r="M209" i="13"/>
  <c r="M208" i="13"/>
  <c r="M206" i="13"/>
  <c r="M205" i="13"/>
  <c r="M200" i="13"/>
  <c r="M198" i="13"/>
  <c r="M194" i="13"/>
  <c r="M192" i="13"/>
  <c r="M187" i="13"/>
  <c r="M184" i="13"/>
  <c r="M175" i="13"/>
  <c r="M174" i="13"/>
  <c r="M173" i="13"/>
  <c r="M170" i="13"/>
  <c r="M168" i="13"/>
  <c r="M165" i="13"/>
  <c r="M164" i="13"/>
  <c r="M163" i="13"/>
  <c r="M155" i="13"/>
  <c r="M154" i="13"/>
  <c r="M153" i="13"/>
  <c r="M148" i="13"/>
  <c r="M147" i="13"/>
  <c r="M146" i="13"/>
  <c r="M142" i="13"/>
  <c r="M141" i="13"/>
  <c r="M140" i="13"/>
  <c r="M136" i="13"/>
  <c r="M135" i="13"/>
  <c r="M131" i="13"/>
  <c r="M130" i="13"/>
  <c r="M127" i="13"/>
  <c r="M126" i="13"/>
  <c r="M125" i="13"/>
  <c r="M122" i="13"/>
  <c r="M121" i="13"/>
  <c r="M118" i="13"/>
  <c r="M113" i="13"/>
  <c r="M111" i="13"/>
  <c r="M110" i="13"/>
  <c r="M106" i="13"/>
  <c r="M105" i="13"/>
  <c r="M102" i="13"/>
  <c r="M98" i="13"/>
  <c r="M96" i="13"/>
  <c r="M94" i="13"/>
  <c r="M93" i="13"/>
  <c r="M89" i="13"/>
  <c r="M88" i="13"/>
  <c r="M87" i="13"/>
  <c r="M84" i="13"/>
  <c r="M83" i="13"/>
  <c r="M78" i="13"/>
  <c r="M77" i="13"/>
  <c r="M74" i="13"/>
  <c r="M73" i="13"/>
  <c r="M72" i="13"/>
  <c r="M66" i="13"/>
  <c r="M60" i="13"/>
  <c r="M57" i="13"/>
  <c r="M47" i="13"/>
  <c r="M44" i="13"/>
  <c r="M43" i="13"/>
  <c r="M37" i="13"/>
  <c r="M36" i="13"/>
  <c r="M32" i="13"/>
  <c r="M31" i="13"/>
  <c r="M30" i="13"/>
  <c r="M23" i="13"/>
  <c r="M20" i="13"/>
  <c r="M16" i="13"/>
  <c r="M15" i="13"/>
  <c r="M14" i="13"/>
  <c r="M11" i="13"/>
  <c r="M7" i="13"/>
  <c r="M6" i="13"/>
  <c r="M4" i="13"/>
  <c r="K114" i="13"/>
  <c r="K95" i="13"/>
  <c r="K101" i="13"/>
  <c r="K185" i="13"/>
  <c r="K176" i="13"/>
  <c r="K236" i="13"/>
  <c r="K180" i="13"/>
  <c r="K276" i="13"/>
  <c r="K280" i="13"/>
  <c r="K272" i="13"/>
  <c r="K261" i="13"/>
  <c r="K258" i="13"/>
  <c r="K251" i="13"/>
  <c r="K242" i="13"/>
  <c r="K234" i="13"/>
  <c r="K225" i="13"/>
  <c r="K223" i="13"/>
  <c r="K214" i="13"/>
  <c r="K199" i="13"/>
  <c r="K188" i="13"/>
  <c r="K169" i="13"/>
  <c r="K151" i="13"/>
  <c r="K90" i="13"/>
  <c r="K80" i="13"/>
  <c r="K48" i="13"/>
  <c r="K160" i="13"/>
  <c r="K213" i="13"/>
  <c r="K260" i="13"/>
  <c r="K150" i="13"/>
  <c r="K67" i="13"/>
  <c r="K144" i="13"/>
  <c r="K137" i="13"/>
  <c r="K100" i="13"/>
  <c r="K61" i="13"/>
  <c r="K58" i="13"/>
  <c r="K45" i="13"/>
  <c r="K41" i="13"/>
  <c r="K38" i="13"/>
  <c r="K34" i="13"/>
  <c r="K21" i="13"/>
  <c r="J95" i="13"/>
  <c r="J176" i="13"/>
  <c r="J180" i="13"/>
  <c r="J156" i="13"/>
  <c r="J108" i="13"/>
  <c r="J193" i="13"/>
  <c r="J290" i="13"/>
  <c r="J280" i="13"/>
  <c r="J269" i="13"/>
  <c r="J261" i="13"/>
  <c r="J251" i="13"/>
  <c r="J244" i="13"/>
  <c r="J234" i="13"/>
  <c r="J225" i="13"/>
  <c r="J223" i="13"/>
  <c r="J190" i="13"/>
  <c r="J188" i="13"/>
  <c r="J172" i="13"/>
  <c r="J169" i="13"/>
  <c r="J161" i="13"/>
  <c r="J112" i="13"/>
  <c r="J90" i="13"/>
  <c r="J107" i="13"/>
  <c r="J48" i="13"/>
  <c r="J2" i="13"/>
  <c r="J179" i="13"/>
  <c r="J260" i="13"/>
  <c r="J150" i="13"/>
  <c r="J70" i="13"/>
  <c r="J203" i="13"/>
  <c r="J123" i="13"/>
  <c r="J100" i="13"/>
  <c r="J64" i="13"/>
  <c r="J58" i="13"/>
  <c r="J55" i="13"/>
  <c r="J51" i="13"/>
  <c r="J45" i="13"/>
  <c r="J41" i="13"/>
  <c r="J34" i="13"/>
  <c r="J28" i="13"/>
  <c r="J25" i="13"/>
  <c r="J18" i="13"/>
  <c r="J12" i="13"/>
  <c r="J8" i="13"/>
  <c r="AD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R3" i="3"/>
  <c r="V3" i="3" s="1"/>
  <c r="U3" i="3" s="1"/>
  <c r="R4" i="3"/>
  <c r="V4" i="3" s="1"/>
  <c r="U4" i="3" s="1"/>
  <c r="R5" i="3"/>
  <c r="V5" i="3" s="1"/>
  <c r="U5" i="3" s="1"/>
  <c r="R6" i="3"/>
  <c r="V6" i="3" s="1"/>
  <c r="U6" i="3" s="1"/>
  <c r="R7" i="3"/>
  <c r="V7" i="3" s="1"/>
  <c r="U7" i="3" s="1"/>
  <c r="R8" i="3"/>
  <c r="V8" i="3" s="1"/>
  <c r="U8" i="3" s="1"/>
  <c r="R9" i="3"/>
  <c r="V9" i="3" s="1"/>
  <c r="U9" i="3" s="1"/>
  <c r="R10" i="3"/>
  <c r="V10" i="3" s="1"/>
  <c r="U10" i="3" s="1"/>
  <c r="R11" i="3"/>
  <c r="V11" i="3" s="1"/>
  <c r="U11" i="3" s="1"/>
  <c r="R12" i="3"/>
  <c r="V12" i="3" s="1"/>
  <c r="U12" i="3" s="1"/>
  <c r="R13" i="3"/>
  <c r="V13" i="3" s="1"/>
  <c r="U13" i="3" s="1"/>
  <c r="R14" i="3"/>
  <c r="V14" i="3" s="1"/>
  <c r="U14" i="3" s="1"/>
  <c r="R15" i="3"/>
  <c r="V15" i="3" s="1"/>
  <c r="U15" i="3" s="1"/>
  <c r="R16" i="3"/>
  <c r="V16" i="3" s="1"/>
  <c r="U16" i="3" s="1"/>
  <c r="R17" i="3"/>
  <c r="V17" i="3" s="1"/>
  <c r="U17" i="3" s="1"/>
  <c r="R18" i="3"/>
  <c r="V18" i="3" s="1"/>
  <c r="U18" i="3" s="1"/>
  <c r="R19" i="3"/>
  <c r="V19" i="3" s="1"/>
  <c r="U19" i="3" s="1"/>
  <c r="R20" i="3"/>
  <c r="V20" i="3" s="1"/>
  <c r="U20" i="3" s="1"/>
  <c r="R21" i="3"/>
  <c r="V21" i="3" s="1"/>
  <c r="U21" i="3" s="1"/>
  <c r="R22" i="3"/>
  <c r="V22" i="3" s="1"/>
  <c r="U22" i="3" s="1"/>
  <c r="R23" i="3"/>
  <c r="V23" i="3" s="1"/>
  <c r="U23" i="3" s="1"/>
  <c r="R24" i="3"/>
  <c r="V24" i="3" s="1"/>
  <c r="U24" i="3" s="1"/>
  <c r="R25" i="3"/>
  <c r="V25" i="3" s="1"/>
  <c r="U25" i="3" s="1"/>
  <c r="R26" i="3"/>
  <c r="V26" i="3" s="1"/>
  <c r="U26" i="3" s="1"/>
  <c r="R27" i="3"/>
  <c r="V27" i="3" s="1"/>
  <c r="U27" i="3" s="1"/>
  <c r="R28" i="3"/>
  <c r="V28" i="3" s="1"/>
  <c r="U28" i="3" s="1"/>
  <c r="R29" i="3"/>
  <c r="V29" i="3" s="1"/>
  <c r="U29" i="3" s="1"/>
  <c r="R30" i="3"/>
  <c r="V30" i="3" s="1"/>
  <c r="U30" i="3" s="1"/>
  <c r="R31" i="3"/>
  <c r="V31" i="3" s="1"/>
  <c r="U31" i="3" s="1"/>
  <c r="R32" i="3"/>
  <c r="V32" i="3" s="1"/>
  <c r="U32" i="3" s="1"/>
  <c r="R33" i="3"/>
  <c r="V33" i="3" s="1"/>
  <c r="U33" i="3" s="1"/>
  <c r="R34" i="3"/>
  <c r="V34" i="3" s="1"/>
  <c r="U34" i="3" s="1"/>
  <c r="R35" i="3"/>
  <c r="V35" i="3" s="1"/>
  <c r="U35" i="3" s="1"/>
  <c r="R36" i="3"/>
  <c r="V36" i="3" s="1"/>
  <c r="U36" i="3" s="1"/>
  <c r="R37" i="3"/>
  <c r="V37" i="3" s="1"/>
  <c r="U37" i="3" s="1"/>
  <c r="R38" i="3"/>
  <c r="V38" i="3" s="1"/>
  <c r="U38" i="3" s="1"/>
  <c r="R39" i="3"/>
  <c r="V39" i="3" s="1"/>
  <c r="U39" i="3" s="1"/>
  <c r="R40" i="3"/>
  <c r="V40" i="3" s="1"/>
  <c r="U40" i="3" s="1"/>
  <c r="R41" i="3"/>
  <c r="V41" i="3" s="1"/>
  <c r="U41" i="3" s="1"/>
  <c r="R42" i="3"/>
  <c r="V42" i="3" s="1"/>
  <c r="U42" i="3" s="1"/>
  <c r="R43" i="3"/>
  <c r="V43" i="3" s="1"/>
  <c r="U43" i="3" s="1"/>
  <c r="R44" i="3"/>
  <c r="V44" i="3" s="1"/>
  <c r="U44" i="3" s="1"/>
  <c r="R45" i="3"/>
  <c r="V45" i="3" s="1"/>
  <c r="U45" i="3" s="1"/>
  <c r="R46" i="3"/>
  <c r="V46" i="3" s="1"/>
  <c r="U46" i="3" s="1"/>
  <c r="R47" i="3"/>
  <c r="V47" i="3" s="1"/>
  <c r="U47" i="3" s="1"/>
  <c r="R48" i="3"/>
  <c r="V48" i="3" s="1"/>
  <c r="U48" i="3" s="1"/>
  <c r="R49" i="3"/>
  <c r="V49" i="3" s="1"/>
  <c r="U49" i="3" s="1"/>
  <c r="R50" i="3"/>
  <c r="V50" i="3" s="1"/>
  <c r="U50" i="3" s="1"/>
  <c r="R51" i="3"/>
  <c r="V51" i="3" s="1"/>
  <c r="U51" i="3" s="1"/>
  <c r="R52" i="3"/>
  <c r="V52" i="3" s="1"/>
  <c r="U52" i="3" s="1"/>
  <c r="R53" i="3"/>
  <c r="V53" i="3" s="1"/>
  <c r="U53" i="3" s="1"/>
  <c r="R54" i="3"/>
  <c r="V54" i="3" s="1"/>
  <c r="U54" i="3" s="1"/>
  <c r="R55" i="3"/>
  <c r="V55" i="3" s="1"/>
  <c r="U55" i="3" s="1"/>
  <c r="R56" i="3"/>
  <c r="V56" i="3" s="1"/>
  <c r="U56" i="3" s="1"/>
  <c r="R57" i="3"/>
  <c r="V57" i="3" s="1"/>
  <c r="U57" i="3" s="1"/>
  <c r="R58" i="3"/>
  <c r="V58" i="3" s="1"/>
  <c r="U58" i="3" s="1"/>
  <c r="R59" i="3"/>
  <c r="V59" i="3" s="1"/>
  <c r="U59" i="3" s="1"/>
  <c r="R60" i="3"/>
  <c r="V60" i="3" s="1"/>
  <c r="U60" i="3" s="1"/>
  <c r="R61" i="3"/>
  <c r="V61" i="3" s="1"/>
  <c r="U61" i="3" s="1"/>
  <c r="R62" i="3"/>
  <c r="V62" i="3" s="1"/>
  <c r="U62" i="3" s="1"/>
  <c r="R63" i="3"/>
  <c r="V63" i="3" s="1"/>
  <c r="U63" i="3" s="1"/>
  <c r="R64" i="3"/>
  <c r="V64" i="3" s="1"/>
  <c r="U64" i="3" s="1"/>
  <c r="R65" i="3"/>
  <c r="V65" i="3" s="1"/>
  <c r="U65"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G24" i="3"/>
  <c r="G22" i="3"/>
  <c r="G14" i="3"/>
  <c r="G3" i="3"/>
  <c r="G32" i="3"/>
  <c r="G31" i="3"/>
  <c r="G27" i="3"/>
  <c r="G34" i="3"/>
  <c r="G35" i="3"/>
  <c r="G30" i="3"/>
  <c r="G21" i="3"/>
  <c r="G20" i="3"/>
  <c r="G33" i="3"/>
  <c r="G29" i="3"/>
  <c r="G28" i="3"/>
  <c r="G26" i="3"/>
  <c r="G25" i="3"/>
  <c r="G23" i="3"/>
  <c r="G19" i="3"/>
  <c r="G18" i="3"/>
  <c r="G17" i="3"/>
  <c r="G16" i="3"/>
  <c r="G15" i="3"/>
  <c r="G13" i="3"/>
  <c r="G12" i="3"/>
  <c r="G11" i="3"/>
  <c r="G10" i="3"/>
  <c r="G9" i="3"/>
  <c r="G8" i="3"/>
  <c r="G7" i="3"/>
  <c r="G6" i="3"/>
  <c r="G5" i="3"/>
  <c r="G4" i="3"/>
  <c r="H24" i="3"/>
  <c r="H22" i="3"/>
  <c r="H14" i="3"/>
  <c r="H3" i="3"/>
  <c r="H32" i="3"/>
  <c r="H31" i="3"/>
  <c r="H27" i="3"/>
  <c r="H34" i="3"/>
  <c r="H35" i="3"/>
  <c r="H30" i="3"/>
  <c r="H21" i="3"/>
  <c r="H20" i="3"/>
  <c r="H33" i="3"/>
  <c r="H29" i="3"/>
  <c r="H28" i="3"/>
  <c r="H26" i="3"/>
  <c r="H25" i="3"/>
  <c r="H23" i="3"/>
  <c r="H19" i="3"/>
  <c r="H18" i="3"/>
  <c r="H17" i="3"/>
  <c r="H16" i="3"/>
  <c r="H15" i="3"/>
  <c r="H13" i="3"/>
  <c r="H12" i="3"/>
  <c r="H11" i="3"/>
  <c r="H10" i="3"/>
  <c r="H9" i="3"/>
  <c r="H8" i="3"/>
  <c r="H7" i="3"/>
  <c r="H6" i="3"/>
  <c r="H5" i="3"/>
  <c r="H4" i="3"/>
  <c r="I24" i="3"/>
  <c r="I22" i="3"/>
  <c r="I14" i="3"/>
  <c r="I3" i="3"/>
  <c r="I32" i="3"/>
  <c r="I31" i="3"/>
  <c r="I27" i="3"/>
  <c r="I34" i="3"/>
  <c r="I35" i="3"/>
  <c r="I30" i="3"/>
  <c r="I21" i="3"/>
  <c r="I20" i="3"/>
  <c r="I33" i="3"/>
  <c r="I29" i="3"/>
  <c r="I28" i="3"/>
  <c r="I26" i="3"/>
  <c r="I25" i="3"/>
  <c r="I23" i="3"/>
  <c r="I19" i="3"/>
  <c r="I18" i="3"/>
  <c r="I17" i="3"/>
  <c r="I16" i="3"/>
  <c r="I15" i="3"/>
  <c r="I13" i="3"/>
  <c r="I12" i="3"/>
  <c r="I11" i="3"/>
  <c r="I10" i="3"/>
  <c r="I9" i="3"/>
  <c r="I8" i="3"/>
  <c r="I7" i="3"/>
  <c r="I6" i="3"/>
  <c r="I5" i="3"/>
  <c r="I4" i="3"/>
  <c r="G1" i="5"/>
  <c r="H1" i="5"/>
  <c r="I1" i="5"/>
  <c r="C1" i="5"/>
  <c r="G274" i="13" l="1"/>
  <c r="G7" i="13"/>
  <c r="G282" i="13"/>
  <c r="G86" i="13"/>
  <c r="G154" i="13"/>
  <c r="G162" i="13"/>
  <c r="G170" i="13"/>
  <c r="F170" i="13" s="1"/>
  <c r="P170" i="13" s="1"/>
  <c r="Q170" i="13" s="1"/>
  <c r="G182" i="13"/>
  <c r="F182" i="13" s="1"/>
  <c r="P182" i="13" s="1"/>
  <c r="Q182" i="13" s="1"/>
  <c r="G194" i="13"/>
  <c r="G202" i="13"/>
  <c r="G250" i="13"/>
  <c r="G262" i="13"/>
  <c r="G270" i="13"/>
  <c r="G158" i="13"/>
  <c r="F158" i="13" s="1"/>
  <c r="P158" i="13" s="1"/>
  <c r="Q158" i="13" s="1"/>
  <c r="G174" i="13"/>
  <c r="F174" i="13" s="1"/>
  <c r="P174" i="13" s="1"/>
  <c r="Q174" i="13" s="1"/>
  <c r="G186" i="13"/>
  <c r="F186" i="13" s="1"/>
  <c r="P186" i="13" s="1"/>
  <c r="Q186" i="13" s="1"/>
  <c r="G198" i="13"/>
  <c r="G210" i="13"/>
  <c r="G222" i="13"/>
  <c r="G230" i="13"/>
  <c r="G6" i="13"/>
  <c r="G10" i="13"/>
  <c r="G14" i="13"/>
  <c r="F14" i="13" s="1"/>
  <c r="P14" i="13" s="1"/>
  <c r="Q14" i="13" s="1"/>
  <c r="G30" i="13"/>
  <c r="F30" i="13" s="1"/>
  <c r="P30" i="13" s="1"/>
  <c r="Q30" i="13" s="1"/>
  <c r="G50" i="13"/>
  <c r="G54" i="13"/>
  <c r="G66" i="13"/>
  <c r="G74" i="13"/>
  <c r="G78" i="13"/>
  <c r="G82" i="13"/>
  <c r="F82" i="13" s="1"/>
  <c r="P82" i="13" s="1"/>
  <c r="Q82" i="13" s="1"/>
  <c r="G94" i="13"/>
  <c r="F94" i="13" s="1"/>
  <c r="P94" i="13" s="1"/>
  <c r="Q94" i="13" s="1"/>
  <c r="G98" i="13"/>
  <c r="F98" i="13" s="1"/>
  <c r="P98" i="13" s="1"/>
  <c r="Q98" i="13" s="1"/>
  <c r="G102" i="13"/>
  <c r="G106" i="13"/>
  <c r="G110" i="13"/>
  <c r="G118" i="13"/>
  <c r="G122" i="13"/>
  <c r="G126" i="13"/>
  <c r="F126" i="13" s="1"/>
  <c r="P126" i="13" s="1"/>
  <c r="Q126" i="13" s="1"/>
  <c r="G130" i="13"/>
  <c r="F130" i="13" s="1"/>
  <c r="P130" i="13" s="1"/>
  <c r="Q130" i="13" s="1"/>
  <c r="G134" i="13"/>
  <c r="F134" i="13" s="1"/>
  <c r="P134" i="13" s="1"/>
  <c r="Q134" i="13" s="1"/>
  <c r="G142" i="13"/>
  <c r="G146" i="13"/>
  <c r="G166" i="13"/>
  <c r="F166" i="13" s="1"/>
  <c r="P166" i="13" s="1"/>
  <c r="Q166" i="13" s="1"/>
  <c r="G178" i="13"/>
  <c r="G206" i="13"/>
  <c r="G218" i="13"/>
  <c r="F218" i="13" s="1"/>
  <c r="P218" i="13" s="1"/>
  <c r="Q218" i="13" s="1"/>
  <c r="G226" i="13"/>
  <c r="F226" i="13" s="1"/>
  <c r="P226" i="13" s="1"/>
  <c r="Q226" i="13" s="1"/>
  <c r="G238" i="13"/>
  <c r="F238" i="13" s="1"/>
  <c r="P238" i="13" s="1"/>
  <c r="Q238" i="13" s="1"/>
  <c r="G246" i="13"/>
  <c r="G254" i="13"/>
  <c r="G266" i="13"/>
  <c r="F266" i="13" s="1"/>
  <c r="P266" i="13" s="1"/>
  <c r="Q266" i="13" s="1"/>
  <c r="G286" i="13"/>
  <c r="G278" i="13"/>
  <c r="G293" i="13"/>
  <c r="F293" i="13" s="1"/>
  <c r="P293" i="13" s="1"/>
  <c r="Q293" i="13" s="1"/>
  <c r="G289" i="13"/>
  <c r="F289" i="13" s="1"/>
  <c r="P289" i="13" s="1"/>
  <c r="Q289" i="13" s="1"/>
  <c r="G281" i="13"/>
  <c r="F281" i="13" s="1"/>
  <c r="P281" i="13" s="1"/>
  <c r="Q281" i="13" s="1"/>
  <c r="G277" i="13"/>
  <c r="G273" i="13"/>
  <c r="G265" i="13"/>
  <c r="F265" i="13" s="1"/>
  <c r="P265" i="13" s="1"/>
  <c r="Q265" i="13" s="1"/>
  <c r="G257" i="13"/>
  <c r="G253" i="13"/>
  <c r="G249" i="13"/>
  <c r="F249" i="13" s="1"/>
  <c r="P249" i="13" s="1"/>
  <c r="Q249" i="13" s="1"/>
  <c r="G245" i="13"/>
  <c r="F245" i="13" s="1"/>
  <c r="P245" i="13" s="1"/>
  <c r="Q245" i="13" s="1"/>
  <c r="G241" i="13"/>
  <c r="F241" i="13" s="1"/>
  <c r="P241" i="13" s="1"/>
  <c r="Q241" i="13" s="1"/>
  <c r="G237" i="13"/>
  <c r="G233" i="13"/>
  <c r="G229" i="13"/>
  <c r="F229" i="13" s="1"/>
  <c r="P229" i="13" s="1"/>
  <c r="Q229" i="13" s="1"/>
  <c r="G221" i="13"/>
  <c r="G217" i="13"/>
  <c r="G209" i="13"/>
  <c r="F209" i="13" s="1"/>
  <c r="P209" i="13" s="1"/>
  <c r="Q209" i="13" s="1"/>
  <c r="G205" i="13"/>
  <c r="F205" i="13" s="1"/>
  <c r="P205" i="13" s="1"/>
  <c r="Q205" i="13" s="1"/>
  <c r="G201" i="13"/>
  <c r="F201" i="13" s="1"/>
  <c r="P201" i="13" s="1"/>
  <c r="Q201" i="13" s="1"/>
  <c r="G197" i="13"/>
  <c r="G189" i="13"/>
  <c r="G181" i="13"/>
  <c r="G177" i="13"/>
  <c r="G173" i="13"/>
  <c r="G165" i="13"/>
  <c r="G157" i="13"/>
  <c r="F157" i="13" s="1"/>
  <c r="P157" i="13" s="1"/>
  <c r="Q157" i="13" s="1"/>
  <c r="G153" i="13"/>
  <c r="F153" i="13" s="1"/>
  <c r="P153" i="13" s="1"/>
  <c r="Q153" i="13" s="1"/>
  <c r="G149" i="13"/>
  <c r="G141" i="13"/>
  <c r="G133" i="13"/>
  <c r="F133" i="13" s="1"/>
  <c r="P133" i="13" s="1"/>
  <c r="Q133" i="13" s="1"/>
  <c r="G125" i="13"/>
  <c r="G121" i="13"/>
  <c r="G113" i="13"/>
  <c r="F113" i="13" s="1"/>
  <c r="P113" i="13" s="1"/>
  <c r="Q113" i="13" s="1"/>
  <c r="G109" i="13"/>
  <c r="F109" i="13" s="1"/>
  <c r="P109" i="13" s="1"/>
  <c r="Q109" i="13" s="1"/>
  <c r="G105" i="13"/>
  <c r="F105" i="13" s="1"/>
  <c r="P105" i="13" s="1"/>
  <c r="Q105" i="13" s="1"/>
  <c r="G97" i="13"/>
  <c r="G93" i="13"/>
  <c r="G89" i="13"/>
  <c r="F89" i="13" s="1"/>
  <c r="P89" i="13" s="1"/>
  <c r="Q89" i="13" s="1"/>
  <c r="G77" i="13"/>
  <c r="G73" i="13"/>
  <c r="G69" i="13"/>
  <c r="F69" i="13" s="1"/>
  <c r="P69" i="13" s="1"/>
  <c r="Q69" i="13" s="1"/>
  <c r="G57" i="13"/>
  <c r="F57" i="13" s="1"/>
  <c r="P57" i="13" s="1"/>
  <c r="Q57" i="13" s="1"/>
  <c r="G53" i="13"/>
  <c r="F53" i="13" s="1"/>
  <c r="P53" i="13" s="1"/>
  <c r="Q53" i="13" s="1"/>
  <c r="G37" i="13"/>
  <c r="G33" i="13"/>
  <c r="G17" i="13"/>
  <c r="F17" i="13" s="1"/>
  <c r="P17" i="13" s="1"/>
  <c r="Q17" i="13" s="1"/>
  <c r="G5" i="13"/>
  <c r="G292" i="13"/>
  <c r="G288" i="13"/>
  <c r="F288" i="13" s="1"/>
  <c r="P288" i="13" s="1"/>
  <c r="Q288" i="13" s="1"/>
  <c r="G284" i="13"/>
  <c r="F284" i="13" s="1"/>
  <c r="P284" i="13" s="1"/>
  <c r="Q284" i="13" s="1"/>
  <c r="G268" i="13"/>
  <c r="F268" i="13" s="1"/>
  <c r="P268" i="13" s="1"/>
  <c r="Q268" i="13" s="1"/>
  <c r="G264" i="13"/>
  <c r="G256" i="13"/>
  <c r="G252" i="13"/>
  <c r="F252" i="13" s="1"/>
  <c r="P252" i="13" s="1"/>
  <c r="Q252" i="13" s="1"/>
  <c r="G248" i="13"/>
  <c r="G240" i="13"/>
  <c r="G228" i="13"/>
  <c r="F228" i="13" s="1"/>
  <c r="P228" i="13" s="1"/>
  <c r="Q228" i="13" s="1"/>
  <c r="G224" i="13"/>
  <c r="F224" i="13" s="1"/>
  <c r="P224" i="13" s="1"/>
  <c r="Q224" i="13" s="1"/>
  <c r="G220" i="13"/>
  <c r="F220" i="13" s="1"/>
  <c r="P220" i="13" s="1"/>
  <c r="Q220" i="13" s="1"/>
  <c r="G216" i="13"/>
  <c r="G212" i="13"/>
  <c r="G208" i="13"/>
  <c r="G200" i="13"/>
  <c r="G196" i="13"/>
  <c r="G192" i="13"/>
  <c r="F192" i="13" s="1"/>
  <c r="P192" i="13" s="1"/>
  <c r="Q192" i="13" s="1"/>
  <c r="G184" i="13"/>
  <c r="F184" i="13" s="1"/>
  <c r="P184" i="13" s="1"/>
  <c r="Q184" i="13" s="1"/>
  <c r="G168" i="13"/>
  <c r="F168" i="13" s="1"/>
  <c r="P168" i="13" s="1"/>
  <c r="Q168" i="13" s="1"/>
  <c r="G164" i="13"/>
  <c r="G152" i="13"/>
  <c r="G148" i="13"/>
  <c r="F148" i="13" s="1"/>
  <c r="P148" i="13" s="1"/>
  <c r="Q148" i="13" s="1"/>
  <c r="G140" i="13"/>
  <c r="G136" i="13"/>
  <c r="G132" i="13"/>
  <c r="F132" i="13" s="1"/>
  <c r="P132" i="13" s="1"/>
  <c r="Q132" i="13" s="1"/>
  <c r="G120" i="13"/>
  <c r="F120" i="13" s="1"/>
  <c r="P120" i="13" s="1"/>
  <c r="Q120" i="13" s="1"/>
  <c r="G104" i="13"/>
  <c r="F104" i="13" s="1"/>
  <c r="P104" i="13" s="1"/>
  <c r="Q104" i="13" s="1"/>
  <c r="G96" i="13"/>
  <c r="F96" i="13" s="1"/>
  <c r="P96" i="13" s="1"/>
  <c r="Q96" i="13" s="1"/>
  <c r="G92" i="13"/>
  <c r="G88" i="13"/>
  <c r="F88" i="13" s="1"/>
  <c r="P88" i="13" s="1"/>
  <c r="Q88" i="13" s="1"/>
  <c r="G84" i="13"/>
  <c r="F84" i="13" s="1"/>
  <c r="P84" i="13" s="1"/>
  <c r="Q84" i="13" s="1"/>
  <c r="G76" i="13"/>
  <c r="G72" i="13"/>
  <c r="F72" i="13" s="1"/>
  <c r="P72" i="13" s="1"/>
  <c r="Q72" i="13" s="1"/>
  <c r="G60" i="13"/>
  <c r="F60" i="13" s="1"/>
  <c r="P60" i="13" s="1"/>
  <c r="Q60" i="13" s="1"/>
  <c r="G44" i="13"/>
  <c r="F44" i="13" s="1"/>
  <c r="P44" i="13" s="1"/>
  <c r="Q44" i="13" s="1"/>
  <c r="G40" i="13"/>
  <c r="F40" i="13" s="1"/>
  <c r="P40" i="13" s="1"/>
  <c r="Q40" i="13" s="1"/>
  <c r="G36" i="13"/>
  <c r="G32" i="13"/>
  <c r="F32" i="13" s="1"/>
  <c r="P32" i="13" s="1"/>
  <c r="Q32" i="13" s="1"/>
  <c r="G24" i="13"/>
  <c r="G20" i="13"/>
  <c r="G16" i="13"/>
  <c r="G4" i="13"/>
  <c r="F4" i="13" s="1"/>
  <c r="P4" i="13" s="1"/>
  <c r="Q4" i="13" s="1"/>
  <c r="G291" i="13"/>
  <c r="F291" i="13" s="1"/>
  <c r="P291" i="13" s="1"/>
  <c r="Q291" i="13" s="1"/>
  <c r="G287" i="13"/>
  <c r="G283" i="13"/>
  <c r="G279" i="13"/>
  <c r="F279" i="13" s="1"/>
  <c r="P279" i="13" s="1"/>
  <c r="Q279" i="13" s="1"/>
  <c r="G275" i="13"/>
  <c r="F275" i="13" s="1"/>
  <c r="P275" i="13" s="1"/>
  <c r="Q275" i="13" s="1"/>
  <c r="G271" i="13"/>
  <c r="G267" i="13"/>
  <c r="F267" i="13" s="1"/>
  <c r="P267" i="13" s="1"/>
  <c r="Q267" i="13" s="1"/>
  <c r="G263" i="13"/>
  <c r="F263" i="13" s="1"/>
  <c r="P263" i="13" s="1"/>
  <c r="Q263" i="13" s="1"/>
  <c r="G259" i="13"/>
  <c r="F259" i="13" s="1"/>
  <c r="P259" i="13" s="1"/>
  <c r="Q259" i="13" s="1"/>
  <c r="G255" i="13"/>
  <c r="F255" i="13" s="1"/>
  <c r="P255" i="13" s="1"/>
  <c r="Q255" i="13" s="1"/>
  <c r="G247" i="13"/>
  <c r="F247" i="13" s="1"/>
  <c r="P247" i="13" s="1"/>
  <c r="Q247" i="13" s="1"/>
  <c r="G243" i="13"/>
  <c r="F243" i="13" s="1"/>
  <c r="P243" i="13" s="1"/>
  <c r="Q243" i="13" s="1"/>
  <c r="G239" i="13"/>
  <c r="G235" i="13"/>
  <c r="G231" i="13"/>
  <c r="F231" i="13" s="1"/>
  <c r="P231" i="13" s="1"/>
  <c r="Q231" i="13" s="1"/>
  <c r="G227" i="13"/>
  <c r="F227" i="13" s="1"/>
  <c r="P227" i="13" s="1"/>
  <c r="Q227" i="13" s="1"/>
  <c r="G215" i="13"/>
  <c r="F215" i="13" s="1"/>
  <c r="P215" i="13" s="1"/>
  <c r="Q215" i="13" s="1"/>
  <c r="G211" i="13"/>
  <c r="F211" i="13" s="1"/>
  <c r="P211" i="13" s="1"/>
  <c r="Q211" i="13" s="1"/>
  <c r="G207" i="13"/>
  <c r="F207" i="13" s="1"/>
  <c r="P207" i="13" s="1"/>
  <c r="Q207" i="13" s="1"/>
  <c r="G195" i="13"/>
  <c r="F195" i="13" s="1"/>
  <c r="P195" i="13" s="1"/>
  <c r="Q195" i="13" s="1"/>
  <c r="G191" i="13"/>
  <c r="F191" i="13" s="1"/>
  <c r="P191" i="13" s="1"/>
  <c r="Q191" i="13" s="1"/>
  <c r="G187" i="13"/>
  <c r="G183" i="13"/>
  <c r="F183" i="13" s="1"/>
  <c r="P183" i="13" s="1"/>
  <c r="Q183" i="13" s="1"/>
  <c r="G175" i="13"/>
  <c r="F175" i="13" s="1"/>
  <c r="P175" i="13" s="1"/>
  <c r="Q175" i="13" s="1"/>
  <c r="G171" i="13"/>
  <c r="F171" i="13" s="1"/>
  <c r="P171" i="13" s="1"/>
  <c r="Q171" i="13" s="1"/>
  <c r="G167" i="13"/>
  <c r="F167" i="13" s="1"/>
  <c r="P167" i="13" s="1"/>
  <c r="Q167" i="13" s="1"/>
  <c r="G163" i="13"/>
  <c r="G159" i="13"/>
  <c r="F159" i="13" s="1"/>
  <c r="P159" i="13" s="1"/>
  <c r="Q159" i="13" s="1"/>
  <c r="G155" i="13"/>
  <c r="G147" i="13"/>
  <c r="F147" i="13" s="1"/>
  <c r="P147" i="13" s="1"/>
  <c r="Q147" i="13" s="1"/>
  <c r="G143" i="13"/>
  <c r="F143" i="13" s="1"/>
  <c r="P143" i="13" s="1"/>
  <c r="Q143" i="13" s="1"/>
  <c r="G139" i="13"/>
  <c r="F139" i="13" s="1"/>
  <c r="P139" i="13" s="1"/>
  <c r="Q139" i="13" s="1"/>
  <c r="G135" i="13"/>
  <c r="F135" i="13" s="1"/>
  <c r="P135" i="13" s="1"/>
  <c r="Q135" i="13" s="1"/>
  <c r="G131" i="13"/>
  <c r="F131" i="13" s="1"/>
  <c r="P131" i="13" s="1"/>
  <c r="Q131" i="13" s="1"/>
  <c r="G127" i="13"/>
  <c r="F127" i="13" s="1"/>
  <c r="P127" i="13" s="1"/>
  <c r="Q127" i="13" s="1"/>
  <c r="G119" i="13"/>
  <c r="F119" i="13" s="1"/>
  <c r="P119" i="13" s="1"/>
  <c r="Q119" i="13" s="1"/>
  <c r="G115" i="13"/>
  <c r="F115" i="13" s="1"/>
  <c r="P115" i="13" s="1"/>
  <c r="Q115" i="13" s="1"/>
  <c r="G111" i="13"/>
  <c r="F111" i="13" s="1"/>
  <c r="P111" i="13" s="1"/>
  <c r="Q111" i="13" s="1"/>
  <c r="G103" i="13"/>
  <c r="F103" i="13" s="1"/>
  <c r="P103" i="13" s="1"/>
  <c r="Q103" i="13" s="1"/>
  <c r="G99" i="13"/>
  <c r="F99" i="13" s="1"/>
  <c r="P99" i="13" s="1"/>
  <c r="Q99" i="13" s="1"/>
  <c r="G91" i="13"/>
  <c r="F91" i="13" s="1"/>
  <c r="P91" i="13" s="1"/>
  <c r="Q91" i="13" s="1"/>
  <c r="G87" i="13"/>
  <c r="F87" i="13" s="1"/>
  <c r="P87" i="13" s="1"/>
  <c r="Q87" i="13" s="1"/>
  <c r="G83" i="13"/>
  <c r="F83" i="13" s="1"/>
  <c r="P83" i="13" s="1"/>
  <c r="Q83" i="13" s="1"/>
  <c r="G79" i="13"/>
  <c r="F79" i="13" s="1"/>
  <c r="P79" i="13" s="1"/>
  <c r="Q79" i="13" s="1"/>
  <c r="G75" i="13"/>
  <c r="F75" i="13" s="1"/>
  <c r="P75" i="13" s="1"/>
  <c r="Q75" i="13" s="1"/>
  <c r="G63" i="13"/>
  <c r="F63" i="13" s="1"/>
  <c r="P63" i="13" s="1"/>
  <c r="Q63" i="13" s="1"/>
  <c r="G47" i="13"/>
  <c r="F47" i="13" s="1"/>
  <c r="P47" i="13" s="1"/>
  <c r="Q47" i="13" s="1"/>
  <c r="G43" i="13"/>
  <c r="F43" i="13" s="1"/>
  <c r="P43" i="13" s="1"/>
  <c r="Q43" i="13" s="1"/>
  <c r="G31" i="13"/>
  <c r="F31" i="13" s="1"/>
  <c r="P31" i="13" s="1"/>
  <c r="Q31" i="13" s="1"/>
  <c r="G27" i="13"/>
  <c r="F27" i="13" s="1"/>
  <c r="P27" i="13" s="1"/>
  <c r="Q27" i="13" s="1"/>
  <c r="G23" i="13"/>
  <c r="F23" i="13" s="1"/>
  <c r="P23" i="13" s="1"/>
  <c r="Q23" i="13" s="1"/>
  <c r="G15" i="13"/>
  <c r="F15" i="13" s="1"/>
  <c r="P15" i="13" s="1"/>
  <c r="Q15" i="13" s="1"/>
  <c r="G11" i="13"/>
  <c r="F11" i="13" s="1"/>
  <c r="P11" i="13" s="1"/>
  <c r="Q11" i="13" s="1"/>
  <c r="F235" i="13"/>
  <c r="P235" i="13" s="1"/>
  <c r="Q235" i="13" s="1"/>
  <c r="F16" i="13"/>
  <c r="P16" i="13" s="1"/>
  <c r="Q16" i="13" s="1"/>
  <c r="F50" i="13"/>
  <c r="P50" i="13" s="1"/>
  <c r="Q50" i="13" s="1"/>
  <c r="F77" i="13"/>
  <c r="P77" i="13" s="1"/>
  <c r="Q77" i="13" s="1"/>
  <c r="F5" i="13"/>
  <c r="P5" i="13" s="1"/>
  <c r="Q5" i="13" s="1"/>
  <c r="F33" i="13"/>
  <c r="P33" i="13" s="1"/>
  <c r="Q33" i="13" s="1"/>
  <c r="F78" i="13"/>
  <c r="P78" i="13" s="1"/>
  <c r="Q78" i="13" s="1"/>
  <c r="F146" i="13"/>
  <c r="P146" i="13" s="1"/>
  <c r="Q146" i="13" s="1"/>
  <c r="F246" i="13"/>
  <c r="P246" i="13" s="1"/>
  <c r="Q246" i="13" s="1"/>
  <c r="F277" i="13"/>
  <c r="P277" i="13" s="1"/>
  <c r="Q277" i="13" s="1"/>
  <c r="F6" i="13"/>
  <c r="P6" i="13" s="1"/>
  <c r="Q6" i="13" s="1"/>
  <c r="F20" i="13"/>
  <c r="P20" i="13" s="1"/>
  <c r="Q20" i="13" s="1"/>
  <c r="F36" i="13"/>
  <c r="P36" i="13" s="1"/>
  <c r="Q36" i="13" s="1"/>
  <c r="F54" i="13"/>
  <c r="P54" i="13" s="1"/>
  <c r="Q54" i="13" s="1"/>
  <c r="F86" i="13"/>
  <c r="P86" i="13" s="1"/>
  <c r="Q86" i="13" s="1"/>
  <c r="F202" i="13"/>
  <c r="P202" i="13" s="1"/>
  <c r="Q202" i="13" s="1"/>
  <c r="F212" i="13"/>
  <c r="P212" i="13" s="1"/>
  <c r="Q212" i="13" s="1"/>
  <c r="F222" i="13"/>
  <c r="P222" i="13" s="1"/>
  <c r="Q222" i="13" s="1"/>
  <c r="F233" i="13"/>
  <c r="P233" i="13" s="1"/>
  <c r="Q233" i="13" s="1"/>
  <c r="F76" i="13"/>
  <c r="P76" i="13" s="1"/>
  <c r="Q76" i="13" s="1"/>
  <c r="F7" i="13"/>
  <c r="P7" i="13" s="1"/>
  <c r="Q7" i="13" s="1"/>
  <c r="F37" i="13"/>
  <c r="P37" i="13" s="1"/>
  <c r="Q37" i="13" s="1"/>
  <c r="F110" i="13"/>
  <c r="P110" i="13" s="1"/>
  <c r="Q110" i="13" s="1"/>
  <c r="F122" i="13"/>
  <c r="P122" i="13" s="1"/>
  <c r="Q122" i="13" s="1"/>
  <c r="F178" i="13"/>
  <c r="P178" i="13" s="1"/>
  <c r="Q178" i="13" s="1"/>
  <c r="F287" i="13"/>
  <c r="P287" i="13" s="1"/>
  <c r="Q287" i="13" s="1"/>
  <c r="F10" i="13"/>
  <c r="P10" i="13" s="1"/>
  <c r="Q10" i="13" s="1"/>
  <c r="F24" i="13"/>
  <c r="P24" i="13" s="1"/>
  <c r="Q24" i="13" s="1"/>
  <c r="F92" i="13"/>
  <c r="P92" i="13" s="1"/>
  <c r="Q92" i="13" s="1"/>
  <c r="F286" i="13"/>
  <c r="P286" i="13" s="1"/>
  <c r="Q286" i="13" s="1"/>
  <c r="F74" i="13"/>
  <c r="P74" i="13" s="1"/>
  <c r="Q74" i="13" s="1"/>
  <c r="F254" i="13"/>
  <c r="P254" i="13" s="1"/>
  <c r="Q254" i="13" s="1"/>
  <c r="F66" i="13"/>
  <c r="P66" i="13" s="1"/>
  <c r="Q66" i="13" s="1"/>
  <c r="F125" i="13"/>
  <c r="P125" i="13" s="1"/>
  <c r="Q125" i="13" s="1"/>
  <c r="F181" i="13"/>
  <c r="P181" i="13" s="1"/>
  <c r="Q181" i="13" s="1"/>
  <c r="F102" i="13"/>
  <c r="P102" i="13" s="1"/>
  <c r="Q102" i="13" s="1"/>
  <c r="F136" i="13"/>
  <c r="P136" i="13" s="1"/>
  <c r="Q136" i="13" s="1"/>
  <c r="F194" i="13"/>
  <c r="P194" i="13" s="1"/>
  <c r="Q194" i="13" s="1"/>
  <c r="F237" i="13"/>
  <c r="P237" i="13" s="1"/>
  <c r="Q237" i="13" s="1"/>
  <c r="F256" i="13"/>
  <c r="P256" i="13" s="1"/>
  <c r="Q256" i="13" s="1"/>
  <c r="F278" i="13"/>
  <c r="P278" i="13" s="1"/>
  <c r="Q278" i="13" s="1"/>
  <c r="F149" i="13"/>
  <c r="P149" i="13" s="1"/>
  <c r="Q149" i="13" s="1"/>
  <c r="F162" i="13"/>
  <c r="P162" i="13" s="1"/>
  <c r="Q162" i="13" s="1"/>
  <c r="F206" i="13"/>
  <c r="P206" i="13" s="1"/>
  <c r="Q206" i="13" s="1"/>
  <c r="F216" i="13"/>
  <c r="P216" i="13" s="1"/>
  <c r="Q216" i="13" s="1"/>
  <c r="F248" i="13"/>
  <c r="P248" i="13" s="1"/>
  <c r="Q248" i="13" s="1"/>
  <c r="F257" i="13"/>
  <c r="P257" i="13" s="1"/>
  <c r="Q257" i="13" s="1"/>
  <c r="F73" i="13"/>
  <c r="P73" i="13" s="1"/>
  <c r="Q73" i="13" s="1"/>
  <c r="F93" i="13"/>
  <c r="P93" i="13" s="1"/>
  <c r="Q93" i="13" s="1"/>
  <c r="F118" i="13"/>
  <c r="P118" i="13" s="1"/>
  <c r="Q118" i="13" s="1"/>
  <c r="F140" i="13"/>
  <c r="P140" i="13" s="1"/>
  <c r="Q140" i="13" s="1"/>
  <c r="F152" i="13"/>
  <c r="P152" i="13" s="1"/>
  <c r="Q152" i="13" s="1"/>
  <c r="F163" i="13"/>
  <c r="P163" i="13" s="1"/>
  <c r="Q163" i="13" s="1"/>
  <c r="F173" i="13"/>
  <c r="P173" i="13" s="1"/>
  <c r="Q173" i="13" s="1"/>
  <c r="F196" i="13"/>
  <c r="P196" i="13" s="1"/>
  <c r="Q196" i="13" s="1"/>
  <c r="F217" i="13"/>
  <c r="P217" i="13" s="1"/>
  <c r="Q217" i="13" s="1"/>
  <c r="F239" i="13"/>
  <c r="P239" i="13" s="1"/>
  <c r="Q239" i="13" s="1"/>
  <c r="F270" i="13"/>
  <c r="P270" i="13" s="1"/>
  <c r="Q270" i="13" s="1"/>
  <c r="F141" i="13"/>
  <c r="P141" i="13" s="1"/>
  <c r="Q141" i="13" s="1"/>
  <c r="F164" i="13"/>
  <c r="P164" i="13" s="1"/>
  <c r="Q164" i="13" s="1"/>
  <c r="F197" i="13"/>
  <c r="P197" i="13" s="1"/>
  <c r="Q197" i="13" s="1"/>
  <c r="F208" i="13"/>
  <c r="P208" i="13" s="1"/>
  <c r="Q208" i="13" s="1"/>
  <c r="F240" i="13"/>
  <c r="P240" i="13" s="1"/>
  <c r="Q240" i="13" s="1"/>
  <c r="F250" i="13"/>
  <c r="P250" i="13" s="1"/>
  <c r="Q250" i="13" s="1"/>
  <c r="F262" i="13"/>
  <c r="P262" i="13" s="1"/>
  <c r="Q262" i="13" s="1"/>
  <c r="F271" i="13"/>
  <c r="P271" i="13" s="1"/>
  <c r="Q271" i="13" s="1"/>
  <c r="F282" i="13"/>
  <c r="P282" i="13" s="1"/>
  <c r="Q282" i="13" s="1"/>
  <c r="F292" i="13"/>
  <c r="P292" i="13" s="1"/>
  <c r="Q292" i="13" s="1"/>
  <c r="F106" i="13"/>
  <c r="P106" i="13" s="1"/>
  <c r="Q106" i="13" s="1"/>
  <c r="F142" i="13"/>
  <c r="P142" i="13" s="1"/>
  <c r="Q142" i="13" s="1"/>
  <c r="F154" i="13"/>
  <c r="P154" i="13" s="1"/>
  <c r="Q154" i="13" s="1"/>
  <c r="F165" i="13"/>
  <c r="P165" i="13" s="1"/>
  <c r="Q165" i="13" s="1"/>
  <c r="F187" i="13"/>
  <c r="P187" i="13" s="1"/>
  <c r="Q187" i="13" s="1"/>
  <c r="F198" i="13"/>
  <c r="P198" i="13" s="1"/>
  <c r="Q198" i="13" s="1"/>
  <c r="F230" i="13"/>
  <c r="P230" i="13" s="1"/>
  <c r="Q230" i="13" s="1"/>
  <c r="F273" i="13"/>
  <c r="P273" i="13" s="1"/>
  <c r="Q273" i="13" s="1"/>
  <c r="F283" i="13"/>
  <c r="P283" i="13" s="1"/>
  <c r="Q283" i="13" s="1"/>
  <c r="F97" i="13"/>
  <c r="P97" i="13" s="1"/>
  <c r="Q97" i="13" s="1"/>
  <c r="F121" i="13"/>
  <c r="P121" i="13" s="1"/>
  <c r="Q121" i="13" s="1"/>
  <c r="F155" i="13"/>
  <c r="P155" i="13" s="1"/>
  <c r="Q155" i="13" s="1"/>
  <c r="F177" i="13"/>
  <c r="P177" i="13" s="1"/>
  <c r="Q177" i="13" s="1"/>
  <c r="F189" i="13"/>
  <c r="P189" i="13" s="1"/>
  <c r="Q189" i="13" s="1"/>
  <c r="F200" i="13"/>
  <c r="P200" i="13" s="1"/>
  <c r="Q200" i="13" s="1"/>
  <c r="F210" i="13"/>
  <c r="P210" i="13" s="1"/>
  <c r="Q210" i="13" s="1"/>
  <c r="F221" i="13"/>
  <c r="P221" i="13" s="1"/>
  <c r="Q221" i="13" s="1"/>
  <c r="F253" i="13"/>
  <c r="P253" i="13" s="1"/>
  <c r="Q253" i="13" s="1"/>
  <c r="F264" i="13"/>
  <c r="P264" i="13" s="1"/>
  <c r="Q264" i="13" s="1"/>
  <c r="F274" i="13"/>
  <c r="P274" i="13" s="1"/>
  <c r="Q274" i="13" s="1"/>
  <c r="K13" i="13"/>
  <c r="K19" i="13"/>
  <c r="K35" i="13"/>
  <c r="J52" i="13"/>
  <c r="J101" i="13"/>
  <c r="J26" i="13"/>
  <c r="J42" i="13"/>
  <c r="K65" i="13"/>
  <c r="K138" i="13"/>
  <c r="K29" i="13"/>
  <c r="J62" i="13"/>
  <c r="J13" i="13"/>
  <c r="J19" i="13"/>
  <c r="K22" i="13"/>
  <c r="J29" i="13"/>
  <c r="J35" i="13"/>
  <c r="K46" i="13"/>
  <c r="K56" i="13"/>
  <c r="J65" i="13"/>
  <c r="K68" i="13"/>
  <c r="K117" i="13"/>
  <c r="K129" i="13"/>
  <c r="J138" i="13"/>
  <c r="K145" i="13"/>
  <c r="K204" i="13"/>
  <c r="K3" i="13"/>
  <c r="K9" i="13"/>
  <c r="J22" i="13"/>
  <c r="K39" i="13"/>
  <c r="J46" i="13"/>
  <c r="K49" i="13"/>
  <c r="J56" i="13"/>
  <c r="K59" i="13"/>
  <c r="J68" i="13"/>
  <c r="K71" i="13"/>
  <c r="J117" i="13"/>
  <c r="K124" i="13"/>
  <c r="J129" i="13"/>
  <c r="J145" i="13"/>
  <c r="J204" i="13"/>
  <c r="J3" i="13"/>
  <c r="J9" i="13"/>
  <c r="K26" i="13"/>
  <c r="J39" i="13"/>
  <c r="K42" i="13"/>
  <c r="J49" i="13"/>
  <c r="K52" i="13"/>
  <c r="J59" i="13"/>
  <c r="K62" i="13"/>
  <c r="J71" i="13"/>
</calcChain>
</file>

<file path=xl/sharedStrings.xml><?xml version="1.0" encoding="utf-8"?>
<sst xmlns="http://schemas.openxmlformats.org/spreadsheetml/2006/main" count="4345" uniqueCount="2622">
  <si>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</si>
  <si>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</si>
  <si>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</si>
  <si>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</si>
  <si>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</si>
  <si>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</si>
  <si>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</si>
  <si>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</si>
  <si>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</si>
  <si>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</si>
  <si>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</si>
  <si>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</si>
  <si>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</si>
  <si>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</si>
  <si>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</si>
  <si>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</si>
  <si>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</si>
  <si>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</si>
  <si>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</si>
  <si>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</si>
  <si>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</si>
  <si>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</si>
  <si>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</si>
  <si>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</si>
  <si>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</si>
  <si>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</si>
  <si>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</si>
  <si>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</si>
  <si>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</si>
  <si>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</si>
  <si>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</si>
  <si>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</si>
  <si>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</si>
  <si>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</si>
  <si>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</si>
  <si>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</si>
  <si>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</si>
  <si>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</si>
  <si>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</si>
  <si>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</si>
  <si>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</si>
  <si>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</si>
  <si>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1rut0MJb3cf7aFL5WSJLzz</t>
  </si>
  <si>
    <t>HOP 01.03</t>
  </si>
  <si>
    <t>7uLCD1w7xxo7pAa1DrKAro</t>
  </si>
  <si>
    <t>The producer completes a minimum of one self-assessment/internal audit annually to the standard.</t>
  </si>
  <si>
    <t>5zMzwz16JSwmuRkJHQGwTZ</t>
  </si>
  <si>
    <t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</si>
  <si>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5nISxpmIvwZJyExTIGOvlS</t>
  </si>
  <si>
    <t>1bKgax0qDr1kdS45vRoOYL</t>
  </si>
  <si>
    <t>5TvyR0UgB0EOmnMkFaZftX</t>
  </si>
  <si>
    <t>3L8mCdpZEVAFRLg79U4mKC</t>
  </si>
  <si>
    <t>HOP 32.10.06</t>
  </si>
  <si>
    <t>32eWjxBlvuUA6A7EX9RDxO</t>
  </si>
  <si>
    <t>The farm has documented procedures addressing re-entry times after plant protection product (PPP) application.</t>
  </si>
  <si>
    <t>20cCZ9fvCzVKu9ZfL6wEjb</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</si>
  <si>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</si>
  <si>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57pN9EDRNJdtiagduP3fZW</t>
  </si>
  <si>
    <t>5ct5fM0HqC0lCNZYddSQSP</t>
  </si>
  <si>
    <t>3P43MtgCnQTXeX9hSoHyA3</t>
  </si>
  <si>
    <t>HOP 28.01.03</t>
  </si>
  <si>
    <t>39xZjmLqFSsQLcx4jxucfr</t>
  </si>
  <si>
    <t>Techniques have been used to improve or maintain soil structure and avoid soil compaction.</t>
  </si>
  <si>
    <t>4AQrfhuw1XUq5syMhe9slM</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</si>
  <si>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</si>
  <si>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oOfpsr1EZQ6CxCOIvBlFe</t>
  </si>
  <si>
    <t>38FoI2x9MvJMWYmW9A94FP</t>
  </si>
  <si>
    <t>1GydlnqB5f3ZYrijAhJ8a1</t>
  </si>
  <si>
    <t>1qMv99SA3gQujmblYFIRnS</t>
  </si>
  <si>
    <t>HOP 23.05</t>
  </si>
  <si>
    <t>1iYEqpJpOFHcRV1HbTZKV6</t>
  </si>
  <si>
    <t>Management of energy is supported with metrics.</t>
  </si>
  <si>
    <t>1RXJcyQBGTBKL0NkJtvyS1</t>
  </si>
  <si>
    <t>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</si>
  <si>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3h3x9CFhwi5CfLaTiL0cuk</t>
  </si>
  <si>
    <t>7tJdxC0MUJe1HSs3MotQlM</t>
  </si>
  <si>
    <t>pv5asTQo80EfmeoZri6Zz</t>
  </si>
  <si>
    <t>HOP 22.03.01</t>
  </si>
  <si>
    <t>2mHMSIzPDE8QxaI7mNh3QU</t>
  </si>
  <si>
    <t>Management of biodiversity is supported with metrics.</t>
  </si>
  <si>
    <t>2GMcH7EZYfnnhC8fDg8Lfq</t>
  </si>
  <si>
    <t>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</si>
  <si>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3ov8Ci8FQzD3sYIYu2RpnL</t>
  </si>
  <si>
    <t>55PwbCfLEsH487m0LGfq8G</t>
  </si>
  <si>
    <t>39ULZ99WeXS4O54WBoxkCU</t>
  </si>
  <si>
    <t>HOP 20.04.04</t>
  </si>
  <si>
    <t>mfDswSe0HnMqqquTT6GNV</t>
  </si>
  <si>
    <t>Transportation provided to workers is safe.</t>
  </si>
  <si>
    <t>qg446muQ2WkBNfz3EHvwi</t>
  </si>
  <si>
    <t>Transportation shall be safe for workers and take into account applicable safety requirements and regulations.</t>
  </si>
  <si>
    <t>1STSYkQfJC6sJCHTl0LQ4B</t>
  </si>
  <si>
    <t>6iax11SKEZhY8rQyeOo4x9</t>
  </si>
  <si>
    <t>4i5JqXe0fKuLGuDSXJpyPT</t>
  </si>
  <si>
    <t>HOP 12.01</t>
  </si>
  <si>
    <t>4P7E9C0IVKftcVdaw4gPdn</t>
  </si>
  <si>
    <t>Laboratory testing occurs in a manner consistent with industry requirements.</t>
  </si>
  <si>
    <t>4ZQxrjOPjfnaTCPlFn5Z3</t>
  </si>
  <si>
    <t>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</si>
  <si>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5jzyQhmb27D4nmyslaqw29</t>
  </si>
  <si>
    <t>4ZZu4UA4Xrs2CSWLE4HqmW</t>
  </si>
  <si>
    <t>HOP 01.02</t>
  </si>
  <si>
    <t>4yzthwpPcwRcENQbbfkkNR</t>
  </si>
  <si>
    <t>Records for auditing purposes are up-to-date. Records are kept for a minimum period of two years, unless a longer period is required.</t>
  </si>
  <si>
    <t>5l2tPfbu3EWSHyNCCwBBhk</t>
  </si>
  <si>
    <t>All records generated or kept by the producer for auditing purposes shall:
- Be stored securely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</si>
  <si>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2aEIw5AwYNCbKKXV1H02Ni</t>
  </si>
  <si>
    <t>HOP 30.02.01</t>
  </si>
  <si>
    <t>otjpwee7gFLMM5JcF5PML</t>
  </si>
  <si>
    <t>Water use at farm level has valid permits/licenses where legally required.</t>
  </si>
  <si>
    <t>1W0gsx2AdY7viOtP4wJ9dH</t>
  </si>
  <si>
    <t>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</si>
  <si>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WIsqyzB7hUCqXcRGmylZ6</t>
  </si>
  <si>
    <t>3bwHSjPIiZlDqoQlQa0RcI</t>
  </si>
  <si>
    <t>2jkGeinzttwtVi0NFd3Jm9</t>
  </si>
  <si>
    <t>HOP 29.04.01</t>
  </si>
  <si>
    <t>5hk2Xwp40fHNApJclVmm6S</t>
  </si>
  <si>
    <t>The content of major nutrients (nitrogen, phosphorus, potassium) in applied fertilizers is known.</t>
  </si>
  <si>
    <t>7jZ51A5jPnNDlJJgnUwM8s</t>
  </si>
  <si>
    <t>Documented evidence/labels detailing major nutrient content (or recognized standard values) shall be available for all fertilizers (organic and inorganic) used on registered crops within the last 24 months.</t>
  </si>
  <si>
    <t>3mzqvFtvshFUd9FG5jPpxS</t>
  </si>
  <si>
    <t>3it1MDZers0ZhAZZAMnlhX</t>
  </si>
  <si>
    <t>5YRMHqXiYpBBlxJBQ0CEBR</t>
  </si>
  <si>
    <t>HOP 29.04.02</t>
  </si>
  <si>
    <t>6hUpiuLftZxqDRQjTjAzAt</t>
  </si>
  <si>
    <t>Purchased inorganic fertilizers are accompanied by documented evidence of chemical content, including heavy metals.</t>
  </si>
  <si>
    <t>5gHQKL0Sd4ywMwv9WkH6Oi</t>
  </si>
  <si>
    <t>Documented evidence detailing chemical content, including heavy metals, should be available for all inorganic fertilizers used on registered crops within the last 12 months.</t>
  </si>
  <si>
    <t>3ej2R2UXSA9WzW9BJ5q35Y</t>
  </si>
  <si>
    <t>HOP 25.03</t>
  </si>
  <si>
    <t>5zbacuFfA2753L3oc4d47N</t>
  </si>
  <si>
    <t>All forklifts and other driven transport trolleys are clean and well maintained and of a suitable type to avoid contamination through emissions.</t>
  </si>
  <si>
    <t>7wdZHoPX7DNLzu19Ux4AHl</t>
  </si>
  <si>
    <t>Internal transport should be maintained so as to avoid product contamination, with special attention to fume emissions. Forklifts and other driven transport trolleys should be electric or gas-driven.</t>
  </si>
  <si>
    <t>2oNaOXs0DVeMiQZPYCn5r7</t>
  </si>
  <si>
    <t>1MCXV7zVdDP4h1EcY9T7rD</t>
  </si>
  <si>
    <t>HOP 32.07.03</t>
  </si>
  <si>
    <t>7fjEL7Oz8SgZ7Y25dwKOXo</t>
  </si>
  <si>
    <t>The correct maximum residue level (MRL) sampling and testing procedures are followed.</t>
  </si>
  <si>
    <t>5xUdcWFlaPPtkKg6Qac9dN</t>
  </si>
  <si>
    <t>Documented evidence shall be available demonstrating compliance with applicable sampling procedures.</t>
  </si>
  <si>
    <t>5E9apgdIabjK9U9O52kP3v</t>
  </si>
  <si>
    <t>SMXTa09QOAWmUuwsW67RZ</t>
  </si>
  <si>
    <t>HOP 32.07.01</t>
  </si>
  <si>
    <t>1GZwkXNfHhqTTJeL3DQWFf</t>
  </si>
  <si>
    <t>Information regarding maximum residue levels (MRLs) is available for the destination markets in which products will be traded.</t>
  </si>
  <si>
    <t>3IDBizxlBDJoLmCLZjs2oY</t>
  </si>
  <si>
    <t>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</si>
  <si>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290gmyU2VVICqf5zh0WWzR</t>
  </si>
  <si>
    <t>HOP 32.07.04</t>
  </si>
  <si>
    <t>XjwuRoAtGIL72wtmA9EUv</t>
  </si>
  <si>
    <t>A documented action plan is available that describes the steps to be taken if an unauthorized plant protection product (PPP) is detected in the maximum residue level (MRL) sampling.</t>
  </si>
  <si>
    <t>31pLZsiMwGuroBvJnU7qCb</t>
  </si>
  <si>
    <t>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</si>
  <si>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42RbXI4KbnRinMgZIHMWwW</t>
  </si>
  <si>
    <t>HOP 32.07.05</t>
  </si>
  <si>
    <t>158ByoFlXlkyxmOt0mUZTl</t>
  </si>
  <si>
    <t>A documented action plan is available that describes the steps to be taken if a maximum residue level (MRL) is exceeded.</t>
  </si>
  <si>
    <t>3vU0IoOvm164HfRXlcuF2R</t>
  </si>
  <si>
    <t>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</si>
  <si>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2AuwNDV0HSzSgN7FxcxqnH</t>
  </si>
  <si>
    <t>HOP 32.07.02</t>
  </si>
  <si>
    <t>7seSPwiK53xgDNaPcMXgAb</t>
  </si>
  <si>
    <t>A risk assessment for all registered products has been completed and the maximum residue level (MRL) requirements of the applicable market(s) are met.</t>
  </si>
  <si>
    <t>137Xf4v8Mpw036IMmXje36</t>
  </si>
  <si>
    <t>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</si>
  <si>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4KmSEei3LeoWEqK54zVFih</t>
  </si>
  <si>
    <t>HOP 30.01.01</t>
  </si>
  <si>
    <t>qxgyk8NvXzQ13Kj1KENy4</t>
  </si>
  <si>
    <t>There is a risk assessment to assess food safety risks for pre- and postharvest water used.</t>
  </si>
  <si>
    <t>2TozVUSNBgpEdy3y7tpAzT</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</si>
  <si>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</si>
  <si>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31MnP6cupxhwzTJCfEX2C0</t>
  </si>
  <si>
    <t>36c00N92RilcASdNhrjg8P</t>
  </si>
  <si>
    <t>HOP 33.04.01</t>
  </si>
  <si>
    <t>6eCCw2F6MukvEGrRMih6L9</t>
  </si>
  <si>
    <t>Records are kept of pest control inspections and corrective actions taken.</t>
  </si>
  <si>
    <t>7CGLG5MMs7igIDIR1hSwkH</t>
  </si>
  <si>
    <t>Monitoring shall take place and records of pest control inspections and follow-up action plan(s) shall be kept.</t>
  </si>
  <si>
    <t>Rm2o1gaBaALvlfFEiYrMu</t>
  </si>
  <si>
    <t>1YjodcLkPXYuUVJv2kTcFk</t>
  </si>
  <si>
    <t>3XudjBlmBqjWyM6pETY020</t>
  </si>
  <si>
    <t>HOP 28.02.01</t>
  </si>
  <si>
    <t>5sBJEU9Yh11QkBMjDGO69O</t>
  </si>
  <si>
    <t>There is documented justification for the use of soil fumigants.</t>
  </si>
  <si>
    <t>C7Uz3TEgicauHjm7AYPcf</t>
  </si>
  <si>
    <t>There shall be documented evidence and justification for the use of soil fumigants, including targeted problem, location, date, active ingredient, doses, method of application, and operator. Methyl bromide shall never be used as a soil fumigant.</t>
  </si>
  <si>
    <t>BNyveclVEQj4HZroYIsSp</t>
  </si>
  <si>
    <t>6hgcx90w2fzTVaISj52Z2w</t>
  </si>
  <si>
    <t>HOP 28.02.02</t>
  </si>
  <si>
    <t>9zddHxyV5qLkUOtGH4ZtI</t>
  </si>
  <si>
    <t>The preplanting interval is complied with.</t>
  </si>
  <si>
    <t>6X3pEdt0jibWwOqrZPpLMd</t>
  </si>
  <si>
    <t>The preplanting interval shall be recorded.</t>
  </si>
  <si>
    <t>1W4qh409CVH7yATNLUv0I7</t>
  </si>
  <si>
    <t>HOP 28.02.03</t>
  </si>
  <si>
    <t>nCcGBlxrIOPoXyBzlyu11</t>
  </si>
  <si>
    <t>The producer explores alternatives to chemical fumigation before resorting to the use of chemical fumigants.</t>
  </si>
  <si>
    <t>6Jz7LD0l6wlMCzanisCODi</t>
  </si>
  <si>
    <t>The producer should be able to demonstrate assessment of alternatives to chemical soil fumigation through technical knowledge, documented evidence, or accepted local practice and has implemented them, where feasible.</t>
  </si>
  <si>
    <t>07MxFwd7NsoKDW2i92Kha</t>
  </si>
  <si>
    <t>HOP 22.01.01</t>
  </si>
  <si>
    <t>3LbO4Qip7Oh159KFJ6idJm</t>
  </si>
  <si>
    <t>Biodiversity is managed to enable its protection and enhancement.</t>
  </si>
  <si>
    <t>3dBmsd45vYHEmVoSvuospE</t>
  </si>
  <si>
    <t>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</si>
  <si>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25ufr7Onk7JPdSt2laMS29</t>
  </si>
  <si>
    <t>4QFSQ4CL9b5TEFRubQWpKW</t>
  </si>
  <si>
    <t>HOP 30.05.03</t>
  </si>
  <si>
    <t>6o7UlzNxkDUtPzLqRRJSbM</t>
  </si>
  <si>
    <t>The use of treated sewage water does not pose a food safety risk.</t>
  </si>
  <si>
    <t>m4ZoxqgjizFlos755oNVY</t>
  </si>
  <si>
    <t>6DLYBu74pUsP9h2Tk6aE8b</t>
  </si>
  <si>
    <t>2R0IzVT8GMRfQgFbRBss4N</t>
  </si>
  <si>
    <t>HOP 19.05</t>
  </si>
  <si>
    <t>1ZyfgOmwxaRiR7S4R7fDx4</t>
  </si>
  <si>
    <t>Clean toilets are provided for workers, visitors, and subcontractors in the vicinity of their work.</t>
  </si>
  <si>
    <t>3V8S3Zp473TpC8t9KgGKxq</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</si>
  <si>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</si>
  <si>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5y6C5KZtGFA5bRC3q2nOtJ</t>
  </si>
  <si>
    <t>318Zk1sDpAYQR4ep8CTSOa</t>
  </si>
  <si>
    <t>HOP 18.01</t>
  </si>
  <si>
    <t>7oBdmWvOyn4XGWulMPeIw2</t>
  </si>
  <si>
    <t>Transaction documentation includes reference to the GLOBALG.A.P. status and the GLOBALG.A.P. Number (GGN).</t>
  </si>
  <si>
    <t>6zQWEmzGwuWY0e8ywxB8H5</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</si>
  <si>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</si>
  <si>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5AYuYvAyD5dx1XUm0wkNUh</t>
  </si>
  <si>
    <t>6MloT6Bt3SzBLSPi8hu0qX</t>
  </si>
  <si>
    <t>HOP 32.02.03</t>
  </si>
  <si>
    <t>1R7EwVRah5G1jhskea8SV2</t>
  </si>
  <si>
    <t>Management of plant protection products (PPPs) is supported with metrics.</t>
  </si>
  <si>
    <t>4DAefEXaNO8QPTZ6fzDYll</t>
  </si>
  <si>
    <t>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t>
  </si>
  <si>
    <t>4tsSAXoTqULXFfkPGQuphj</t>
  </si>
  <si>
    <t>5Zx9P46AEaFAAIZr3PtJOv</t>
  </si>
  <si>
    <t>HOP 33.07.03</t>
  </si>
  <si>
    <t>gg3uFLFFIenULcOItRB47</t>
  </si>
  <si>
    <t>The producer takes steps to maintain safety during nighttime/low-light operations.</t>
  </si>
  <si>
    <t>xcPouBc4lyDvtEalFzvbR</t>
  </si>
  <si>
    <t>Harvesting equipment shall be lighted sufficiently to allow workers to operate safely at night.</t>
  </si>
  <si>
    <t>6XDlMJZ8YZa4z9YpSWG2pO</t>
  </si>
  <si>
    <t>1BdtNqLMFKz7NeX3gGyZze</t>
  </si>
  <si>
    <t>HOP 33.07.02</t>
  </si>
  <si>
    <t>6bxJXVfuhNw1SuBFtPHs3g</t>
  </si>
  <si>
    <t>Drying facilities are well ventilated to allow for adequate air circulation.</t>
  </si>
  <si>
    <t>4YpmRh8VAeKOkW6KTPb7iP</t>
  </si>
  <si>
    <t>Kiln facilities shall be ventilated to prevent excessive heat and moisture build-up. Workers working in kiln facilities shall be given an adequate number of breaks from extreme temperature environments to prevent accident or injury.</t>
  </si>
  <si>
    <t>vTkapa5BYifMWfSkmGw3b</t>
  </si>
  <si>
    <t>HOP 33.07.01</t>
  </si>
  <si>
    <t>3C9BjY0CoKLE5SSbTfXDcE</t>
  </si>
  <si>
    <t>Fire extinguishers are provided in all harvesting and handling facilities.</t>
  </si>
  <si>
    <t>73fLhjbTMmWVwFeYFadGYb</t>
  </si>
  <si>
    <t>Fire extinguishers shall be installed throughout harvesting facilities, clearly identified, and free of obstacles that would prevent access. Employees shall be trained at least annually on emergency action plans and how to use fire extinguishers.</t>
  </si>
  <si>
    <t>7a7YUibqr9zFYGEBP87njg</t>
  </si>
  <si>
    <t>HOP 33.06.04</t>
  </si>
  <si>
    <t>2eQogRcqg3PdEnG0jcW1v7</t>
  </si>
  <si>
    <t>Refrigerated containers used to temporarily store and/or transport hop bales are suitably maintained.</t>
  </si>
  <si>
    <t>4afZdpmLKoJH6veEklYz6v</t>
  </si>
  <si>
    <t>Refrigerated containers used to temporarily store and/or transport hop bales shall be visually inspected and verified to be clean and in good working condition. Records of inspection shall be maintained.</t>
  </si>
  <si>
    <t>6jeCGSSXYJzTftXx8cbHUd</t>
  </si>
  <si>
    <t>3fQ7VcO1T7iA9Mne9POz8x</t>
  </si>
  <si>
    <t>HOP 33.06.03</t>
  </si>
  <si>
    <t>3WWTUcbbDv2prvQuKx6hLC</t>
  </si>
  <si>
    <t>When vehicles and transportation equipment are stored in hop harvesting and/or handling areas during the off season, methods are in place to prevent cross contamination.</t>
  </si>
  <si>
    <t>4jSA95O2stXHCqkNAPUpoE</t>
  </si>
  <si>
    <t>If vehicles and transportation equipment (hop trucks, forklifts, telehandlers, etc.) are stored in hop harvesting and/or handling facilities during the off season (after harvest and all product has been removed from facilities), tarps or secondary containment shall be used to contain spills and drips in all areas where product may come in contact with the floor.</t>
  </si>
  <si>
    <t>6FWsL23qsjO2iaxSjwqrTX</t>
  </si>
  <si>
    <t>HOP 33.06.02</t>
  </si>
  <si>
    <t>1F63ZjzY25mC50qM9TqnVu</t>
  </si>
  <si>
    <t>The producer maintains a written procedure for the inspection of trucks and trailers used to transport finished product.</t>
  </si>
  <si>
    <t>2GB83flJnDa4TfwMTWWUrE</t>
  </si>
  <si>
    <t>Based on a written procedure, there shall be a visual check before every finished product transport to ensure that the loading compartment is clean, dry, and completely empty and free of remains and odors from the previous load. Trucks and trailers used for transporting hops bales shall be clean and fit for the purpose, with care given to the cleanliness of dual-purpose trailers to prevent contamination. For transported materials, the properties to consider include food-grade products, neutral substances without odor and risk to food safety, substances that adhere to surfaces, potentially dangerous chemicals, substances containing proteins or fats, and microbiological contamination. The written procedure shall include specific cleaning methods based on properties of materials previously transported. Cleaning activities shall be based on the assessed risk and may include dry cleaning, cleaning with water, cleaning with water and a cleaning agent, disinfection immediately or after one of the previous cleaning regimes. 
Records of cleaning and inspection shall be kept.</t>
  </si>
  <si>
    <t>6NGHo9KgZuNiTi4MFxBvPH</t>
  </si>
  <si>
    <t>HOP 33.06.01</t>
  </si>
  <si>
    <t>68fmjo3gU1AMf7WJNKw3bp</t>
  </si>
  <si>
    <t>Vehicles and equipment used for loading, transport, or storage of harvested products are cleaned, maintained, and appropriate for use.</t>
  </si>
  <si>
    <t>2sGag02Ex3GlZNDpM3Q3GP</t>
  </si>
  <si>
    <t>Vehicles and equipment used for removing hop bines from fields (knives, top and bottom cutters, tractors, portable harvesters, etc.) or for loading, transport, or storage of harvested products shall be cleaned and maintained to prevent contamination (from soil, oil, hydraulic fluid, lubricants, etc.).
Vehicles and equipment shall be suitable for the intended purpose. Equipment shall be stored so as to minimize food safety risks.
Cleaning and inspections shall be documented.</t>
  </si>
  <si>
    <t>wJGxkpTtpUJs74DNe2IgN</t>
  </si>
  <si>
    <t>HOP 33.05.04</t>
  </si>
  <si>
    <t>4KbdlIPfucL5PVYcY779Ch</t>
  </si>
  <si>
    <t>Producer has comingling prevention policies in place.</t>
  </si>
  <si>
    <t>6qKsmJr3w8QtR0xatgZYzB</t>
  </si>
  <si>
    <t>Producer shall have in place documented procedures for the prevention of comingling and cross contamination of varieties in the drying, baling, and storage (where applicable) facilities. Varieties shall be clearly identified and documented.</t>
  </si>
  <si>
    <t>7ctYNkkwyMaJhUZotDNFjC</t>
  </si>
  <si>
    <t>6RkXpaogLMXAoMFkiJ9fiZ</t>
  </si>
  <si>
    <t>HOP 33.05.03</t>
  </si>
  <si>
    <t>1oQ8WuMfsnl1nIyGPsI2PH</t>
  </si>
  <si>
    <t>A product analysis is performed.</t>
  </si>
  <si>
    <t>4TGFZHMKxqMlsP32R5YW1f</t>
  </si>
  <si>
    <t>If quality parameters are analyzed, these analyses shall be performed by a third-party laboratory that utilizes industry standards or customer specifications (alpha acids, hop storage index, moisture, seed, leaf, stem, etc.). Analysis records shall be kept for each lot.</t>
  </si>
  <si>
    <t>gglnLtMXx0d4wvDnnR3RP</t>
  </si>
  <si>
    <t>HOP 33.05.02</t>
  </si>
  <si>
    <t>1t87EgsC4F9gDNGZkXQSVn</t>
  </si>
  <si>
    <t>Finished bale weights are verified.</t>
  </si>
  <si>
    <t>56bECJYJ21nSYci7ffzTBe</t>
  </si>
  <si>
    <t>Finished bales shall be weighed using calibrated scales. Weights shall be documented by lot number. Procedures shall be in place to comply with targeted weights.</t>
  </si>
  <si>
    <t>5IMfJyud258B7oqXX9lY1G</t>
  </si>
  <si>
    <t>HOP 33.05.01</t>
  </si>
  <si>
    <t>53XFoKAPf6LCkQ9DPX66v6</t>
  </si>
  <si>
    <t>Final product labeling is appropriate.</t>
  </si>
  <si>
    <t>3BuxA4OcheSuJRxa7dgofS</t>
  </si>
  <si>
    <t>Where final product packing is included in the scope of certification, finished bales shall be clearly labeled with an approved numbering scheme from the country they are produced in, and where known, country of intended sale. At minimum, bales shall be identified by grower number and/or region, variety, and lot number.</t>
  </si>
  <si>
    <t>4KW1SySAZzI9CeyboEsmEY</t>
  </si>
  <si>
    <t>HOP 33.04.03</t>
  </si>
  <si>
    <t>2KjDdMXpsNwRyljUsmaAEH</t>
  </si>
  <si>
    <t>A pest management plan is in place and implemented.</t>
  </si>
  <si>
    <t>3PASZvJVF9i87xPepdQi8</t>
  </si>
  <si>
    <t>A pest management plan for monitoring and control of pests in the packing and storage areas shall be in place.
There shall be visual evidence that the pest monitoring and correcting processes are effective. Pest control programs shall be in place during the off season. Monitoring shall be documented. Rodent traps shall be used only inside facilities. Bait stations shall not be used inside facilities. Traps shall be located an adequate distance away from piles in cooling and baling facilities to avoid contamination.</t>
  </si>
  <si>
    <t>Noq7ut0eVZHxP29XH45mJ</t>
  </si>
  <si>
    <t>HOP 33.04.02</t>
  </si>
  <si>
    <t>4sezxqipRVB2HAOjbXJmz3</t>
  </si>
  <si>
    <t>Methods are in place to prevent birds from entering hop harvesting and handling facilities.</t>
  </si>
  <si>
    <t>Z44g6M3E8iG35wCVLoM5R</t>
  </si>
  <si>
    <t>The producer shall be able to show that methods are in place to control access of animals and wildlife to facilities during the harvesting and postharvesting seasons (bird netting/screening, air curtains, etc.).</t>
  </si>
  <si>
    <t>3Fqbckd0AIl0t98n6D30jQ</t>
  </si>
  <si>
    <t>HOP 33.03.03</t>
  </si>
  <si>
    <t>7w7za6slYHwXJyNWXpPbgv</t>
  </si>
  <si>
    <t>In the case of natural air or sun drying in the field, locations are maintained in such a way as to prevent debris (dirt, rocks, and wind-blown material) from being introduced into harvested hops.</t>
  </si>
  <si>
    <t>47WTnDRa7k9JKb8AK93Fp1</t>
  </si>
  <si>
    <t>If using natural air or sun for the drying of harvested hops in the field, the producer shall implement adequate methods to prevent contamination and maintain product integrity. Hops shall be reasonably protected from excessive wildlife and roosting and nesting areas.
“N/A” if not using natural air or sun drying hops in field.</t>
  </si>
  <si>
    <t>4eKy1DGXi4so3zRzyqThnJ</t>
  </si>
  <si>
    <t>6p7sDzJHyJMlRqpcOcYEux</t>
  </si>
  <si>
    <t>HOP 33.03.02</t>
  </si>
  <si>
    <t>5AYfkDuVSoEuUtzhxZVwor</t>
  </si>
  <si>
    <t>In the case of direct heaters using diesel as a fuel source, complete burning of the fuel is ensured in order to avoid contamination of hops with fuel odors.</t>
  </si>
  <si>
    <t>4bUVlh9tH5Yj3ia2O8oMfy</t>
  </si>
  <si>
    <t>During the drying process, if using diesel as a fuel source, burners shall be maintained to ensure clean exhaust and minimal soot and odor. Clear instructions to avoid such contamination shall be in place.
Records of service shall be documented.
“N/A” if not using diesel as a fuel source for kiln burners.</t>
  </si>
  <si>
    <t>4gYUDrkqcqvU3rnkbrL7PJ</t>
  </si>
  <si>
    <t>HOP 33.03.01</t>
  </si>
  <si>
    <t>dsiCKsHgurIijtWkmScIs</t>
  </si>
  <si>
    <t>Drying equipment and temperature controls are maintained and documented.</t>
  </si>
  <si>
    <t>6H4l2OHMfdYNnsAcd0T1Dr</t>
  </si>
  <si>
    <t>The air heating system for kiln dryers and temperature controls shall be inspected and calibrated annually prior to use to ensure proper drying and efficient energy use. Records of service shall be documented.</t>
  </si>
  <si>
    <t>5BdmaZld42iRU1zXRFyJrM</t>
  </si>
  <si>
    <t>HOP 33.02.02</t>
  </si>
  <si>
    <t>2Q5qoDXhpxiWvtOaHO0zsc</t>
  </si>
  <si>
    <t>Methods for detecting and/or removing metals from products prior to the products being packed are implemented.</t>
  </si>
  <si>
    <t>6vIGWFHIvSf6ljxHVkg2lh</t>
  </si>
  <si>
    <t>In-line magnets shall be installed throughout facilities based on a risk assessment to prevent metal inclusion in finished products. Inspection of magnets shall be documented and occur routinely.</t>
  </si>
  <si>
    <t>110oWX79i6mbT4bTqOXnsF</t>
  </si>
  <si>
    <t>62HwlxnHLih4wXtatxdlhL</t>
  </si>
  <si>
    <t>HOP 33.02.01</t>
  </si>
  <si>
    <t>3GYD5AfACoMcapCqIJaEbW</t>
  </si>
  <si>
    <t>Systems are in place to ensure that foreign materials do not contaminate products.</t>
  </si>
  <si>
    <t>6SpnTZNadoabwbpdAWXjAb</t>
  </si>
  <si>
    <t>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</si>
  <si>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9PZFinqAdZdNFyWP0Gkid</t>
  </si>
  <si>
    <t>HOP 33.01.07</t>
  </si>
  <si>
    <t>4TaEOi13PA5NzzHObNPjhP</t>
  </si>
  <si>
    <t>Cleaning equipment, agents, lubricants, etc. are stored and used to prevent chemical contamination of products and are approved for application in the food industry.</t>
  </si>
  <si>
    <t>55ZFSiFdF6GvPJZKhfFjDj</t>
  </si>
  <si>
    <t>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t>
  </si>
  <si>
    <t>1zH3ajr9ldfV66pKaz5uSC</t>
  </si>
  <si>
    <t>4h9q4CoiCDGAmiduAehZV5</t>
  </si>
  <si>
    <t>HOP 33.01.06</t>
  </si>
  <si>
    <t>6K2AKsZdfsOdekTRF5nsQD</t>
  </si>
  <si>
    <t>Packaging materials are appropriate for their intended use and stored under conditions that protect the materials from contamination.</t>
  </si>
  <si>
    <t>6KyRy9gjrymzqTkAUokEKd</t>
  </si>
  <si>
    <t>Packing materials (polycloth, food-grade burlap, mylar aluminum foil, etc.) shall be appropriate for the intended use (and stored under conditions that protect the materials from contamination and deterioration. Packaging materials may be stored outside, providing risks of contamination have been addressed (e.g., packaging materials sealed in plastic covers).</t>
  </si>
  <si>
    <t>3FzZ87HyxWVaWXNhvlQrEX</t>
  </si>
  <si>
    <t>HOP 33.01.05</t>
  </si>
  <si>
    <t>32DvEiYJhod2vTBjn92OuM</t>
  </si>
  <si>
    <t>All floors (including hop bine unloading, bale loading areas, kiln, and cooling room floors) are cleaned and maintained in hygienic conditions so as to prevent inadvertent introduction of rocks, dirt, and other debris.</t>
  </si>
  <si>
    <t>7t0KD69klMxOnOS3rXCIJQ</t>
  </si>
  <si>
    <t>Concrete and paved facility floors shall be cleaned and inspected and/or graveled areas shall be adequately maintained to prevent the creation of excessive mud. Records of cleaning and inspection shall be kept. Only food-grade oils and lubricants shall be used on floors and food contact surfaces.</t>
  </si>
  <si>
    <t>1K5K336n6rUNbYHQAlxEPl</t>
  </si>
  <si>
    <t>HOP 33.01.04</t>
  </si>
  <si>
    <t>2tNjqYrnbvXZmtyiHjQvF</t>
  </si>
  <si>
    <t>All conveyors, contact surfaces, and kiln cloth are inspected, cleaned, and maintained so as to prevent materials from becoming a source of contamination.</t>
  </si>
  <si>
    <t>4z18wnSz7DMGJlcBTI04JT</t>
  </si>
  <si>
    <t>To prevent contamination, all contact surfaces (conveyor belts, machinery, equipment, kiln cloth, balers, floors, walls, storage areas, etc.) shall be cleaned prior to use, and visually inspected according to a documented cleaning and maintenance schedule that includes defined frequency. Kiln beds, conditioning boxes, and cooling room floors shall be cleaned and inspected prior to use, and between each variety.
Only food-grade oils and lubricants shall be used on floors for cleaning and lubrication. No rodent traps shall be allowed near piles on cooling floor. Records of cleaning and maintenance shall be kept.</t>
  </si>
  <si>
    <t>3TJO1V2S0xv55AWErOIDcD</t>
  </si>
  <si>
    <t>HOP 33.01.03</t>
  </si>
  <si>
    <t>1nBhith0D9ZEpopoeY6RHh</t>
  </si>
  <si>
    <t>All locations for harvesting, handling, storage, and distribution of products are cleaned and maintained.</t>
  </si>
  <si>
    <t>61U09uSqoCDfDfaVrM5alA</t>
  </si>
  <si>
    <t>Annual cleaning and inspection of harvesting and handling facilities (picking machines, kilns, cooling rooms, and baling rooms – including floors and conveyor belts) shall be conducted so as to prevent contamination to harvested products (excessive rodent and wildlife contamination and nests, soil/dirt, oil, hydraulic fluid, lubricants, etc.). Cleaning and inspections shall be documented according to documented cleaning and maintenance schedule, with defined frequency. Maintenance shall not introduce food safety risks.</t>
  </si>
  <si>
    <t>6x4TgyCPYeVxMundigF5QQ</t>
  </si>
  <si>
    <t>HOP 33.01.02</t>
  </si>
  <si>
    <t>5rfTWsbP6M4hi0Ob5bfzcD</t>
  </si>
  <si>
    <t>Signs are visibly posted to inform staff and visitors of food safety and facility hygiene rules.</t>
  </si>
  <si>
    <t>1I0ZTdFtyb4p2wDyyxooZs</t>
  </si>
  <si>
    <t>Food safety and facility hygiene signs shall be visible and contain clear instructions to staff and visitors (authorized workers only, no food/beverages, no jewelry, no glass, no smoking, handwashing required, etc.).</t>
  </si>
  <si>
    <t>6Dd7Ej0bloZCuhzQE6NRFG</t>
  </si>
  <si>
    <t>HOP 33.01.01</t>
  </si>
  <si>
    <t>70aV8JpXScw00LeqKHz1l0</t>
  </si>
  <si>
    <t>Harvested, dried, and baled products are stored to minimize food safety risks.</t>
  </si>
  <si>
    <t>3HFyKjgmMqvHT8tBFrYalj</t>
  </si>
  <si>
    <t>All harvested products (fresh, dried, bulk, and baled) shall be stored appropriately and protected from contamination in accordance with the hygiene risk assessment.</t>
  </si>
  <si>
    <t>7daMGRyQxVGmTZxUyqFRi3</t>
  </si>
  <si>
    <t>HOP 32.11.01</t>
  </si>
  <si>
    <t>1Gss5ZOBiu46jYcuAYaHk5</t>
  </si>
  <si>
    <t>Invoices and/or procurement documentation of all plant protection products (PPPs) and postharvest treatments are kept.</t>
  </si>
  <si>
    <t>5xBGoKWWDIW4UQEp7CnzhZ</t>
  </si>
  <si>
    <t>Efforts shall be made to avoid illegal and counterfeit PPPs.
Invoices, procurement documentation, or packing slips of all PPPs used and/or stored shall be retained.</t>
  </si>
  <si>
    <t>3ag7qg4fpn4nxKeaoiBogr</t>
  </si>
  <si>
    <t>4go0JPYVEDWnVYGcwMZZHL</t>
  </si>
  <si>
    <t>HOP 32.10.05</t>
  </si>
  <si>
    <t>5jwcp7mjNZR8wqejTriBlx</t>
  </si>
  <si>
    <t>Plant protection products (PPPs) are transported between production sites in a safe and secure manner.</t>
  </si>
  <si>
    <t>63MRitrXldyKXpVLDKU0De</t>
  </si>
  <si>
    <t>The producer shall ensure that the PPPs are transported in a way that mitigates risk to the environment or the health of the worker(s) and shall follow best industry practices.</t>
  </si>
  <si>
    <t>5qnkDnY15QXVvX76sVZ2K1</t>
  </si>
  <si>
    <t>HOP 32.10.04</t>
  </si>
  <si>
    <t>68dZW8PH8n3jPs4tSQzJC4</t>
  </si>
  <si>
    <t>Facilities are available to deal with operator contamination.</t>
  </si>
  <si>
    <t>4723TdTgSW0LxFKL6kXQLf</t>
  </si>
  <si>
    <t>All plant protection product (PPP)/chemical storage and filling/mixing areas present on the farm shall have eyewash amenities, a source of clean water near the work area, and a first aid kit containing the relevant first aid material.</t>
  </si>
  <si>
    <t>3bPCs5lCs4U9bFn2mnh2n4</t>
  </si>
  <si>
    <t>HOP 32.10.03</t>
  </si>
  <si>
    <t>60UjZeYLQXJxEyn2rOe3OD</t>
  </si>
  <si>
    <t>An accident procedure is available near the plant protection product (PPP)/chemical storage.</t>
  </si>
  <si>
    <t>6Um5NBEDmwV61JRdlD8QYS</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</si>
  <si>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</si>
  <si>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7ow0sXid4JiyUKlaVKFUlV</t>
  </si>
  <si>
    <t>HOP 32.10.02</t>
  </si>
  <si>
    <t>68Kz3r20XN1IzMsUTlyc2Z</t>
  </si>
  <si>
    <t>Plant protection products (PPPs) are mixed and handled according to label requirements.</t>
  </si>
  <si>
    <t>5NikloFJ1TZId66Cn7ypPP</t>
  </si>
  <si>
    <t>Appropriate measuring equipment shall be adequate for mixing PPPs, and the correct handling and filling procedures shall be followed.</t>
  </si>
  <si>
    <t>6tKEglDWTK3aByOT4k08Jx</t>
  </si>
  <si>
    <t>HOP 32.10.01</t>
  </si>
  <si>
    <t>4VsmQP4659lNGyD6CqhATp</t>
  </si>
  <si>
    <t>Access to health checks is available to workers with exposure to applicable plant protection products (PPPs) according to the risk assessment or exposure and toxicity of products.</t>
  </si>
  <si>
    <t>2y57Vlf9a1KjeA7SIjREBl</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</si>
  <si>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</si>
  <si>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44ywmICieyq1sZP7Lt6nJD</t>
  </si>
  <si>
    <t>HOP 32.09.06</t>
  </si>
  <si>
    <t>5iOjWWmKebvWXCNY1lb7Pn</t>
  </si>
  <si>
    <t>The plant protection product (PPP) storage is able to retain and manage spillage.</t>
  </si>
  <si>
    <t>1xCz9IP9qVNTbJCBLQSOTW</t>
  </si>
  <si>
    <t>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</si>
  <si>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4QOHCspm1xB86DGAUYDjRE</t>
  </si>
  <si>
    <t>5aqRFuS6bfweRyUFQo8x2A</t>
  </si>
  <si>
    <t>HOP 32.09.05</t>
  </si>
  <si>
    <t>5crGAMurW9LztWwSz5BWcT</t>
  </si>
  <si>
    <t>Plant protection product (PPP) storage is illuminated.</t>
  </si>
  <si>
    <t>4Eak4bqMEpPm96eAUPSpCh</t>
  </si>
  <si>
    <t>The storage shall be sufficiently illuminated by natural or artificial lighting to ensure that all product labels can be easily read.</t>
  </si>
  <si>
    <t>5FveABVKz0or7oobUIiuuh</t>
  </si>
  <si>
    <t>HOP 32.09.04</t>
  </si>
  <si>
    <t>2mlgC1evw7U9iygKDsD3Wu</t>
  </si>
  <si>
    <t>Plant protection products (PPPs) are stored at appropriate temperatures.</t>
  </si>
  <si>
    <t>2ivC15p8nlFNrqpur0SLug</t>
  </si>
  <si>
    <t>Storage temperatures shall be in accordance with label requirements.</t>
  </si>
  <si>
    <t>3Su8Jikr7kpKmCABFTPf1I</t>
  </si>
  <si>
    <t>HOP 32.09.03</t>
  </si>
  <si>
    <t>708NPwgnD0jWBOOPvZhuFr</t>
  </si>
  <si>
    <t>Plant protection product (PPP) storage does not pose a risk to workers or create opportunities for cross contamination.</t>
  </si>
  <si>
    <t>5K1766dX1IYp55fGdjN1lK</t>
  </si>
  <si>
    <t>The PPPs and postharvest treatment product storage shall mitigate health and safety risks to workers and the risk of cross contamination.
Liquids shall never be stored above powders or granular formulations.</t>
  </si>
  <si>
    <t>5LitGe1sSmcSU7f6G8PlEU</t>
  </si>
  <si>
    <t>HOP 32.09.02</t>
  </si>
  <si>
    <t>5guVjIEHKfGiQci4B9i1so</t>
  </si>
  <si>
    <t>The plant protection product (PPP) storage is structurally sound and robust.</t>
  </si>
  <si>
    <t>75K9VvvomhEwynjhDskQFT</t>
  </si>
  <si>
    <t>Storage capacity shall be sufficient to contain all PPPs during the peak application season. The storage space shall be sturdy.</t>
  </si>
  <si>
    <t>5Fa6NDzJfhO9VW2Ian3BBn</t>
  </si>
  <si>
    <t>HOP 32.09.01</t>
  </si>
  <si>
    <t>qgnV3kt6KQdFA5hyyPj3b</t>
  </si>
  <si>
    <t>Plant protection products (PPPs), biocontrol agents, and any other treatment products are stored in a manner that ensures the associated risks are managed.</t>
  </si>
  <si>
    <t>4YNdft4Gs9FpvCNYyRDUtI</t>
  </si>
  <si>
    <t>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</si>
  <si>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39F9isLjJQ6Zd74kvoYSEd</t>
  </si>
  <si>
    <t>HOP 32.08.01</t>
  </si>
  <si>
    <t>4V8968gotwCyqeEwW5U7os</t>
  </si>
  <si>
    <t>Up-to-date application records are kept of all other substances not covered under any of the sections.</t>
  </si>
  <si>
    <t>3ZKoG2jP6BFYXht86lcAV8</t>
  </si>
  <si>
    <t>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</si>
  <si>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5XwbzZtEM8lBOyfvXXxdDp</t>
  </si>
  <si>
    <t>20YlZa7fDLZDPJvjeuo9x4</t>
  </si>
  <si>
    <t>HOP 32.06.01</t>
  </si>
  <si>
    <t>72RYOVVMi8cr4hQRCzJ9w</t>
  </si>
  <si>
    <t>Surplus application mixes or tank washings are disposed of responsibly.</t>
  </si>
  <si>
    <t>4lkCBGdbyfikd92iaVQv9e</t>
  </si>
  <si>
    <t>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</si>
  <si>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49eZzszjuUC0B6uHMRpoza</t>
  </si>
  <si>
    <t>3OtWilsPbB5ZZXOPyhUkNP</t>
  </si>
  <si>
    <t>HOP 32.05.01</t>
  </si>
  <si>
    <t>4fWTkwYNixkmwSzb4mDCxq</t>
  </si>
  <si>
    <t>Obsolete plant protection products (PPPs) are securely maintained, identified, and disposed of via authorized or approved channels.</t>
  </si>
  <si>
    <t>1zu7ZVRyunpmaIOqxGroCS</t>
  </si>
  <si>
    <t>There shall be records indicating that obsolete PPPs have been disposed of via officially authorized channels. If this is not possible, obsolete PPPs shall be securely maintained and identifiable.</t>
  </si>
  <si>
    <t>1dk4ytnQWjHBvg1ln8HjTF</t>
  </si>
  <si>
    <t>4wcio5O4W1uwKeSVkBJG1a</t>
  </si>
  <si>
    <t>HOP 32.04.06</t>
  </si>
  <si>
    <t>5WLEtX7QiNW6SDwBEimFVJ</t>
  </si>
  <si>
    <t>All local regulations regarding disposal or destruction of plant protection product (PPP) containers are complied with.</t>
  </si>
  <si>
    <t>5kzyuOo9LdXNKPlN6rxghy</t>
  </si>
  <si>
    <t>All the relevant national, regional, and local regulations and legislation, if such exist, shall have been complied with regarding the disposal of empty PPP containers.</t>
  </si>
  <si>
    <t>2JbpD7n1ziHSr2bVcKMSYA</t>
  </si>
  <si>
    <t>79HpOTPJomQvYoqRSv7sSl</t>
  </si>
  <si>
    <t>HOP 32.04.05</t>
  </si>
  <si>
    <t>55I6tOkcT1Y4mxJKto8VQR</t>
  </si>
  <si>
    <t>Official collection and disposal systems are used, when available, and the empty containers are then adequately stored, labeled, and handled according to the rules of that collection system.</t>
  </si>
  <si>
    <t>K2Xt0dGxhn2EH1PIf1kLn</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</si>
  <si>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</si>
  <si>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4tzGi3d72x7XH7lJx3Qasx</t>
  </si>
  <si>
    <t>HOP 32.04.04</t>
  </si>
  <si>
    <t>3aVyz322Y7flQVshYm72hn</t>
  </si>
  <si>
    <t>Empty plant protection product (PPP) containers are disposed of in such a way as to mitigate the risk to humans and the environment.</t>
  </si>
  <si>
    <t>50zFAyXuxmpe9Cup8pqmMS</t>
  </si>
  <si>
    <t>The producer shall dispose of empty PPP containers using a safe handling system prior to the disposal, and a disposal method that avoids exposing people to the contents and avoids contamination of the environment (watercourses, flora, and fauna).</t>
  </si>
  <si>
    <t>4Yhx91f604N49HGyPp6mD</t>
  </si>
  <si>
    <t>HOP 32.04.03</t>
  </si>
  <si>
    <t>5lRWgG7KkhszBVxkVUZJ2p</t>
  </si>
  <si>
    <t>Empty containers are kept secure until disposal is possible.</t>
  </si>
  <si>
    <t>17Pz8FThpvTT6hnihbotXx</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</si>
  <si>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</si>
  <si>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7s73BOSeb7ifwENlFxnmDz</t>
  </si>
  <si>
    <t>HOP 32.04.02</t>
  </si>
  <si>
    <t>4vLz4NZcWSGs71wJQnqitL</t>
  </si>
  <si>
    <t>The reuse of empty plant protection product (PPP) containers for purposes other than containing and transporting identical products is avoided.</t>
  </si>
  <si>
    <t>4EmyWAplyJW8kpoK68i9Cx</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</si>
  <si>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</si>
  <si>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sa7h1SWWsFsCWrqWdtZLK</t>
  </si>
  <si>
    <t>HOP 32.04.01</t>
  </si>
  <si>
    <t>nEqOpm2AIf8QElQWdkqM8</t>
  </si>
  <si>
    <t>Empty plant protection product (PPP) containers are triple rinsed with water before storage and disposal, and the rinsate is disposed of in such a way as to mitigate the risk to the environment.</t>
  </si>
  <si>
    <t>2ZJUItTvhYl3qoR9QBgwKg</t>
  </si>
  <si>
    <t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</si>
  <si>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6rDTBsBQnk8iBMAubJK3ci</t>
  </si>
  <si>
    <t>HOP 32.03.01</t>
  </si>
  <si>
    <t>1k39zQpQT9T1gnbCLD3Bvk</t>
  </si>
  <si>
    <t>There is evidence that the registered preharvest intervals have been complied with.</t>
  </si>
  <si>
    <t>7qS3J2J9GMDTzqi4ayBwt5</t>
  </si>
  <si>
    <t>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</si>
  <si>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2WGH0RWY1OjvoJuoSirwHO</t>
  </si>
  <si>
    <t>60my6tTywnem60pKyWZpJJ</t>
  </si>
  <si>
    <t>HOP 32.02.02</t>
  </si>
  <si>
    <t>6WKRnXBMPeAgsm2qmisOK2</t>
  </si>
  <si>
    <t>Weather conditions at time of application are recorded.</t>
  </si>
  <si>
    <t>2wW4WJZ0PYnzH5hsulQpuT</t>
  </si>
  <si>
    <t>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</si>
  <si>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27hamOZwHxJB2wRjATrd6M</t>
  </si>
  <si>
    <t>HOP 32.02.01</t>
  </si>
  <si>
    <t>6mcPz7oiGiYrYac6mw0PKv</t>
  </si>
  <si>
    <t>Records of plant protection product (PPP) applications are kept.</t>
  </si>
  <si>
    <t>6pJffTH1eFI1DiieOpjOtM</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</si>
  <si>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</si>
  <si>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4hj8yNQ0AWIKM13fv1LXnH</t>
  </si>
  <si>
    <t>HOP 32.01.04</t>
  </si>
  <si>
    <t>3XMyMaIDlzmH4u5i3DAIwf</t>
  </si>
  <si>
    <t>The producer takes active measures to prevent plant protection product (PPP) drift from neighboring plots.</t>
  </si>
  <si>
    <t>18FIk3fnJA9jGr4KsXBohr</t>
  </si>
  <si>
    <t>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</si>
  <si>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50xAgBpMLFLITAgXsZZZlg</t>
  </si>
  <si>
    <t>4CwkLf0qCPBGJRZnuwbnbN</t>
  </si>
  <si>
    <t>HOP 32.01.03</t>
  </si>
  <si>
    <t>4yNkHoRkNQ2KWeVtaZU9Pf</t>
  </si>
  <si>
    <t>The producer takes active measures to prevent plant protection product (PPP) drift to neighboring plots.</t>
  </si>
  <si>
    <t>2zNHONKzxETi3BbIX6s645</t>
  </si>
  <si>
    <t>The producer shall take active measures to avoid the risk of PPP drift from own plots to neighboring production areas. This may include, but is not limited to, knowledge of what neighbors are growing, planting living fences, maintenance of spray equipment, etc.</t>
  </si>
  <si>
    <t>6CoLp2aVDQp1cClbJIVALS</t>
  </si>
  <si>
    <t>HOP 32.01.02</t>
  </si>
  <si>
    <t>6Q0oKkKz3wEDuwkZHa89rf</t>
  </si>
  <si>
    <t>Plant protection products (PPPs) and other treatments are applied appropriately and as recommended on the product label.</t>
  </si>
  <si>
    <t>13inpJKgpRd5JcGMCkrDgu</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</si>
  <si>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</si>
  <si>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6buYRdLGXku6F7LCGSR5KG</t>
  </si>
  <si>
    <t>HOP 32.01.01</t>
  </si>
  <si>
    <t>3cNVqY9fb0lXdnwXoSOKCZ</t>
  </si>
  <si>
    <t>Only treatments with plant protection products (PPPs) authorized for the country of production are used.</t>
  </si>
  <si>
    <t>2CRFo2pFtfz17d7lw5Bt1d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</si>
  <si>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</si>
  <si>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7DEJL7y7mizlJhjjXC7LAJ</t>
  </si>
  <si>
    <t>HOP 31.08</t>
  </si>
  <si>
    <t>6jDygy36pSblRpr7oJbCAS</t>
  </si>
  <si>
    <t>The producer uses the results of integrated pest management (IPM) to learn and to improve the IPM plan.</t>
  </si>
  <si>
    <t>5VavZcnGq2nukyvRoE9gUs</t>
  </si>
  <si>
    <t>There shall be evidence that the producer evaluates the IPM plan on a yearly basis and introduces improvements if these were identified as necessary.
In Option 2 producer groups, evidence at quality management system (QMS) level is acceptable.</t>
  </si>
  <si>
    <t>5J6Wg6hIOJWcbwRBTKjslF</t>
  </si>
  <si>
    <t>5tjvDzu4uwYtOMrUOotha1</t>
  </si>
  <si>
    <t>HOP 31.07</t>
  </si>
  <si>
    <t>5FOpXHkABjb11jkm8LA8kN</t>
  </si>
  <si>
    <t>Anti-resistance recommendations have been followed to maintain the effectiveness of available plant protection products (PPPs).</t>
  </si>
  <si>
    <t>3ZiaSCGwkf9HLpywlYQwnY</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</si>
  <si>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</si>
  <si>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5ox7CPJGZhAIZGguhEqIkD</t>
  </si>
  <si>
    <t>HOP 31.06</t>
  </si>
  <si>
    <t>44u8SvW6a3oynh8PYg1iN1</t>
  </si>
  <si>
    <t>The producer makes interventions to manage pests.</t>
  </si>
  <si>
    <t>2dOjRErM2DPPotahURREIY</t>
  </si>
  <si>
    <t>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</si>
  <si>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4ju2JTWawwBzwZJNFur9g6</t>
  </si>
  <si>
    <t>HOP 31.05</t>
  </si>
  <si>
    <t>2vnCdi2zcv4QNvNXyj7mCW</t>
  </si>
  <si>
    <t>The producer practices monitoring of their registered crops to plan pest and disease management.</t>
  </si>
  <si>
    <t>HUlzJgHydL0Un78DxU3My</t>
  </si>
  <si>
    <t>The producer shall show evidence of implementing at least two activities for the registered crops that will determine when and to what extent pests and their natural enemies are present, and using this information to plan what pest management techniques are required.</t>
  </si>
  <si>
    <t>2aG63JKq0KmCazYPZ5GPAh</t>
  </si>
  <si>
    <t>HOP 31.04</t>
  </si>
  <si>
    <t>2PrXiN7fZ5I7opWv0zss7f</t>
  </si>
  <si>
    <t>The producer implements prevention measures.</t>
  </si>
  <si>
    <t>2vErMPlSoosPEpTY2QJ2Ky</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</si>
  <si>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</si>
  <si>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HUB6WxBbrfVh7ZiIz9Yws</t>
  </si>
  <si>
    <t>HOP 31.03</t>
  </si>
  <si>
    <t>6eO74zWQ2FYPyrQ303cy00</t>
  </si>
  <si>
    <t>There is an integrated pest management (IPM) plan describing the measures used at farm level to manage the relevant pests, diseases, and weeds that affect the registered crop(s).</t>
  </si>
  <si>
    <t>3WbHfe5YcrU2XThq0FX1UA</t>
  </si>
  <si>
    <t>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</si>
  <si>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cHXqI6dsoc0sRWFDMKrOO</t>
  </si>
  <si>
    <t>HOP 31.02</t>
  </si>
  <si>
    <t>3h0V2xqmL2Gd1AkpAVnTrz</t>
  </si>
  <si>
    <t>The producer is informed about the relevant pests, diseases, and weeds that affect their registered crops.</t>
  </si>
  <si>
    <t>67vt3wC60hjesj2F62zuT</t>
  </si>
  <si>
    <t>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</si>
  <si>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6Gz7d0PNU6f1l0M5VCQt1m</t>
  </si>
  <si>
    <t>HOP 31.01</t>
  </si>
  <si>
    <t>3HJPS5zhCKy3JND4Rwupk</t>
  </si>
  <si>
    <t>Implementation of integrated pest management (IPM) is assisted through training or advice.</t>
  </si>
  <si>
    <t>2BsRYoLuuy2ubdLwaB0zfe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</si>
  <si>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</si>
  <si>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2nnigaMi277hUd6GwuaoP2</t>
  </si>
  <si>
    <t>HOP 30.06.03</t>
  </si>
  <si>
    <t>61BkvwmRRlRROsOO6FMpB8</t>
  </si>
  <si>
    <t>Management of water is supported with metrics.</t>
  </si>
  <si>
    <t>4lxyAWPYZNtgSqT8CXfQjr</t>
  </si>
  <si>
    <t>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</si>
  <si>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SAqaQFjpGvk0dxFTZIzwA</t>
  </si>
  <si>
    <t>2DSg1JNtNBH0TcvUJytFQC</t>
  </si>
  <si>
    <t>HOP 30.06.02</t>
  </si>
  <si>
    <t>JviXTsYIcUfNNHPBNIsYN</t>
  </si>
  <si>
    <t>Measures are taken to understand the amount of water used and actions identified for how to increase water use efficiency.</t>
  </si>
  <si>
    <t>4NhhAV43nit5rWKQG7csgf</t>
  </si>
  <si>
    <t>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</si>
  <si>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5y2feyt4DMlLewOiQHY0cw</t>
  </si>
  <si>
    <t>HOP 30.06.01</t>
  </si>
  <si>
    <t>379j8FnSaVTshzJmjUJXZl</t>
  </si>
  <si>
    <t>Tools are routinely used to calculate and optimize crop irrigation.</t>
  </si>
  <si>
    <t>kEfRTrUItuzVdC8l0fNIR</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</si>
  <si>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</si>
  <si>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2VA2yDRIngmT28xmanFLau</t>
  </si>
  <si>
    <t>HOP 30.05.05</t>
  </si>
  <si>
    <t>3YmKKsz3YloPl3vbfOJz22</t>
  </si>
  <si>
    <t>Treated water used during harvest or postharvest is monitored appropriately.</t>
  </si>
  <si>
    <t>6FbOIZoJBh9ybNzdV6seU4</t>
  </si>
  <si>
    <t>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</si>
  <si>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cfLdmwcQ4nt3NqjKNb9VR</t>
  </si>
  <si>
    <t>HOP 30.05.04</t>
  </si>
  <si>
    <t>5iCSiRpigC3p5XlFXEKtfk</t>
  </si>
  <si>
    <t>Water that comes into contact with products during harvest and postharvest meets the microbial standard for drinking water.</t>
  </si>
  <si>
    <t>55gSm5t1KlJKjGtGUXeo5L</t>
  </si>
  <si>
    <t>Water (including ice) used during harvest and postharvest activities (cooling, transport, washing, etc.) shall meet the microbial standards for drinking water and shall be handled so as to prevent product contamination.</t>
  </si>
  <si>
    <t>56qmazDdEezu0qcLDpTk8b</t>
  </si>
  <si>
    <t>HOP 30.05.02</t>
  </si>
  <si>
    <t>7xESRDocoDQgntibGVYSYr</t>
  </si>
  <si>
    <t>Corrective actions are taken based on results from the risk assessment and results of the water analysis.</t>
  </si>
  <si>
    <t>6Elx5FG2f7VuqovzYczuu3</t>
  </si>
  <si>
    <t>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</si>
  <si>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2mcX2QCeO55B43M9TThBRK</t>
  </si>
  <si>
    <t>HOP 30.05.01</t>
  </si>
  <si>
    <t>5WqQhUGztSt9fSCF4ivakw</t>
  </si>
  <si>
    <t>Water is analyzed for food safety, in accordance with the risk assessment.</t>
  </si>
  <si>
    <t>7igt0PcIEa4vNmIoI6NEvV</t>
  </si>
  <si>
    <t>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</si>
  <si>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6mvCkz69JN0s6I6MmgpHTW</t>
  </si>
  <si>
    <t>HOP 30.04.02</t>
  </si>
  <si>
    <t>3vm4XxQCITAue3oouT1WMS</t>
  </si>
  <si>
    <t>Storage of water does not pose any food safety risks.</t>
  </si>
  <si>
    <t>7muwSDTStgTr3nafqmzSlT</t>
  </si>
  <si>
    <t>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
If ponds, reservoirs, or other water storage methods are used to store preharvest water, risks to water, product, flora, and fauna shall be identified in the risk assessment. If water storage containers are open to the air, the possibility of contamination shall be addressed. The water and the quality of the water held within shall be appropriate for intended use. Records of water quality shall be kept per water risk assessment.</t>
  </si>
  <si>
    <t>4AISrwQ9WCshrlYBBrxvLA</t>
  </si>
  <si>
    <t>6VhjdL37SDO8RaT2hy9oCL</t>
  </si>
  <si>
    <t>HOP 30.04.01</t>
  </si>
  <si>
    <t>2raD0wMGmr2mrvAoJwm9ao</t>
  </si>
  <si>
    <t>Water storage facilities are present and well maintained to take advantage of periods of maximum water availability.</t>
  </si>
  <si>
    <t>5JQP5gZkgc1JTMPALlzLl0</t>
  </si>
  <si>
    <t>Where the farm is located in areas of seasonal water availability, there should be water storage facilities for water use during periods when water availability is low. These should be in a good state of repair and appropriately fenced/secured to prevent accidents.</t>
  </si>
  <si>
    <t>4suM9aMG7Ronqg8JCOHUDd</t>
  </si>
  <si>
    <t>HOP 30.03.01</t>
  </si>
  <si>
    <t>2wacWFwRd5rmnFsKwSBRNZ</t>
  </si>
  <si>
    <t>Where feasible, measures have been implemented to collect water and, where appropriate, to recycle.</t>
  </si>
  <si>
    <t>5DLcMuu02yEZKOX3tY5xns</t>
  </si>
  <si>
    <t>Water collection and/or recycling shall be implemented where economically and practically feasible (from building roofs, greenhouses, etc.).
Water collection or recycling does not refer only to rainwater. Collection from watercourses is not encouraged.</t>
  </si>
  <si>
    <t>5JMEtkoFWwAZfaa1yaPgBK</t>
  </si>
  <si>
    <t>12GlLjmfiR3p1CrugIf7lH</t>
  </si>
  <si>
    <t>HOP 30.02.02</t>
  </si>
  <si>
    <t>1uRKJDxlLQmjDmhNoVTLob</t>
  </si>
  <si>
    <t>Restrictions indicated in water permits/licenses are complied with.</t>
  </si>
  <si>
    <t>5ZtEwvCz2CqqKhZu43BToz</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</si>
  <si>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</si>
  <si>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6CqVybowibAEAqQlchz7iJ</t>
  </si>
  <si>
    <t>HOP 30.01.04</t>
  </si>
  <si>
    <t>6feqDUA00CIR112ELALNyl</t>
  </si>
  <si>
    <t>Actions are taken to complement on-farm water management with off-farm activities (while recognizing that the legal scope of the producer is on the farm).</t>
  </si>
  <si>
    <t>5T2dEkEZu7w23ks8utOsHA</t>
  </si>
  <si>
    <t>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</si>
  <si>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5CyVzMQOHpgJXV2t8rDyEx</t>
  </si>
  <si>
    <t>HOP 30.01.03</t>
  </si>
  <si>
    <t>7dCNAHVbPwKX3m1zE5cLtQ</t>
  </si>
  <si>
    <t>A water management plan is available.</t>
  </si>
  <si>
    <t>uusrZdKqtIRIcvl1eb9TZ</t>
  </si>
  <si>
    <t>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</si>
  <si>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5bKzB0AmHM5MUFMAaNh3oT</t>
  </si>
  <si>
    <t>HOP 30.01.02</t>
  </si>
  <si>
    <t>31ox0uYhiouy4oXsgUj3EI</t>
  </si>
  <si>
    <t>A risk assessment has been undertaken to evaluate environmental issues for water management on the farm (pre- and postharvest).</t>
  </si>
  <si>
    <t>26TF6rCMffOJYCEhuTocXR</t>
  </si>
  <si>
    <t>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</si>
  <si>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jJEBLIN7mctK6PYNi7uje</t>
  </si>
  <si>
    <t>HOP 29.03.03</t>
  </si>
  <si>
    <t>2KTMgQcCqZhtUkGASryB8m</t>
  </si>
  <si>
    <t>The use of human sewage sludge is prohibited on the farm.</t>
  </si>
  <si>
    <t>2zFLwe1nGYErNd1lixBwcM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</si>
  <si>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</si>
  <si>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34qytRFn55Pj9v8N6jW9Nd</t>
  </si>
  <si>
    <t>2GfIMUBUwz5VXa1m8ciBIp</t>
  </si>
  <si>
    <t>HOP 29.03.02</t>
  </si>
  <si>
    <t>5lF9jhAL4W7dLgZ5rgnnH5</t>
  </si>
  <si>
    <t>The interval between the application of organic fertilizer and harvest does not compromise food safety.</t>
  </si>
  <si>
    <t>7xR4uPFfjs8UPkF2B55en7</t>
  </si>
  <si>
    <t>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
Raw manure shall be applied prior to bud burst or on a shorter interval based on the risk assessment, but never shorter than 60 days prior to harvest.</t>
  </si>
  <si>
    <t>26BVla6BrFEImHtaFrm6Ji</t>
  </si>
  <si>
    <t>HOP 29.03.01</t>
  </si>
  <si>
    <t>5prhapjRdOGrMLZiOeUTBs</t>
  </si>
  <si>
    <t>A risk assessment for organic fertilizer is conducted as per intended use.</t>
  </si>
  <si>
    <t>4mb3FTlGiV3dBYA7xLAYzL</t>
  </si>
  <si>
    <t>4NYe7wjOxVmZQJZjOa5mok</t>
  </si>
  <si>
    <t>HOP 29.02.02</t>
  </si>
  <si>
    <t>5FgeUo6lbxWEXyLXK0k6iY</t>
  </si>
  <si>
    <t>Fertilizers and biostimulants are stored in an appropriate manner that reduces the risk of environmental contamination.</t>
  </si>
  <si>
    <t>PTxw7LJJTBnibWZqYEZmw</t>
  </si>
  <si>
    <t>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</si>
  <si>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3QFwSW2yUZI11qFYS6goaH</t>
  </si>
  <si>
    <t>1XQJJ6ch4J9VJVGCNL0cJs</t>
  </si>
  <si>
    <t>HOP 29.02.01</t>
  </si>
  <si>
    <t>1rafYWFyQE8h5mjHl2FX0G</t>
  </si>
  <si>
    <t>Fertilizers and biostimulants are stored in an appropriate manner that does not compromise food safety.</t>
  </si>
  <si>
    <t>7aXxQwlv6K6KxcO6gZJQWm</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</si>
  <si>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</si>
  <si>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2Qs1Mijvs26Pe4hVPfa2X8</t>
  </si>
  <si>
    <t>HOP 29.01.07</t>
  </si>
  <si>
    <t>587smrh9ckYOVC2Ik4U72x</t>
  </si>
  <si>
    <t>Management of fertilizers is supported with metrics.</t>
  </si>
  <si>
    <t>3hVjFi534oQTT4AYSkddq1</t>
  </si>
  <si>
    <t>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</si>
  <si>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2G6uwghHDTAis8RUZY3FJx</t>
  </si>
  <si>
    <t>5xLXn4DxWBj8AP6XESXBgp</t>
  </si>
  <si>
    <t>HOP 29.01.06</t>
  </si>
  <si>
    <t>5yDue6bnj4ZjEO50zFkDK0</t>
  </si>
  <si>
    <t>The records of all fertilizer applications shall include:</t>
  </si>
  <si>
    <t>3mWl3CCSduxOH9lAbN37Oy</t>
  </si>
  <si>
    <t>Name of the applicator to clearly identify the individual or team of workers performing the fertilization</t>
  </si>
  <si>
    <t>19ld8Xj8TSmnUEKtPMSDyQ</t>
  </si>
  <si>
    <t>HOP 29.01.05</t>
  </si>
  <si>
    <t>3XIoV0ZboFm3Hj8FgnDX7V</t>
  </si>
  <si>
    <t>Amount (rate or concentration as applicable)</t>
  </si>
  <si>
    <t>4z0uvU3mLaTzLTDS7cXVOc</t>
  </si>
  <si>
    <t>HOP 29.01.04</t>
  </si>
  <si>
    <t>4x5W4WjoTpDzKz61hW1ZL4</t>
  </si>
  <si>
    <t>Name and type</t>
  </si>
  <si>
    <t>4NESDClb2JrJYwx5oR1mXN</t>
  </si>
  <si>
    <t>HOP 29.01.03</t>
  </si>
  <si>
    <t>6eS6enCeTGPBbEoAFPEJyy</t>
  </si>
  <si>
    <t>Date(s)</t>
  </si>
  <si>
    <t>3myegPuOhi3CSYkvIgvZWA</t>
  </si>
  <si>
    <t>HOP 29.01.02</t>
  </si>
  <si>
    <t>AcMSIJuxkEhD4LrfFMzX4</t>
  </si>
  <si>
    <t>Geographical area and the name or reference of the field</t>
  </si>
  <si>
    <t>1kpPgcADETxeDlEGvFgf6g</t>
  </si>
  <si>
    <t>HOP 29.01.01</t>
  </si>
  <si>
    <t>2Davy1tIJGEmHWnOvxBUzI</t>
  </si>
  <si>
    <t>Up-to-date records of all fertilizer and biostimulant applications are kept.</t>
  </si>
  <si>
    <t>3XoLGgbffcRfIiJXXe7CGM</t>
  </si>
  <si>
    <t>Records shall be kept of each fertilizer (organic and inorganic) and biostimulant application, including in hydroponic and fertigation systems.</t>
  </si>
  <si>
    <t>25czrIZUlQXnUo6wxfgc5</t>
  </si>
  <si>
    <t>HOP 28.01.04</t>
  </si>
  <si>
    <t>52qPpkstBpYpRFeBckj96R</t>
  </si>
  <si>
    <t>The producer uses techniques to reduce the possibility of soil erosion.</t>
  </si>
  <si>
    <t>5IJBYr8bZODD3BxhUSqqyO</t>
  </si>
  <si>
    <t>There shall be evidence of control practices and remedial measures (mulching, crossline techniques on slopes, drains, sowing grass or green fertilizers, trees and shrubs on the borders of sites, etc.) to minimize soil erosion (from water, wind, etc.).</t>
  </si>
  <si>
    <t>7IVTV8mPiaHBKUmrt2H5Jv</t>
  </si>
  <si>
    <t>HOP 28.01.02</t>
  </si>
  <si>
    <t>46xOGHQ7KrPoVTIaAIuWRT</t>
  </si>
  <si>
    <t>Soil maps have been prepared for the farm.</t>
  </si>
  <si>
    <t>4vxcyYhrN1PkOe0F1AePek</t>
  </si>
  <si>
    <t>The types of soil should be identified for each site, based on a soil profile, soil analysis, or local (regional) cartographic soil type map.</t>
  </si>
  <si>
    <t>L5vFTEkT5qdOg5hRuA7FO</t>
  </si>
  <si>
    <t>HOP 28.01.01</t>
  </si>
  <si>
    <t>2JX91xJzsuwxc4or54FEzc</t>
  </si>
  <si>
    <t>To improve and optimize soil health, the producer has a soil management plan.</t>
  </si>
  <si>
    <t>3Afz8xqnjz75hnO40wmFR2</t>
  </si>
  <si>
    <t>The producer shall demonstrate that consideration has been given to the nutritional needs of the crop and to maintaining soil fertility. Records of soil analyses and crop-specific information shall be available as evidence.</t>
  </si>
  <si>
    <t>7lSO1YP4VJ45tZoPeCWOGd</t>
  </si>
  <si>
    <t>HOP 27.04</t>
  </si>
  <si>
    <t>7eKuzn718FIsCH831X5WcJ</t>
  </si>
  <si>
    <t>Adventitious mixing of genetically modified (GM) crops with conventional crops is avoided.</t>
  </si>
  <si>
    <t>2fQuFHHuLs7deDSaA1yzbx</t>
  </si>
  <si>
    <t>A visual assessment of the identification of GM crops and the integrity of the storage shall be made.</t>
  </si>
  <si>
    <t>2zKr6OtZT3ieaBkkiQdRnE</t>
  </si>
  <si>
    <t>3vb9IQifWVK1KSiIZqtGpw</t>
  </si>
  <si>
    <t>HOP 27.03</t>
  </si>
  <si>
    <t>0OopPz2jv1147kWYgriqY</t>
  </si>
  <si>
    <t>The producer’s direct clients have been informed of the genetically modified organism (GMO) status of the product.</t>
  </si>
  <si>
    <t>3dtG1JaPk0eOFqThXqFva4</t>
  </si>
  <si>
    <t>Documented evidence of communication shall be kept and shall allow verification that all products supplied to direct clients meet the agreed requirements.</t>
  </si>
  <si>
    <t>7w3f4KqKJbfzwkSUXdFAEx</t>
  </si>
  <si>
    <t>HOP 27.02</t>
  </si>
  <si>
    <t>Uu8eoF6jDDN2s7k3idkoh</t>
  </si>
  <si>
    <t>Growing of genetically modified crops and/or trials is subject to the prevailing regulations in the country of production.</t>
  </si>
  <si>
    <t>76id2KckbnYFJrFZ17aIJ0</t>
  </si>
  <si>
    <t>The producer shall have a copy of the prevailing regulations in the country of production and comply accordingly. Records shall be kept of the specific modification and/or the unique identifier. Specific husbandry and management advice shall be obtained.</t>
  </si>
  <si>
    <t>4Tav10grhNRVE9JhR3oe4N</t>
  </si>
  <si>
    <t>HOP 27.01</t>
  </si>
  <si>
    <t>10cXZcg7pFtEoKBuOII1x2</t>
  </si>
  <si>
    <t>A procedure for use and handling of genetically modified (GM) materials is available.</t>
  </si>
  <si>
    <t>3zDGFiT9YJO1AYhhQN3xPL</t>
  </si>
  <si>
    <t>An implemented documented procedure that explains how GM materials (crops and trials) are grown and handled shall be available.</t>
  </si>
  <si>
    <t>7727wCrfF7Ek8QJssqIRvA</t>
  </si>
  <si>
    <t>HOP 26.05</t>
  </si>
  <si>
    <t>1p0Cq2A27CySkwm1RrB4CI</t>
  </si>
  <si>
    <t>Up-to-date records on all chemical treatments applied on in-house propagation materials are available.</t>
  </si>
  <si>
    <t>1gbn33qrB8FlExG3VBOLmm</t>
  </si>
  <si>
    <t>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</si>
  <si>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1PygzsgwT1kH98NoRIqHJK</t>
  </si>
  <si>
    <t>6RE29p1hnWQc9eV6mfRByg</t>
  </si>
  <si>
    <t>HOP 26.04</t>
  </si>
  <si>
    <t>1vfR7mPzpgsEuOzxYQSVpX</t>
  </si>
  <si>
    <t>Plant health quality control systems are implemented and recorded for in-house propagation materials.</t>
  </si>
  <si>
    <t>1dUcDnmO8E7uArD3MFIbaG</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</si>
  <si>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</si>
  <si>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2ak0nGc6Jh1HFj08GEOZfB</t>
  </si>
  <si>
    <t>HOP 26.03</t>
  </si>
  <si>
    <t>7eeTsAvbjZiwKsadKbm4h9</t>
  </si>
  <si>
    <t>Propagation materials are obtained in compliance with intellectual property laws.</t>
  </si>
  <si>
    <t>7x2vmH9vjrZUXmgBj8UR3k</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</si>
  <si>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</si>
  <si>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26oVUeh0JSqDffzTbB7dfe</t>
  </si>
  <si>
    <t>HOP 26.02</t>
  </si>
  <si>
    <t>5yg7CLRLmojtiH6r81Tcsj</t>
  </si>
  <si>
    <t>Propagation materials are obtained in compliance with variety registration laws, where applicable.</t>
  </si>
  <si>
    <t>3s5scI9ih6B1KjZ2hwxsQF</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</si>
  <si>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</si>
  <si>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63aZ6CYHKE0sCnsgsxHgR0</t>
  </si>
  <si>
    <t>HOP 26.01</t>
  </si>
  <si>
    <t>70vYqdcnVe9qI4GXCQvZWf</t>
  </si>
  <si>
    <t>The choice of variety is based on acceptable agronomic performance appropriate to the local conditions.</t>
  </si>
  <si>
    <t>1E6XVeMrsZKSNNnengdWSQ</t>
  </si>
  <si>
    <t>The producer shall ensure that the varieties grown meet these requirements either through official trials, rootstock supplier information, or customer requirements.</t>
  </si>
  <si>
    <t>1ZhJC93sG1AE9tRrUHZQrX</t>
  </si>
  <si>
    <t>HOP 25.07</t>
  </si>
  <si>
    <t>UvimuFLLegJ4GphIVa7Ce</t>
  </si>
  <si>
    <t>Plastics are managed in a responsible way.</t>
  </si>
  <si>
    <t>42jGFPgx9KggUcIJqfnF31</t>
  </si>
  <si>
    <t>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</si>
  <si>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2TkpI0oO89VJXIQjjdiLXp</t>
  </si>
  <si>
    <t>HOP 25.06</t>
  </si>
  <si>
    <t>pmUWKUNT3mmn7O4Um78vJ</t>
  </si>
  <si>
    <t>The water used for washing and cleaning purposes is disposed of in a manner that minimizes the environmental, health, and safety impact.</t>
  </si>
  <si>
    <t>tfglOAWTgJlJ1LNdyilgN</t>
  </si>
  <si>
    <t>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</si>
  <si>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30HcY0j1ZfWaGl5xg9uD4q</t>
  </si>
  <si>
    <t>HOP 25.05</t>
  </si>
  <si>
    <t>ALXlQhjTkaKjluQ4DiAGg</t>
  </si>
  <si>
    <t>Organic waste is managed in an appropriate manner to reduce the risk of contamination of the environment.</t>
  </si>
  <si>
    <t>5kLCc67h56pXTrUAzxIZk8</t>
  </si>
  <si>
    <t>Organic waste material should be composted and used for soil conditioning. The composting method should mitigate the risk of pest, disease, or weed carryover.</t>
  </si>
  <si>
    <t>7oC01ujLfmwYmvwHrx3sUi</t>
  </si>
  <si>
    <t>HOP 25.04</t>
  </si>
  <si>
    <t>7InTBgaYjVicQ9fsUsPn9</t>
  </si>
  <si>
    <t>Holding areas for diesel and other fuel oil tanks are environmentally safe.</t>
  </si>
  <si>
    <t>3nLOyuDllDQnZ0c2skv0dZ</t>
  </si>
  <si>
    <t>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</si>
  <si>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1gaTPQS3nY0E4CVPg07fOa</t>
  </si>
  <si>
    <t>HOP 25.02</t>
  </si>
  <si>
    <t>3kDaxX0MiR53pKqsg1Php4</t>
  </si>
  <si>
    <t>Waste products and sources of pollution are identified in all areas of the farm.</t>
  </si>
  <si>
    <t>2KMB2hQTZpK9e384VBfmJG</t>
  </si>
  <si>
    <t>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</si>
  <si>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6mLepknHyXPL96w8iUWNmq</t>
  </si>
  <si>
    <t>HOP 25.01</t>
  </si>
  <si>
    <t>ily1MiOK7DV4fkP2TtcVo</t>
  </si>
  <si>
    <t>A waste management system is implemented.</t>
  </si>
  <si>
    <t>3sEksz3szFx0wLXQ1s39Ru</t>
  </si>
  <si>
    <t>A waste management system addressing potential contamination of product or the environment (air, soil, and water) shall:
- Be documented and current
- Address collection, storage, and disposal of waste material, including green waste, plant protection products, fertilizers, wastewater, drainage, and packing material, where applicable</t>
  </si>
  <si>
    <t>5SF66mgvwsGYugmeB2dBT1</t>
  </si>
  <si>
    <t>HOP 24.03</t>
  </si>
  <si>
    <t>7FECbFkouoGnLr90AKoLlb</t>
  </si>
  <si>
    <t>The farm’s contribution to reducing and removing greenhouse gases (GHGs) from the atmosphere is supported with metrics.</t>
  </si>
  <si>
    <t>14HdjARTSaX5lua6tf63Bn</t>
  </si>
  <si>
    <t>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</si>
  <si>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7zYHRKozLWyZJNsLHlqmWj</t>
  </si>
  <si>
    <t>VxoW3eppRVQj62hEWbs6N</t>
  </si>
  <si>
    <t>HOP 24.02</t>
  </si>
  <si>
    <t>1HoRDlq8f7iSiKqOUoMw8V</t>
  </si>
  <si>
    <t>The farm enables the formation of organic carbon in soils and in biomass.</t>
  </si>
  <si>
    <t>7IBqPEDvuM1Xxa2crlatnB</t>
  </si>
  <si>
    <t>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</si>
  <si>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zfN1gzXCVFU1NMLMSk5w4</t>
  </si>
  <si>
    <t>HOP 24.01</t>
  </si>
  <si>
    <t>56MlIoiVhpqDAX4I6SzR3S</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</si>
  <si>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</si>
  <si>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6dz9vS7lxEuI0bogfzIYLn</t>
  </si>
  <si>
    <t>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</si>
  <si>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DWeb0hZqvcivWYWhN7n9x</t>
  </si>
  <si>
    <t>HOP 23.04</t>
  </si>
  <si>
    <t>J6iI6gsb16Z865jO4eb9B</t>
  </si>
  <si>
    <t>The drying operation performs under the best conditions regarding energy use and quality.</t>
  </si>
  <si>
    <t>3AtV9CfpwNlmUCpbRaNWat</t>
  </si>
  <si>
    <t>Optimum drying parameters (drying temperatures, kiln bed depths, drying duration, etc.) shall be maintained to obtain good final product quality and efficient energy use.
Records shall be maintained.</t>
  </si>
  <si>
    <t>6YjePL0KF29uvW9FqH4vaa</t>
  </si>
  <si>
    <t>HOP 23.03</t>
  </si>
  <si>
    <t>7totwDd9gWGmkequsaXWYR</t>
  </si>
  <si>
    <t>The plan to improve energy efficiency considers minimizing the use of nonrenewable energy.</t>
  </si>
  <si>
    <t>7HPDKu3XzsHkpZDttFZQ7</t>
  </si>
  <si>
    <t>The producer shall consider reducing the use of nonrenewable energy to the lowest possible and using renewable energy instead.</t>
  </si>
  <si>
    <t>sh5QCkIA5LXppp4nQyqo8</t>
  </si>
  <si>
    <t>HOP 23.02</t>
  </si>
  <si>
    <t>724J7qC3cZvLDK75pEhuKu</t>
  </si>
  <si>
    <t>Based on the results of the monitoring, there is a plan to improve energy efficiency on the farm.</t>
  </si>
  <si>
    <t>76YALBjcETP0bg9wUkr8Up</t>
  </si>
  <si>
    <t>A documented plan identifying opportunities to improve energy efficiency shall be available. 
The plan can be a multiyear plan if the specific reality of the producer requires it.</t>
  </si>
  <si>
    <t>5B6465WjuztLejyNR7yo3X</t>
  </si>
  <si>
    <t>HOP 23.01</t>
  </si>
  <si>
    <t>ZpMtnUrfTULrcW8ukgaKU</t>
  </si>
  <si>
    <t>On-farm energy use is monitored.</t>
  </si>
  <si>
    <t>4zBMfF6bl8meiQxQE9FyZi</t>
  </si>
  <si>
    <t>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</si>
  <si>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4HhOBU3FNtpOTqBOWK13k3</t>
  </si>
  <si>
    <t>HOP 22.02.01</t>
  </si>
  <si>
    <t>1d6Vr8TQDjfly4xH7qvw8Z</t>
  </si>
  <si>
    <t>Unproductive sites are used as ecological focus area to protect and enhance biodiversity.</t>
  </si>
  <si>
    <t>7j5eOXKLLS0n1BcFCdHtpl</t>
  </si>
  <si>
    <t>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</si>
  <si>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3yzXvEhnmn5Jt2gzgNRyxG</t>
  </si>
  <si>
    <t>2CaH0tMqgX64gbY7gHYrZi</t>
  </si>
  <si>
    <t>HOP 22.01.03</t>
  </si>
  <si>
    <t>3iN52WePP8dReUjITioiMF</t>
  </si>
  <si>
    <t>Biodiversity is enhanced.</t>
  </si>
  <si>
    <t>7tQtQvrLBSWQhAuHMfnDdz</t>
  </si>
  <si>
    <t>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</si>
  <si>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1kg7oZ82F8X56xHxCTeb5e</t>
  </si>
  <si>
    <t>HOP 22.01.02</t>
  </si>
  <si>
    <t>neNILlGoONw6f2nAsNTVi</t>
  </si>
  <si>
    <t>Biodiversity is protected.</t>
  </si>
  <si>
    <t>6basjXmiZIywLQnqzB9Gwi</t>
  </si>
  <si>
    <t>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</si>
  <si>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7H5D4ap1dA939i9ZFlw65L</t>
  </si>
  <si>
    <t>HOP 21.05</t>
  </si>
  <si>
    <t>4fnqIMWfGwkynwIHdmWyjG</t>
  </si>
  <si>
    <t>The producer recognizes the farm as an agricultural ecosystem that interacts with neighboring landscapes (while the legal scope of the producer is on the farm).</t>
  </si>
  <si>
    <t>2buHmdWdneNskSMji9yuOp</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</si>
  <si>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</si>
  <si>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3yiKvwYoXBHDoxipYV9gbp</t>
  </si>
  <si>
    <t>uETQWa64h6xZTRPxHNoZ9</t>
  </si>
  <si>
    <t>HOP 21.04</t>
  </si>
  <si>
    <t>3wH0YB0VFcy9b6e1T8GiUt</t>
  </si>
  <si>
    <t>The site is kept in a tidy and orderly condition.</t>
  </si>
  <si>
    <t>5gw5bsGaOEMJ7262J87z8m</t>
  </si>
  <si>
    <t>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</si>
  <si>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5aarunS8jJuPjGeXPPWFXk</t>
  </si>
  <si>
    <t>HOP 21.03</t>
  </si>
  <si>
    <t>3SLVc6uhoH8cxv2hXUrIXn</t>
  </si>
  <si>
    <t>The producer has a system for identifying sites and facilities used for production.</t>
  </si>
  <si>
    <t>gwo9MYRG5stdlkuxnXwg4</t>
  </si>
  <si>
    <t>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</si>
  <si>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HsBgJKjiQ0rZGn4xCyr8m</t>
  </si>
  <si>
    <t>HOP 21.02</t>
  </si>
  <si>
    <t>tGsPSeIGV20SJkLCbzAGz</t>
  </si>
  <si>
    <t>A management plan that establishes strategies for minimizing the risks identified in the risk assessment for operation suitability has been developed and implemented and is reviewed regularly.</t>
  </si>
  <si>
    <t>5cLKRnlAghDKX8RaVOMYhS</t>
  </si>
  <si>
    <t>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</si>
  <si>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4ZDcRnSbxykBSQEOtTCsZj</t>
  </si>
  <si>
    <t>HOP 21.01</t>
  </si>
  <si>
    <t>2Bl1TzRTE8ysKduIONx2gL</t>
  </si>
  <si>
    <t>A documented risk assessment is completed for all registered sites.</t>
  </si>
  <si>
    <t>21TJYTaADj1PnoBHOLDQzm</t>
  </si>
  <si>
    <t>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</si>
  <si>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3lw2287hRxUwySxdZLztmv</t>
  </si>
  <si>
    <t>HOP 20.04.03</t>
  </si>
  <si>
    <t>5G82ymFkJiE369GF5aEALy</t>
  </si>
  <si>
    <t>On-site living quarters are compliant with applicable local regulations, habitable, and equipped with basic services and facilities.</t>
  </si>
  <si>
    <t>2rqINyuXgHbgkGaPVCCghc</t>
  </si>
  <si>
    <t>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</si>
  <si>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76vnTm8yNfvnF8bTWOBPI5</t>
  </si>
  <si>
    <t>HOP 20.04.02</t>
  </si>
  <si>
    <t>1fvrjXW7NkM9fCbou9zUi1</t>
  </si>
  <si>
    <t>Workers have access to clean drinking water, food storage, and areas to eat and rest.</t>
  </si>
  <si>
    <t>3RlaQUxGP0PePUE6hcY6vK</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</si>
  <si>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</si>
  <si>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25w0mcU6XQNZjjzH04nleT</t>
  </si>
  <si>
    <t>HOP 20.04.01</t>
  </si>
  <si>
    <t>5waTewdpfcqJTLdLGOY1bD</t>
  </si>
  <si>
    <t>There is communication between management and workers on issues related to their health, safety, and welfare.</t>
  </si>
  <si>
    <t>ElOUIijySmEdOG9xHLOTJ</t>
  </si>
  <si>
    <t>28UN4lFEVUMLUGQWMhDHpZ</t>
  </si>
  <si>
    <t>HOP 20.03.04</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</si>
  <si>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</si>
  <si>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</si>
  <si>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</si>
  <si>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</si>
  <si>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1E1VhZbj9C7JN1P2MNO7PP</t>
  </si>
  <si>
    <t>7IZPUMdn8LG4cm9XAcG5Xg</t>
  </si>
  <si>
    <t>HOP 20.03.03</t>
  </si>
  <si>
    <t>3jXnoQ1CCGqZSGuDxTBc0Z</t>
  </si>
  <si>
    <t>There is evidence that the provided personal protective equipment (PPE) is used by the workers.</t>
  </si>
  <si>
    <t>6peKjoqX3UYATwf93NQyPG</t>
  </si>
  <si>
    <t>There shall be evidence that the provided PPE is being used.
If single-use PPE is used, the supply maintained on hand shall correspond to the needs of the workers, or records demonstrating that new PPE is promptly sourced and restocked shall be available.</t>
  </si>
  <si>
    <t>YcWhCltjBk94O16rG7JAz</t>
  </si>
  <si>
    <t>HOP 20.03.02</t>
  </si>
  <si>
    <t>2RBqtZ705kpQos923KoSYy</t>
  </si>
  <si>
    <t>Personal protective equipment (PPE) is maintained in clean conditions and stored appropriately so as not to pose any contamination risk to personal items.</t>
  </si>
  <si>
    <t>4DUUMqXNw1la2N4LpXMyJ3</t>
  </si>
  <si>
    <t>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</si>
  <si>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7uxTuyQhU1JIRu8cRJOnhK</t>
  </si>
  <si>
    <t>HOP 20.03.01</t>
  </si>
  <si>
    <t>1hCiBxbv7TS8mDBwXInkZi</t>
  </si>
  <si>
    <t>Workers, visitors, and subcontractors are equipped with suitable personal protective equipment (PPE).</t>
  </si>
  <si>
    <t>6KWZ9SczqkZUjH2LmXeTd1</t>
  </si>
  <si>
    <t>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</si>
  <si>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5RhMrH3LeNbpQP0SF3z9B8</t>
  </si>
  <si>
    <t>HOP 20.02.04</t>
  </si>
  <si>
    <t>6ycGeAfKp88jZEz3mZijm2</t>
  </si>
  <si>
    <t>There is always at least one person trained in first aid present on the farm whenever on-farm activities are being carried out.</t>
  </si>
  <si>
    <t>3HHaw84KXerHx1uGT19zbl</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</si>
  <si>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</si>
  <si>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5Nuj2EiEyMVydcblHaISFD</t>
  </si>
  <si>
    <t>wGbLwr4TWYQLYFsJpZyS5</t>
  </si>
  <si>
    <t>HOP 20.02.03</t>
  </si>
  <si>
    <t>6htXYEkCczgewsvtZRA7Fm</t>
  </si>
  <si>
    <t>First aid kits are accessible at all permanent sites and fields near the work.</t>
  </si>
  <si>
    <t>1gK3e4bqxWdl1o0pLJtu9b</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</si>
  <si>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</si>
  <si>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QNknhSMlMaeXAsfnY8UEP</t>
  </si>
  <si>
    <t>HOP 20.02.02</t>
  </si>
  <si>
    <t>6DXTjvpu6L0M4N3rZYH7rp</t>
  </si>
  <si>
    <t>Safety advice for substances hazardous to workers’ health and safety is immediately available and accessible.</t>
  </si>
  <si>
    <t>3iQxnrmcrEXq5P1Oepxabm</t>
  </si>
  <si>
    <t>Information related to safe handling of each hazardous substance shall be accessible (websites, telephone numbers, safety data sheets (SDSs), etc.).</t>
  </si>
  <si>
    <t>5GvcITZFRzBtJId6wqzzu7</t>
  </si>
  <si>
    <t>HOP 20.02.01</t>
  </si>
  <si>
    <t>JSULzDRw35fo2HnkfN2m3</t>
  </si>
  <si>
    <t>Accident and emergency procedures are displayed and communicated.</t>
  </si>
  <si>
    <t>5G9tjwfIx2VDmtMOalyQq5</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</si>
  <si>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</si>
  <si>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7zdSIXWf4u82gTs5vRae6m</t>
  </si>
  <si>
    <t>HOP 20.01.03</t>
  </si>
  <si>
    <t>s8kTetx6ljCGPmRufBYbw</t>
  </si>
  <si>
    <t>All staff have received health and safety training according to the risk assessment.</t>
  </si>
  <si>
    <t>5MLqFcqpPEPwG1vVRYR5of</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</si>
  <si>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</si>
  <si>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4xvzsgnTOtRkF4CQ8kI09i</t>
  </si>
  <si>
    <t>3T0MkqTcvC9MmSsn7bLROp</t>
  </si>
  <si>
    <t>HOP 20.01.02</t>
  </si>
  <si>
    <t>27vur6cdy1u2hxPpsrVkb1</t>
  </si>
  <si>
    <t>The farm has health and safety procedures.</t>
  </si>
  <si>
    <t>4bG5GPwMGKpuALm7hFSMSv</t>
  </si>
  <si>
    <t>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</si>
  <si>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19cYdyjQlCo5oh6eyGmP8j</t>
  </si>
  <si>
    <t>HOP 20.01.01</t>
  </si>
  <si>
    <t>15OCmlUeCg0DEG1iJX3h5T</t>
  </si>
  <si>
    <t>There is a documented risk assessment for workers’ health and safety.</t>
  </si>
  <si>
    <t>4FFLyO9Z2F3lfwERKhexrP</t>
  </si>
  <si>
    <t>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</si>
  <si>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2hXBuT8uXxASgR3jgRN7ea</t>
  </si>
  <si>
    <t>HOP 19.08</t>
  </si>
  <si>
    <t>63U2FqCsGPStS3cqPeuBYl</t>
  </si>
  <si>
    <t>Containers used for production and harvesting are cleaned, maintained, and appropriate for use.</t>
  </si>
  <si>
    <t>7rFZNq9H38MK1n4ZrkP07l</t>
  </si>
  <si>
    <t>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</si>
  <si>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6Y3p5HcNdTZa3WhvYkYuVV</t>
  </si>
  <si>
    <t>HOP 19.07</t>
  </si>
  <si>
    <t>jB6TMTAcLsyjtQDv5smuU</t>
  </si>
  <si>
    <t>Animal activity that may result in product contamination is managed.</t>
  </si>
  <si>
    <t>i3lLFePtxbkCjVQo9AwkA</t>
  </si>
  <si>
    <t>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</si>
  <si>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2IrdG9x2VoLRz3uzIqetZ4</t>
  </si>
  <si>
    <t>HOP 19.06</t>
  </si>
  <si>
    <t>7K3MRY44lnOFUL5cGdaJO4</t>
  </si>
  <si>
    <t>Handwashing facilities are available for all workers, visitors, and subcontractors who come into direct contact with products.</t>
  </si>
  <si>
    <t>2RP7Y435eAH6UnT2ZJ8wRP</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</si>
  <si>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</si>
  <si>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71DXWwXRfTKzb0Eo4Xe9pl</t>
  </si>
  <si>
    <t>HOP 19.04</t>
  </si>
  <si>
    <t>1hA4cT7jWi9wlsxVCH1kzb</t>
  </si>
  <si>
    <t>Smoking, eating, chewing, and drinking are confined to designated areas.</t>
  </si>
  <si>
    <t>01vw38LWVr5LiJx72w8gXp</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</si>
  <si>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</si>
  <si>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72m82XCcVIz4eNCYgLfdlO</t>
  </si>
  <si>
    <t>HOP 19.03</t>
  </si>
  <si>
    <t>1i4DsVfRz9VZgNHn7EiEPy</t>
  </si>
  <si>
    <t>All persons working on the farm have received hygiene training.</t>
  </si>
  <si>
    <t>3sC8JSEvwNadGTAhUT5JIf</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</si>
  <si>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</si>
  <si>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4jsfEdnXyobHEzFdN59icI</t>
  </si>
  <si>
    <t>HOP 19.02</t>
  </si>
  <si>
    <t>4KCLpfkmg2Jhr6PCpGqBpu</t>
  </si>
  <si>
    <t>Documented hygiene procedures are in place to minimize food safety risks.</t>
  </si>
  <si>
    <t>1bjDAQAO0tSL87F1oYzG0Z</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</si>
  <si>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</si>
  <si>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4cViFbiKEAuOwuiqQAjJbW</t>
  </si>
  <si>
    <t>HOP 19.01</t>
  </si>
  <si>
    <t>5KY6hi3SNEv3HVdZvmSusd</t>
  </si>
  <si>
    <t>The farm has a documented hygiene risk assessment.</t>
  </si>
  <si>
    <t>eTOcmrUcjr5MXNUCBMQNh</t>
  </si>
  <si>
    <t>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t>
  </si>
  <si>
    <t>5UzUaW967OUEQyZ98PFuxa</t>
  </si>
  <si>
    <t>HOP 17.01</t>
  </si>
  <si>
    <t>4tpjuwuFFKp70mzeaXNL3g</t>
  </si>
  <si>
    <t>The GLOBALG.A.P. word, trademark, and QR code or logo, as well as the GLOBALG.A.P. Number (GGN) are used according to “GLOBALG.A.P. trademarks use: Policy and guidelines.”</t>
  </si>
  <si>
    <t>5zDrsTPJwqH6KdeEsU514a</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</si>
  <si>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</si>
  <si>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2mT42AzGqaTB4SqjuCAb8l</t>
  </si>
  <si>
    <t>5oXoMdV0plLITbKlnLiRUx</t>
  </si>
  <si>
    <t>HOP 16.01</t>
  </si>
  <si>
    <t>6eCT7oszLRfJ5SeZbLMepw</t>
  </si>
  <si>
    <t>A system is in place to address risks associated with food fraud.</t>
  </si>
  <si>
    <t>3jAiEyWEg3cYPBbho4IboG</t>
  </si>
  <si>
    <t>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t>
  </si>
  <si>
    <t>AqZg0D6YeGl82j7kk861G</t>
  </si>
  <si>
    <t>1q9XDhjcN2wFUY4ZRw6w5k</t>
  </si>
  <si>
    <t>HOP 15.01</t>
  </si>
  <si>
    <t>1zoBxRKcFgkb2sxAmabzbx</t>
  </si>
  <si>
    <t>A food defense system is in place to address risks associated with malicious attack or contamination.</t>
  </si>
  <si>
    <t>2wDjJDbHTHY3neAJUw15eM</t>
  </si>
  <si>
    <t>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t>
  </si>
  <si>
    <t>79NJXc4l9NQEbbeDhi7yAn</t>
  </si>
  <si>
    <t>5RrUW5rsPmjCzdCz8W7B8e</t>
  </si>
  <si>
    <t>HOP 14.01</t>
  </si>
  <si>
    <t>1JMudvDzRJyj3k5Lqd1SNL</t>
  </si>
  <si>
    <t>The producer has completed and signed the food safety policy declaration.</t>
  </si>
  <si>
    <t>4h0rAoGY16O0OjJIQ7QH2p</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</si>
  <si>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t>
  </si>
  <si>
    <t>17ftYiGJQGfvC82XpjU1HE</t>
  </si>
  <si>
    <t>2eR2BOAgc68bHpyHc5F6ZD</t>
  </si>
  <si>
    <t>HOP 13.02</t>
  </si>
  <si>
    <t>4EmDKpC09CI7Lftjf9hwLz</t>
  </si>
  <si>
    <t>Equipment is stored in such a way as to prevent product contamination.</t>
  </si>
  <si>
    <t>2fkJ6Yy1fMSESXV2xJUTqP</t>
  </si>
  <si>
    <t>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</si>
  <si>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1EgtVf0gt9faAZ208UKbhp</t>
  </si>
  <si>
    <t>1FbVxmradBbjm6IKAFL0B6</t>
  </si>
  <si>
    <t>HOP 13.01</t>
  </si>
  <si>
    <t>7cV2OU4CTleRSpdlVRd15P</t>
  </si>
  <si>
    <t>Equipment, tools, and devices are fit for purpose and maintained.</t>
  </si>
  <si>
    <t>4aRu7bJe7fH7eoWvHM0eza</t>
  </si>
  <si>
    <t>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</si>
  <si>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26m7aA99x7amCi91vloEP2</t>
  </si>
  <si>
    <t>HOP 11.01</t>
  </si>
  <si>
    <t>3cgQG49eXFAirl8sZLCd8z</t>
  </si>
  <si>
    <t>Procedures are in place to manage and handle non-conforming products.</t>
  </si>
  <si>
    <t>6LrmeX3rOktnN8piuU2dra</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</si>
  <si>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</si>
  <si>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VDK37xlSNcEUrQRExLE3o</t>
  </si>
  <si>
    <t>23b5ilGhIvm6Lk7grT31CO</t>
  </si>
  <si>
    <t>HOP 10.02</t>
  </si>
  <si>
    <t>4FNjciZm5VAopAfvMemNHD</t>
  </si>
  <si>
    <t>Workers are informed of their rights related to the standard, and there is a grievance mechanism available and implemented through which workers can file complaints confidentially and without fear of retaliation.</t>
  </si>
  <si>
    <t>6OCdsE01Yckjb14eStag7f</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</si>
  <si>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</si>
  <si>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1JbTSVCXvD1rsi9FQI4BLX</t>
  </si>
  <si>
    <t>3JyFzRf9Qh222GWTOR959J</t>
  </si>
  <si>
    <t>HOP 10.01</t>
  </si>
  <si>
    <t>6rKq4mmlkyQjV4tsQtOu07</t>
  </si>
  <si>
    <t>A complaint procedure relating to both internal and external issues covered by the standard is available and implemented.</t>
  </si>
  <si>
    <t>2DgWgbVe8XXCRAZLauw9am</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</si>
  <si>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</si>
  <si>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QdtsWCrsKbrlOQscap5D4</t>
  </si>
  <si>
    <t>HOP 09.01</t>
  </si>
  <si>
    <t>2fMHX6cB0iBPjBkli59lFS</t>
  </si>
  <si>
    <t>Documented procedures are in place to manage the recall and withdrawal of products from the marketplace, and such procedures are tested annually.</t>
  </si>
  <si>
    <t>FbgREGStxZwA0rlr3X9HH</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</si>
  <si>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</si>
  <si>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6jdV20fj5kQdZCYqV2HAZj</t>
  </si>
  <si>
    <t>64XHlNxnYc2WcSpjOnAljE</t>
  </si>
  <si>
    <t>HOP 08.02</t>
  </si>
  <si>
    <t>wyeCJ54KTzkeOgl0DgFbJ</t>
  </si>
  <si>
    <t>Quantities (produced, stored, and/or purchased) are recorded and summarized for all products.</t>
  </si>
  <si>
    <t>4gADD8eNFnRmubGy6iuu9r</t>
  </si>
  <si>
    <t>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</si>
  <si>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2kuhirjgnGOVNDcaDpOkYM</t>
  </si>
  <si>
    <t>1k7iSfTRDEJADCnQI5aBwR</t>
  </si>
  <si>
    <t>HOP 08.01</t>
  </si>
  <si>
    <t>4T3D3LTJ5Jbv9tNQLyJfV6</t>
  </si>
  <si>
    <t>Sales records are available for all quantities sold for all registered products.</t>
  </si>
  <si>
    <t>2zbGcvycvq02g4LDfloB9w</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</si>
  <si>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</si>
  <si>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5n45356tm3DLiQqfH8A3DM</t>
  </si>
  <si>
    <t>HOP 07.04</t>
  </si>
  <si>
    <t>36t4dNPfjkIXJY8DSMYmUo</t>
  </si>
  <si>
    <t>Products that are purchased from different sources are identified.</t>
  </si>
  <si>
    <t>4Ph7l1XldnHtIFj8jiugfX</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</si>
  <si>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</si>
  <si>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3hFRwOPd6tyF3XqgDpiUsI</t>
  </si>
  <si>
    <t>1WzsE3353bKeJjdtmzwAty</t>
  </si>
  <si>
    <t>HOP 07.03</t>
  </si>
  <si>
    <t>7o9ZGXrI3LsaCRnWQLVWDw</t>
  </si>
  <si>
    <t>A final verification step is in place to ensure correct dispatch of products originating from certified and noncertified production processes.</t>
  </si>
  <si>
    <t>4lo5OjbDMC61taHdX0VNE3</t>
  </si>
  <si>
    <t>The check shall be documented to show that the products are correctly dispatched according to the certification status.</t>
  </si>
  <si>
    <t>2D0coVpfRUNW2nodNXK4dw</t>
  </si>
  <si>
    <t>HOP 07.02</t>
  </si>
  <si>
    <t>4LzYsLBQazKkqf77OFmfJJ</t>
  </si>
  <si>
    <t>The GLOBALG.A.P. Number (GGN) is indicated on all final products originating from certified production processes when registered for parallel ownership.</t>
  </si>
  <si>
    <t>1oRrR9Z2l2EcPUw8YfW9yA</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</si>
  <si>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</si>
  <si>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3EDjDb2OVlfcvUbJYoov4R</t>
  </si>
  <si>
    <t>HOP 07.01</t>
  </si>
  <si>
    <t>3Yat03GoAbPwA2OY4OQIae</t>
  </si>
  <si>
    <t>An effective system is in place to identify all products originating from GLOBALG.A.P. certified processes and segregate them from products originating from noncertified processes.</t>
  </si>
  <si>
    <t>7HpRGU2C5UYrKq7iYxFAgT</t>
  </si>
  <si>
    <t>It shall be possible to identify all products originating from GLOBALG.A.P. certified production processes and to keep them separate from products originating from noncertified production processes.</t>
  </si>
  <si>
    <t>3WSuP6IlUtAkPQsaq3GyOC</t>
  </si>
  <si>
    <t>HOP 06.01</t>
  </si>
  <si>
    <t>2RGt3WXChRG9iwAqcBYvLg</t>
  </si>
  <si>
    <t>All registered products are traceable back to and from the registered farm where they were produced and handled (where applicable).</t>
  </si>
  <si>
    <t>2BJjz9AJ8Xpgk0loAorE2t</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</si>
  <si>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</si>
  <si>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6Wkw4wWRDCURPfRLe7FPfh</t>
  </si>
  <si>
    <t>5KUHyu7eFwuHp4fRMGdjBF</t>
  </si>
  <si>
    <t>HOP 05.02</t>
  </si>
  <si>
    <t>5i9Cq01YzyjncTy29p2Nc</t>
  </si>
  <si>
    <t>An inventory is in place to manage stock on site.</t>
  </si>
  <si>
    <t>0fWzCJamQgsDCyhdfULx1</t>
  </si>
  <si>
    <t>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</si>
  <si>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2bWjTJm7YGHjn0xzK8lmrx</t>
  </si>
  <si>
    <t>4lLn1Utglsm8jaCuiScaBA</t>
  </si>
  <si>
    <t>HOP 05.01</t>
  </si>
  <si>
    <t>5oIOrpK7VM3XsU8rfyXOrb</t>
  </si>
  <si>
    <t>Specifications for materials and services that are relevant to food safety are available.</t>
  </si>
  <si>
    <t>7k3gviM0HgvGySIcPa9WAb</t>
  </si>
  <si>
    <t>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</si>
  <si>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4xph0bpdvuuUHKFcEV54xA</t>
  </si>
  <si>
    <t>HOP 04.01</t>
  </si>
  <si>
    <t>2CXoqgzXxXEo4QUTkMgLk9</t>
  </si>
  <si>
    <t>The producer ensures that outsourced activities comply with the principles and criteria of the standard which are relevant to the services provided.</t>
  </si>
  <si>
    <t>68G9rirxVzbQkzb3m0aFpk</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</si>
  <si>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</si>
  <si>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1Lf9FHKch0eiLXJIpNhkap</t>
  </si>
  <si>
    <t>7CTdBA1XBVXTtEoKIpZGRd</t>
  </si>
  <si>
    <t>HOP 03.04</t>
  </si>
  <si>
    <t>6artiq6umsab9a5DNLfUrl</t>
  </si>
  <si>
    <t>Records of all training activities are kept.</t>
  </si>
  <si>
    <t>5XukcKjKSWlXq2XTtkepcn</t>
  </si>
  <si>
    <t>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</si>
  <si>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3jlC57moeRajaaQIIaDd20</t>
  </si>
  <si>
    <t>F0eYGYHAhJmiXn03o1WLD</t>
  </si>
  <si>
    <t>HOP 03.03</t>
  </si>
  <si>
    <t>y6Vvbx1qmee1JrFXeLIUb</t>
  </si>
  <si>
    <t>Worker training includes the necessary skills and competencies and is supported by records.</t>
  </si>
  <si>
    <t>58a4cJkxYInQaA3dGfLT2S</t>
  </si>
  <si>
    <t>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</si>
  <si>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0xXK5AkAm4lQpiaGWVo3o</t>
  </si>
  <si>
    <t>HOP 03.02</t>
  </si>
  <si>
    <t>3eUC55MeR7j4tJb4uAMWfa</t>
  </si>
  <si>
    <t>Individuals responsible for technical decision-making on inputs can demonstrate competence.</t>
  </si>
  <si>
    <t>1IanT925sFCMf9QHkGcCRl</t>
  </si>
  <si>
    <t>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</si>
  <si>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48batLAYKDTdz9vGXTWb8u</t>
  </si>
  <si>
    <t>HOP 03.01</t>
  </si>
  <si>
    <t>2DSSeLz1mn6P4xkcrTMdPd</t>
  </si>
  <si>
    <t>The roles and responsibilities of workers whose jobs have an impact on the implementation of the standard are defined.</t>
  </si>
  <si>
    <t>Zo1ycH6vsxANg5lt3L5YN</t>
  </si>
  <si>
    <t>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t>
  </si>
  <si>
    <t>32GylD8th4w2FUj4O1bjKI</t>
  </si>
  <si>
    <t>HOP 02.02</t>
  </si>
  <si>
    <t>3OZLsO9DAYxKGcvrOxyVOP</t>
  </si>
  <si>
    <t>There is evidence that a continuous improvement plan is implemented.</t>
  </si>
  <si>
    <t>3sW7JKgwjNIzBs35KbvLiP</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</si>
  <si>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</si>
  <si>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4wZVGrd3Y6MNXGOUDdx8aE</t>
  </si>
  <si>
    <t>4jyN3ri2fnMchP2oGrob6o</t>
  </si>
  <si>
    <t>HOP 02.01</t>
  </si>
  <si>
    <t>1FM5VpOQt13eRbCUpAUyuD</t>
  </si>
  <si>
    <t>A continuous improvement plan is documented.</t>
  </si>
  <si>
    <t>3DOe60VwvHCofivpsEOcd3</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</si>
  <si>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</si>
  <si>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68p8qVUlOCk7qHeOHtTOhE</t>
  </si>
  <si>
    <t>HOP 01.04</t>
  </si>
  <si>
    <t>20kofxmNsdnDzAoAJXjvuw</t>
  </si>
  <si>
    <t>Effective corrective actions are taken to address non-conformances detected during the self-assessments/internal audits.</t>
  </si>
  <si>
    <t>4gvb1PFxKRgI9T3AUfA1x5</t>
  </si>
  <si>
    <t>Corrective actions shall be documented. Any necessary changes shall be implemented. Compliance with all applicable Major Musts and at least 95% of applicable Minor Musts is required.</t>
  </si>
  <si>
    <t>7da8RiVYQEwwiMW17FmcNv</t>
  </si>
  <si>
    <t>HOP 01.01</t>
  </si>
  <si>
    <t>2jPbsdRFITM5EdNZ3q6QbJ</t>
  </si>
  <si>
    <t>A procedure is in place to manage and control documents and records.</t>
  </si>
  <si>
    <t>u1mNlYxWg1rk7ek6RX6lx</t>
  </si>
  <si>
    <t>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</si>
  <si>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All Sections</t>
  </si>
  <si>
    <t>Unique Sections</t>
  </si>
  <si>
    <t>Unique Subsections</t>
  </si>
  <si>
    <t>Section:Subsection</t>
  </si>
  <si>
    <t>Section GUID</t>
  </si>
  <si>
    <t>Subsection GUID</t>
  </si>
  <si>
    <t>Title</t>
  </si>
  <si>
    <t>S Order</t>
  </si>
  <si>
    <t>SS Order</t>
  </si>
  <si>
    <t>Schon da?</t>
  </si>
  <si>
    <t>1kzI7hCCMY4wQOFQmIPOPD</t>
  </si>
  <si>
    <t>FV 04 OUTSOURCED ACTIVITIES (SUBCONTRACTORS)</t>
  </si>
  <si>
    <t>-</t>
  </si>
  <si>
    <t>5mUWYvmAcBFoyUbNbMwBFm1DSOMfBwEJ7NMTIzs3yO1i</t>
  </si>
  <si>
    <t>Gje6Vs9erIFxkUciUvJH4</t>
  </si>
  <si>
    <t>HOP 22.03 Natural ecosystems and habitats are not converted into agricultural areas</t>
  </si>
  <si>
    <t>6Rm0QwTMNW6kK0eTQrJkhZ78fF8J8n8uDPsOxFl12Alc</t>
  </si>
  <si>
    <t>6FdWPU4oDWbSzvdyOZoYoB</t>
  </si>
  <si>
    <t>egxrRxt1wvmpDaKwSbu23</t>
  </si>
  <si>
    <t>FV 22.03 Natural ecosystems and habitats are not converted into agricultural areas</t>
  </si>
  <si>
    <t>7rjim934yL9ogfLKGg1C6w7mjSidGuWy0Ls8TvSUsTPI</t>
  </si>
  <si>
    <t>5UQeS9ZpTZ73bWl747qvBc</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</si>
  <si>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</si>
  <si>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</si>
  <si>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</si>
  <si>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1bKgax0qDr1kdS45vRoOYL5TvyR0UgB0EOmnMkFaZftX</t>
  </si>
  <si>
    <t>58YIZdoFmkYixB4J9NtgtD</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</si>
  <si>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</si>
  <si>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</si>
  <si>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</si>
  <si>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4wZVGrd3Y6MNXGOUDdx8aE5TvyR0UgB0EOmnMkFaZftX</t>
  </si>
  <si>
    <t>1yWMo0Q80qUQDJqsf2LkXE</t>
  </si>
  <si>
    <t>5TLexd3GI3AjZkCglPj3h5</t>
  </si>
  <si>
    <t xml:space="preserve">FV 33.07 Air and compressed gases </t>
  </si>
  <si>
    <t>3jlC57moeRajaaQIIaDd205TvyR0UgB0EOmnMkFaZftX</t>
  </si>
  <si>
    <t>4qbSjlziUqnQJwKT4sdkb1</t>
  </si>
  <si>
    <t>1vk62VlZg3Zq6bcgLfSxGJ</t>
  </si>
  <si>
    <t>FV 33.06 Environmental monitoring program</t>
  </si>
  <si>
    <t>1Lf9FHKch0eiLXJIpNhkap5TvyR0UgB0EOmnMkFaZftX</t>
  </si>
  <si>
    <t>7Im0gZuPu0LHTMAIaQXrVq</t>
  </si>
  <si>
    <t>ppb9y4rPwbUUBCj5QAkxS</t>
  </si>
  <si>
    <t xml:space="preserve">QMS 01.01.02  Legality - Production sites of multisite producers with QMS  </t>
  </si>
  <si>
    <t>2bWjTJm7YGHjn0xzK8lmrx5TvyR0UgB0EOmnMkFaZftX</t>
  </si>
  <si>
    <t>2rxdA3gpl0PXbrvpZ0BtCg</t>
  </si>
  <si>
    <t>67jQXmb714JA7JO68yT9WJ</t>
  </si>
  <si>
    <t xml:space="preserve">QMS 01.02  Internal register </t>
  </si>
  <si>
    <t>6Wkw4wWRDCURPfRLe7FPfh5TvyR0UgB0EOmnMkFaZftX</t>
  </si>
  <si>
    <t>6RbDnySZpbgffC9ju2q32c</t>
  </si>
  <si>
    <t>6vMdfJ8gSRxB94Qur9PIUJ</t>
  </si>
  <si>
    <t>QMS 01.02.01 Internal register - Multisite producers with QMS</t>
  </si>
  <si>
    <t>3hFRwOPd6tyF3XqgDpiUsI5TvyR0UgB0EOmnMkFaZftX</t>
  </si>
  <si>
    <t>1eFqhUYZUruUIaNxgz39cm</t>
  </si>
  <si>
    <t>65YhqSh0effwCLgSU5PKWi</t>
  </si>
  <si>
    <t>QMS 01.02.02 Internal register - Producer Groups</t>
  </si>
  <si>
    <t>2kuhirjgnGOVNDcaDpOkYM5TvyR0UgB0EOmnMkFaZftX</t>
  </si>
  <si>
    <t>DJzqg2fWJNX8DV2KctvYg</t>
  </si>
  <si>
    <t>6gNXFot9bj2qIYf6UMlESC</t>
  </si>
  <si>
    <t>QMS 02.01 Structure</t>
  </si>
  <si>
    <t>6jdV20fj5kQdZCYqV2HAZj5TvyR0UgB0EOmnMkFaZftX</t>
  </si>
  <si>
    <t>70ruHYc2MpTvg0jD7QMezL</t>
  </si>
  <si>
    <t>1BZRMD4dae6RuHe1e220IE</t>
  </si>
  <si>
    <t>QMS 02.02 Competency and training of staff</t>
  </si>
  <si>
    <t>1JbTSVCXvD1rsi9FQI4BLX5TvyR0UgB0EOmnMkFaZftX</t>
  </si>
  <si>
    <t>7szhAVwZa7A9bpfSi2pieJ</t>
  </si>
  <si>
    <t>4cLbnSmkp5Cb5himLWnflc</t>
  </si>
  <si>
    <t>QMS 03.01 Document control requirements</t>
  </si>
  <si>
    <t>VDK37xlSNcEUrQRExLE3o5TvyR0UgB0EOmnMkFaZftX</t>
  </si>
  <si>
    <t>1QZN9MgOjsyqVA68ggNrjJ</t>
  </si>
  <si>
    <t>6cqHYchodcu4mfags7nEfI</t>
  </si>
  <si>
    <t>QMS 03.02 Records</t>
  </si>
  <si>
    <t>5jzyQhmb27D4nmyslaqw295TvyR0UgB0EOmnMkFaZftX</t>
  </si>
  <si>
    <t>5MIp8lIIRxiecaRlBx45ZA</t>
  </si>
  <si>
    <t>3DacSTY4JYjnci5zdyhJco</t>
  </si>
  <si>
    <t>QMS 05.01 Internal QMS audits</t>
  </si>
  <si>
    <t>1EgtVf0gt9faAZ208UKbhp5TvyR0UgB0EOmnMkFaZftX</t>
  </si>
  <si>
    <t>6xn2hlRu4XuFNY4EvmmhGh</t>
  </si>
  <si>
    <t>5H57GE3E0oeJiTQUwzLR4e</t>
  </si>
  <si>
    <t>QMS 05.02 Internal audits of members/sites</t>
  </si>
  <si>
    <t>17ftYiGJQGfvC82XpjU1HE5TvyR0UgB0EOmnMkFaZftX</t>
  </si>
  <si>
    <t>4FpGNTsK7qObG6w0IK8lJ9</t>
  </si>
  <si>
    <t>TNECOkMrplT0VST5e7LlI</t>
  </si>
  <si>
    <t>QMS 05.03 Non-compliances, corrective actions, and sanctions</t>
  </si>
  <si>
    <t>79NJXc4l9NQEbbeDhi7yAn5TvyR0UgB0EOmnMkFaZftX</t>
  </si>
  <si>
    <t>4CAFQJ1DissSwVgUR6FAo2</t>
  </si>
  <si>
    <t>2rWrYhbbVlHZkKXd3fJaOG</t>
  </si>
  <si>
    <t>QMS 11.1 Key Tasks - QMS manager</t>
  </si>
  <si>
    <t>AqZg0D6YeGl82j7kk861G5TvyR0UgB0EOmnMkFaZftX</t>
  </si>
  <si>
    <t>7rp7x9ZgHaqceXxu6OWWq7</t>
  </si>
  <si>
    <t>4LkoX8uL7IKysZNtMA9ACA</t>
  </si>
  <si>
    <t>QMS 11.2 Key Tasks - Internal QMS auditors</t>
  </si>
  <si>
    <t>2mT42AzGqaTB4SqjuCAb8l5TvyR0UgB0EOmnMkFaZftX</t>
  </si>
  <si>
    <t>6w3UMFW0oHAYouIfAQsxPp</t>
  </si>
  <si>
    <t>68QqPVS7uQ4h17EehtW3dB</t>
  </si>
  <si>
    <t>QMS 11.3 Key Tasks -Internal farm auditors</t>
  </si>
  <si>
    <t>1STSYkQfJC6sJCHTl0LQ4B4xvzsgnTOtRkF4CQ8kI09i</t>
  </si>
  <si>
    <t>5KxdaTmagupnt1FFiWUWr</t>
  </si>
  <si>
    <t>1VqzFhqArY3cojASXB90xU</t>
  </si>
  <si>
    <t>QMS 12.1 Formal qualifications for internal QMS auditors</t>
  </si>
  <si>
    <t>1STSYkQfJC6sJCHTl0LQ4B5Nuj2EiEyMVydcblHaISFD</t>
  </si>
  <si>
    <t>73Lv9AVw6FCUaveBbhr4JK</t>
  </si>
  <si>
    <t>5YUhVcJlBJEi7I8LspLadi</t>
  </si>
  <si>
    <t xml:space="preserve">QMS 12.2 Formal qualifications for internal  farm auditors </t>
  </si>
  <si>
    <t>1STSYkQfJC6sJCHTl0LQ4B1E1VhZbj9C7JN1P2MNO7PP</t>
  </si>
  <si>
    <t>6HcHJDddlXRBRfZX9ZokDO</t>
  </si>
  <si>
    <t>6tORAFbgXTHTA03U5KBq2e</t>
  </si>
  <si>
    <t>QMS 12.3.1 Technical skills and qualifications - QMS manager</t>
  </si>
  <si>
    <t>1STSYkQfJC6sJCHTl0LQ4B6iax11SKEZhY8rQyeOo4x9</t>
  </si>
  <si>
    <t>1inVLFVuXUfx9WSBlTkRpE</t>
  </si>
  <si>
    <t>4hGEPqL5l7s3DOLYKtvmbC</t>
  </si>
  <si>
    <t>QMS 12.3.2 Technical skills and qualifications - Internal QMS auditor</t>
  </si>
  <si>
    <t>3yiKvwYoXBHDoxipYV9gbp5TvyR0UgB0EOmnMkFaZftX</t>
  </si>
  <si>
    <t>6IxE566h7r5Jvb3W7WDuj3</t>
  </si>
  <si>
    <t>5aNPbKKRWAA60MBjo0xV4c</t>
  </si>
  <si>
    <t>QMS 12.4  Communication skills</t>
  </si>
  <si>
    <t>3ov8Ci8FQzD3sYIYu2RpnL3yzXvEhnmn5Jt2gzgNRyxG</t>
  </si>
  <si>
    <t>2ImsoVLGQdeZF6agzMqJ8A</t>
  </si>
  <si>
    <t>1wFLkLpapYX6o9clnCsMpf</t>
  </si>
  <si>
    <t>QMS 12.3.4 Technical skills and qualifications - Training in food safety and good agricultural practices for internal QMS and farm auditors</t>
  </si>
  <si>
    <t>7tJdxC0MUJe1HSs3MotQlM5TvyR0UgB0EOmnMkFaZftX</t>
  </si>
  <si>
    <t>6PRvE2QfxASI7YKnCc3EqN</t>
  </si>
  <si>
    <t>3uom9p3qca6ax7AaTTK2QT</t>
  </si>
  <si>
    <t>7zYHRKozLWyZJNsLHlqmWj5TvyR0UgB0EOmnMkFaZftX</t>
  </si>
  <si>
    <t>6FGY5f8scT9uxdRY1Dm0EA</t>
  </si>
  <si>
    <t>3xDgKt7CA6fhZm7YTtTFG0</t>
  </si>
  <si>
    <t xml:space="preserve">QMS 01.01.01  Legality - Producer group members of producer groups </t>
  </si>
  <si>
    <t>1PygzsgwT1kH98NoRIqHJK5TvyR0UgB0EOmnMkFaZftX</t>
  </si>
  <si>
    <t>6GeO2cIfH8F4MS0Wrn7hu8</t>
  </si>
  <si>
    <t>4vucxRo0LZSSTw9GJs9K5C</t>
  </si>
  <si>
    <t xml:space="preserve">QMS 01.01   Legality </t>
  </si>
  <si>
    <t>2zKr6OtZT3ieaBkkiQdRnE5TvyR0UgB0EOmnMkFaZftX</t>
  </si>
  <si>
    <t>4MADFxOdPQhN4tDSrYC3kN</t>
  </si>
  <si>
    <t>HOP 30.05 Water quality</t>
  </si>
  <si>
    <t>38FoI2x9MvJMWYmW9A94FP1GydlnqB5f3ZYrijAhJ8a1</t>
  </si>
  <si>
    <t>2POBKEfw5bnX0otH120XN9</t>
  </si>
  <si>
    <t>HOP 28 SOIL AND SUBSTRATE MANAGEMENT</t>
  </si>
  <si>
    <t>3mzqvFtvshFUd9FG5jPpxS2G6uwghHDTAis8RUZY3FJx</t>
  </si>
  <si>
    <t>1EV9fOJFtgZHkgwnGkSJCo</t>
  </si>
  <si>
    <t>HOP 29 FERTILIZERS AND BIOSTIMULANTS</t>
  </si>
  <si>
    <t>3mzqvFtvshFUd9FG5jPpxS3QFwSW2yUZI11qFYS6goaH</t>
  </si>
  <si>
    <t>489bZFWSQmhiPe5OysSmjy</t>
  </si>
  <si>
    <t>HOP 25 WASTE MANAGEMENT</t>
  </si>
  <si>
    <t>3mzqvFtvshFUd9FG5jPpxS34qytRFn55Pj9v8N6jW9Nd</t>
  </si>
  <si>
    <t>2HYuayP7D4BMSo75oiaXrl</t>
  </si>
  <si>
    <t>6mrYpZ2GcLZ7AP1RVVry5G</t>
  </si>
  <si>
    <t>FV 32 PLANT PROTECTION PRODUCTS</t>
  </si>
  <si>
    <t>WIsqyzB7hUCqXcRGmylZ63bwHSjPIiZlDqoQlQa0RcI</t>
  </si>
  <si>
    <t>1rtxDY0UV6J6nTD72lp37g</t>
  </si>
  <si>
    <t>5nPf6FvRIaYhUohxiK6Z4C</t>
  </si>
  <si>
    <t>FV 29 FERTILIZERS AND BIOSTIMULANTS</t>
  </si>
  <si>
    <t>WIsqyzB7hUCqXcRGmylZ65JMEtkoFWwAZfaa1yaPgBK</t>
  </si>
  <si>
    <t>68w0QanW27g7DC5iiMNgnB</t>
  </si>
  <si>
    <t>19FqK7ekLK0m3iLHchTn8h</t>
  </si>
  <si>
    <t>FV 28 SOIL AND SUBSTRATE MANAGEMENT</t>
  </si>
  <si>
    <t>WIsqyzB7hUCqXcRGmylZ64AISrwQ9WCshrlYBBrxvLA</t>
  </si>
  <si>
    <t>3eE3Q3pAc6KiMjhWeHYlIc</t>
  </si>
  <si>
    <t>4UI39RIn6YI8gQZpGRKexG</t>
  </si>
  <si>
    <t>FV 25 WASTE MANAGEMENT</t>
  </si>
  <si>
    <t>WIsqyzB7hUCqXcRGmylZ6SAqaQFjpGvk0dxFTZIzwA</t>
  </si>
  <si>
    <t>yNNnfi8cIVXTWlcpFs9Ve</t>
  </si>
  <si>
    <t>1ERzCDuPHpofETFZxfdFUx</t>
  </si>
  <si>
    <t>FO 12.03 Protective clothing and equipment</t>
  </si>
  <si>
    <t>5J6Wg6hIOJWcbwRBTKjslF5TvyR0UgB0EOmnMkFaZftX</t>
  </si>
  <si>
    <t>73mmIJbLFA6st0OtTEqZWp</t>
  </si>
  <si>
    <t>7e2OTmZvHrA9xmbHveLBmp</t>
  </si>
  <si>
    <t>FO 12.01 Workers’ health and safety</t>
  </si>
  <si>
    <t>57pN9EDRNJdtiagduP3fZW50xAgBpMLFLITAgXsZZZlg</t>
  </si>
  <si>
    <t>2qY4MoLxFUnCA4vo1wdvyU</t>
  </si>
  <si>
    <t>64wGe3MdQzgQigsw2nGTdA</t>
  </si>
  <si>
    <t>FO 08.02 Postharvest treatments</t>
  </si>
  <si>
    <t>57pN9EDRNJdtiagduP3fZW2WGH0RWY1OjvoJuoSirwHO</t>
  </si>
  <si>
    <t>5qNS7lYI1ESLWc7l6Zqgt0</t>
  </si>
  <si>
    <t>5JIgB3UDpDaQaRmTmuUpoo</t>
  </si>
  <si>
    <t>FO 08 POSTHARVEST</t>
  </si>
  <si>
    <t>57pN9EDRNJdtiagduP3fZW2JbpD7n1ziHSr2bVcKMSYA</t>
  </si>
  <si>
    <t>yeoigpicR7Kj80FVFSVQ7</t>
  </si>
  <si>
    <t>1WOpilQQJvvs3HIzyLlTD7</t>
  </si>
  <si>
    <t>FO 07.01 Choice of plant protection products</t>
  </si>
  <si>
    <t>57pN9EDRNJdtiagduP3fZW1dk4ytnQWjHBvg1ln8HjTF</t>
  </si>
  <si>
    <t>4OOlpygsKUozIPIQvZRS7K</t>
  </si>
  <si>
    <t>2BGuoLOuGR86Am1Hf7hCiG</t>
  </si>
  <si>
    <t>FO 07 PLANT PROTECTION PRODUCTS</t>
  </si>
  <si>
    <t>57pN9EDRNJdtiagduP3fZW49eZzszjuUC0B6uHMRpoza</t>
  </si>
  <si>
    <t>3hK2y2UNLfHoppHPAnHM03</t>
  </si>
  <si>
    <t>4lUZQXD5tjtX2glVe4lraA</t>
  </si>
  <si>
    <t>FO 04.06 Application records</t>
  </si>
  <si>
    <t>57pN9EDRNJdtiagduP3fZW5XwbzZtEM8lBOyfvXXxdDp</t>
  </si>
  <si>
    <t>2LnFemyn1mQ3dMrtNShc5B</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</si>
  <si>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</si>
  <si>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</si>
  <si>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</si>
  <si>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57pN9EDRNJdtiagduP3fZW4QOHCspm1xB86DGAUYDjRE</t>
  </si>
  <si>
    <t>4AUkUX1Ed6iGItHig18e1A</t>
  </si>
  <si>
    <t>3YIgWsy9P8ND3BJPQGnD0j</t>
  </si>
  <si>
    <t xml:space="preserve">FO 01 MANAGEMENT </t>
  </si>
  <si>
    <t>57pN9EDRNJdtiagduP3fZW5ct5fM0HqC0lCNZYddSQSP</t>
  </si>
  <si>
    <t>5qL5D1YSZyjAfehlrFEA4J</t>
  </si>
  <si>
    <t>4Igs0TcvRtcZaLqERpBzyw</t>
  </si>
  <si>
    <t>AQ 21 SAMPLING AND TESTING OF FARMED AQUATIC SPECIES</t>
  </si>
  <si>
    <t>57pN9EDRNJdtiagduP3fZW3ag7qg4fpn4nxKeaoiBogr</t>
  </si>
  <si>
    <t>2LfV72LvddlAa8kU9pelkw</t>
  </si>
  <si>
    <t>HOP 32 PLANT PROTECTION PRODUCTS</t>
  </si>
  <si>
    <t>Rm2o1gaBaALvlfFEiYrMu1zH3ajr9ldfV66pKaz5uSC</t>
  </si>
  <si>
    <t>5yJSOcTVR8gZAhpSpE27lE</t>
  </si>
  <si>
    <t>3bxp0a7dcsX1zRhf8lSDgg</t>
  </si>
  <si>
    <t>FO 05.03 Record keeping</t>
  </si>
  <si>
    <t>Rm2o1gaBaALvlfFEiYrMu110oWX79i6mbT4bTqOXnsF</t>
  </si>
  <si>
    <t>1TkJSLMhtf1FXiHyFrmEpa</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</si>
  <si>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</si>
  <si>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</si>
  <si>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</si>
  <si>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Rm2o1gaBaALvlfFEiYrMu4eKy1DGXi4so3zRzyqThnJ</t>
  </si>
  <si>
    <t>5ZmQCZZcuTzxuWKzHPecnl</t>
  </si>
  <si>
    <t>HOP 33 POSTHARVEST HANDLING</t>
  </si>
  <si>
    <t>Rm2o1gaBaALvlfFEiYrMu7ctYNkkwyMaJhUZotDNFjC</t>
  </si>
  <si>
    <t>5f1unFnjf9XRdMc3gNiJtp</t>
  </si>
  <si>
    <t>HOP 31 INTEGRATED PEST MANAGEMENT</t>
  </si>
  <si>
    <t>Rm2o1gaBaALvlfFEiYrMu6jeCGSSXYJzTftXx8cbHUd</t>
  </si>
  <si>
    <t>6AAKJ3LgDpE7IG4YAqQOKs</t>
  </si>
  <si>
    <t>HOP 30 WATER MANAGEMENT</t>
  </si>
  <si>
    <t>Rm2o1gaBaALvlfFEiYrMu6XDlMJZ8YZa4z9YpSWG2pO</t>
  </si>
  <si>
    <t>6mCnaLW9OtV3xpBSYq1P6R</t>
  </si>
  <si>
    <t>4DY3EifbqbuiHigOcSYX3F</t>
  </si>
  <si>
    <t>HOP 28 SOIL MANAGEMENT</t>
  </si>
  <si>
    <t>57pN9EDRNJdtiagduP3fZW4tsSAXoTqULXFfkPGQuphj</t>
  </si>
  <si>
    <t>6PGQqtXv2MC5ksCBDotJ6h</t>
  </si>
  <si>
    <t>HOP 27 GENETICALLY MODIFIED ORGANISMS</t>
  </si>
  <si>
    <t>5AYuYvAyD5dx1XUm0wkNUh5TvyR0UgB0EOmnMkFaZftX</t>
  </si>
  <si>
    <t>1dG8d76WeQtZj6ZhH7zFvX</t>
  </si>
  <si>
    <t>HOP 26 PLANT PROPAGATION MATERIAL</t>
  </si>
  <si>
    <t>5y6C5KZtGFA5bRC3q2nOtJ5TvyR0UgB0EOmnMkFaZftX</t>
  </si>
  <si>
    <t>3o4fB4IpD89LcJNP1PcaqR</t>
  </si>
  <si>
    <t>HOP 24 GREENHOUSE-GASES AND CLIMATE CHANGE</t>
  </si>
  <si>
    <t>WIsqyzB7hUCqXcRGmylZ66DLYBu74pUsP9h2Tk6aE8b</t>
  </si>
  <si>
    <t>4YFwKmf2KWSpX12tY4wUWy</t>
  </si>
  <si>
    <t>HOP 23 ENERGY EFFICIENCY</t>
  </si>
  <si>
    <t>3ov8Ci8FQzD3sYIYu2RpnL25ufr7Onk7JPdSt2laMS29</t>
  </si>
  <si>
    <t>6vNkpAgb9tyedueQqK0qUL</t>
  </si>
  <si>
    <t>HOP 22 BIODIVERSITY AND HABITATS</t>
  </si>
  <si>
    <t>3ov8Ci8FQzD3sYIYu2RpnL55PwbCfLEsH487m0LGfq8G</t>
  </si>
  <si>
    <t>4ooHdrCZe01RstIqSrV18y</t>
  </si>
  <si>
    <t>HOP 21 SITE MANAGEMENT</t>
  </si>
  <si>
    <t>38FoI2x9MvJMWYmW9A94FPBNyveclVEQj4HZroYIsSp</t>
  </si>
  <si>
    <t>5u8bHkfqKowCCM9WUABzET</t>
  </si>
  <si>
    <t>HOP 20 WORKERS’ HEALTH, SAFETY, AND WELFARE</t>
  </si>
  <si>
    <t>Rm2o1gaBaALvlfFEiYrMu1YjodcLkPXYuUVJv2kTcFk</t>
  </si>
  <si>
    <t>6hB3MkD70WoxXFovO1Myl1</t>
  </si>
  <si>
    <t>HOP 19 HYGIENE</t>
  </si>
  <si>
    <t>WIsqyzB7hUCqXcRGmylZ631MnP6cupxhwzTJCfEX2C0</t>
  </si>
  <si>
    <t>2c0UBVv0ssw8RkT3Qltabw</t>
  </si>
  <si>
    <t>HOP 18 GLOBALG.A.P. STATUS</t>
  </si>
  <si>
    <t>57pN9EDRNJdtiagduP3fZW5E9apgdIabjK9U9O52kP3v</t>
  </si>
  <si>
    <t>39wDev6h9D8oDsJBEecAWl</t>
  </si>
  <si>
    <t>HOP 17 LOGO USE</t>
  </si>
  <si>
    <t>3mzqvFtvshFUd9FG5jPpxS3it1MDZers0ZhAZZAMnlhX</t>
  </si>
  <si>
    <t>Hjdhpd4Y2LuyPWKnGTrmO</t>
  </si>
  <si>
    <t>HOP 16 FOOD FRAUD</t>
  </si>
  <si>
    <t>2oNaOXs0DVeMiQZPYCn5r75TvyR0UgB0EOmnMkFaZftX</t>
  </si>
  <si>
    <t>hO2NOQ26gywBTlsxbcq9O</t>
  </si>
  <si>
    <t>HOP 15 FOOD DEFENSE</t>
  </si>
  <si>
    <t>538rGD6MQerNMNSCfcYCp75TvyR0UgB0EOmnMkFaZftX</t>
  </si>
  <si>
    <t>3V71ubGcYzgTqb49BoKEWy</t>
  </si>
  <si>
    <t>HOP 14 FOOD SAFETY POLICY DECLARATION</t>
  </si>
  <si>
    <t>1o8mD6EnK5wQwCEJoONfYj5TvyR0UgB0EOmnMkFaZftX</t>
  </si>
  <si>
    <t>58WTVNVDK4Ume50K5PgLp8</t>
  </si>
  <si>
    <t>HOP 13 EQUIPMENT AND DEVICES</t>
  </si>
  <si>
    <t>hQNd2uxITz3h9L5NA0Esq5TvyR0UgB0EOmnMkFaZftX</t>
  </si>
  <si>
    <t>3xlZz6JmRE4HFuwrRO1r2S</t>
  </si>
  <si>
    <t>HOP 12 LABORATORY TESTING</t>
  </si>
  <si>
    <t>7M8kd0W9wjpA8V5QSHHaVd5TvyR0UgB0EOmnMkFaZftX</t>
  </si>
  <si>
    <t>3i65Y6w8pawwjTCuz8gb8</t>
  </si>
  <si>
    <t>HOP 11 NON-CONFORMING PRODUCTS</t>
  </si>
  <si>
    <t>6fz1ZcgpxCeEz3mRGrevNc5TvyR0UgB0EOmnMkFaZftX</t>
  </si>
  <si>
    <t>5ezBOW4OM7h3xswjobcn8m</t>
  </si>
  <si>
    <t>HOP 10 COMPLAINTS</t>
  </si>
  <si>
    <t>seSMMRr8dVZQE1tIIM2oM5TvyR0UgB0EOmnMkFaZftX</t>
  </si>
  <si>
    <t>7mTvLK77vxTlPW7BXvRIOf</t>
  </si>
  <si>
    <t>HOP 09 RECALL AND WITHDRAWAL</t>
  </si>
  <si>
    <t>19R27icHjrePmOqhbMVB4F5TvyR0UgB0EOmnMkFaZftX</t>
  </si>
  <si>
    <t>2pHZJgTGPA84Xwpm4WJaxJ</t>
  </si>
  <si>
    <t>HOP 08 MASS BALANCE</t>
  </si>
  <si>
    <t>bxrVXJ4xWVl7PtHasGENb5TvyR0UgB0EOmnMkFaZftX</t>
  </si>
  <si>
    <t>2tePLGGbiJv3jtJZF5CIfx</t>
  </si>
  <si>
    <t xml:space="preserve">HOP 07 PARALLEL OWNERSHIP, TRACEABILITY, AND SEGREGATION </t>
  </si>
  <si>
    <t>7w9H6anypUchjmMOZrr9fi5TvyR0UgB0EOmnMkFaZftX</t>
  </si>
  <si>
    <t>5nrqZ7t89mfk2UA6vzgGcN</t>
  </si>
  <si>
    <t>HOP 06 TRACEABILITY</t>
  </si>
  <si>
    <t>3Ff44zJMwGkTtn6xQrauV05TvyR0UgB0EOmnMkFaZftX</t>
  </si>
  <si>
    <t>5t5wsyqtNc24tecbhYhTvh</t>
  </si>
  <si>
    <t>HOP 05 SPECIFICATIONS, SUPPLIERS, AND STOCK MANAGEMENT</t>
  </si>
  <si>
    <t>LIlGAXC7dgnKPjxv0CHy95TvyR0UgB0EOmnMkFaZftX</t>
  </si>
  <si>
    <t>5LfsN14hZxjJrC1qVhlfHB</t>
  </si>
  <si>
    <t>HOP 04 OUTSOURCED ACTIVITIES (SUBCONTRACTORS)</t>
  </si>
  <si>
    <t>3J24Glrer1437lwsauUMDz5TvyR0UgB0EOmnMkFaZftX</t>
  </si>
  <si>
    <t>hcFw5wMLFaiExYWIuW3HR</t>
  </si>
  <si>
    <t>HOP 03 RESOURCE MANAGEMENT AND TRAINING</t>
  </si>
  <si>
    <t>3REBipJjMBilm8fOUb7AAk5TvyR0UgB0EOmnMkFaZftX</t>
  </si>
  <si>
    <t>6ove6rRf30wOh0RFzdNX5o</t>
  </si>
  <si>
    <t>HOP 02 CONTINUOUS IMPROVEMENT PLAN</t>
  </si>
  <si>
    <t>5QcqRKjyugITtX9F5mWxJx5TvyR0UgB0EOmnMkFaZftX</t>
  </si>
  <si>
    <t>3Ev1KFMhyrnTFo21odXMFb</t>
  </si>
  <si>
    <t>HOP 01 INTERNAL DOCUMENTATION</t>
  </si>
  <si>
    <t>1NXB83vWchkgtYCMUnCsww4vucxRo0LZSSTw9GJs9K5C</t>
  </si>
  <si>
    <t>2r0PKamibVjT154Mt6ZyZr</t>
  </si>
  <si>
    <t>HOP 33.07 Harvest and handling area safety</t>
  </si>
  <si>
    <t>1NXB83vWchkgtYCMUnCsww3xDgKt7CA6fhZm7YTtTFG0</t>
  </si>
  <si>
    <t>5FrsC2nPPjN1tPrqF38xnE</t>
  </si>
  <si>
    <t>HOP 33.06 Transport</t>
  </si>
  <si>
    <t>1NXB83vWchkgtYCMUnCswwppb9y4rPwbUUBCj5QAkxS</t>
  </si>
  <si>
    <t>59FpkfZMxeZJmF6taxFjwS</t>
  </si>
  <si>
    <t>HOP 33.05 Finished products</t>
  </si>
  <si>
    <t>1NXB83vWchkgtYCMUnCsww67jQXmb714JA7JO68yT9WJ</t>
  </si>
  <si>
    <t>4X9BF4KV3KpGvjFEy9t02S</t>
  </si>
  <si>
    <t>HOP 33.04 Pest control</t>
  </si>
  <si>
    <t>1NXB83vWchkgtYCMUnCsww6vMdfJ8gSRxB94Qur9PIUJ</t>
  </si>
  <si>
    <t>2aIuef5OdB7kGvevIlVid9</t>
  </si>
  <si>
    <t>HOP 33.03 Temperature and humidity control</t>
  </si>
  <si>
    <t>1NXB83vWchkgtYCMUnCsww65YhqSh0effwCLgSU5PKWi</t>
  </si>
  <si>
    <t>qZvs4TjomzUExYXBkpMKW</t>
  </si>
  <si>
    <t>HOP 33.02 Foreign materials</t>
  </si>
  <si>
    <t>3teX4BYt2AW8sJqpMJrRZD5TvyR0UgB0EOmnMkFaZftX</t>
  </si>
  <si>
    <t>5T3UvZaLT1LryLjS4jgcrV</t>
  </si>
  <si>
    <t>HOP 33.01 Harvest and handling areas</t>
  </si>
  <si>
    <t>3teX4BYt2AW8sJqpMJrRZD6gNXFot9bj2qIYf6UMlESC</t>
  </si>
  <si>
    <t>67Rg4LUUS8mYWayFKFeccw</t>
  </si>
  <si>
    <t>HOP 32.11 Invoices and procurement documentation</t>
  </si>
  <si>
    <t>3teX4BYt2AW8sJqpMJrRZD1BZRMD4dae6RuHe1e220IE</t>
  </si>
  <si>
    <t>6LU9T2x3GUeO9PkWkr9LvE</t>
  </si>
  <si>
    <t>HOP 32.10 Mixing and handling</t>
  </si>
  <si>
    <t>iX5cwfCbucoiOoSsaucW15TvyR0UgB0EOmnMkFaZftX</t>
  </si>
  <si>
    <t>40IDuslcek7Wi4kOcQqOH5</t>
  </si>
  <si>
    <t>HOP 32.09 Plant protection product and postharvest treatment product storage</t>
  </si>
  <si>
    <t>iX5cwfCbucoiOoSsaucW14cLbnSmkp5Cb5himLWnflc</t>
  </si>
  <si>
    <t>3HiLPY3tc1HNXh1gmlfFbz</t>
  </si>
  <si>
    <t>HOP 32.08 Application of other substances</t>
  </si>
  <si>
    <t>iX5cwfCbucoiOoSsaucW16cqHYchodcu4mfags7nEfI</t>
  </si>
  <si>
    <t>vn5z8mrMlS4ioHBCD4AeP</t>
  </si>
  <si>
    <t>HOP 32.07 Residue analysis</t>
  </si>
  <si>
    <t>1sjYNSfPgvLzeUoltfbbdl5TvyR0UgB0EOmnMkFaZftX</t>
  </si>
  <si>
    <t>40x6bn3DPLMkitJJ1rHzLG</t>
  </si>
  <si>
    <t>HOP 32.06 Disposal of surplus application mix</t>
  </si>
  <si>
    <t>4riK5U0xPiGEWHpHRmn4Nr5TvyR0UgB0EOmnMkFaZftX</t>
  </si>
  <si>
    <t>2o53cxprZfNYjtrRLARqPe</t>
  </si>
  <si>
    <t>HOP 32.05 Obsolete plant protection products</t>
  </si>
  <si>
    <t>4riK5U0xPiGEWHpHRmn4Nr3DacSTY4JYjnci5zdyhJco</t>
  </si>
  <si>
    <t>6D7XlpsfOTAtAS415druSY</t>
  </si>
  <si>
    <t>HOP 32.04 Empty containers</t>
  </si>
  <si>
    <t>4riK5U0xPiGEWHpHRmn4Nr5H57GE3E0oeJiTQUwzLR4e</t>
  </si>
  <si>
    <t>78vweBqIAPgNjyuDvL5tQW</t>
  </si>
  <si>
    <t>HOP 32.03 Plant protection product preharvest intervals</t>
  </si>
  <si>
    <t>4riK5U0xPiGEWHpHRmn4NrTNECOkMrplT0VST5e7LlI</t>
  </si>
  <si>
    <t>6axYXAy7Yu1eJic25oc7jd</t>
  </si>
  <si>
    <t>HOP 32.02 Application records</t>
  </si>
  <si>
    <t>5ZsnePvk5YgFXWZV6SeLdd5TvyR0UgB0EOmnMkFaZftX</t>
  </si>
  <si>
    <t>5Q3aemgYbztipmapDUzbAq</t>
  </si>
  <si>
    <t>HOP 32.01 Plant protection product management</t>
  </si>
  <si>
    <t>7ue3ZV8NziRZnY4dzUsISX5TvyR0UgB0EOmnMkFaZftX</t>
  </si>
  <si>
    <t>5mIblZRyfNdC1gOQNXaVhW</t>
  </si>
  <si>
    <t>HOP 30.06 Predicting irrigation requirements</t>
  </si>
  <si>
    <t>35yeNtmczlcF0LL6aw5z155TvyR0UgB0EOmnMkFaZftX</t>
  </si>
  <si>
    <t>2I3a6saOrNcDjLiwnbyc1J</t>
  </si>
  <si>
    <t>HOP 30.04 Water storage</t>
  </si>
  <si>
    <t>6ODApAejiQtNrOwOQO5Tai5TvyR0UgB0EOmnMkFaZftX</t>
  </si>
  <si>
    <t>65eMYjfTV3cmvpL1heqaBJ</t>
  </si>
  <si>
    <t>22fWhXIF7ToLyYWekldl825TvyR0UgB0EOmnMkFaZftX</t>
  </si>
  <si>
    <t>7KTNT5W2dnohnL5waZkYY2</t>
  </si>
  <si>
    <t>HOP 30.02 Water sources</t>
  </si>
  <si>
    <t>6r5HimlyZ0M2nrD6K2tkEv2rWrYhbbVlHZkKXd3fJaOG</t>
  </si>
  <si>
    <t>Oe1ablyCFkYTPh0hD5hws</t>
  </si>
  <si>
    <t>HOP 30.01 Water use risk assessments and management plan</t>
  </si>
  <si>
    <t>6r5HimlyZ0M2nrD6K2tkEv4LkoX8uL7IKysZNtMA9ACA</t>
  </si>
  <si>
    <t>6l8T1OwYI1xOmNZdJ6Oe4e</t>
  </si>
  <si>
    <t>HOP 29.04 Nutrient content</t>
  </si>
  <si>
    <t>6r5HimlyZ0M2nrD6K2tkEv68QqPVS7uQ4h17EehtW3dB</t>
  </si>
  <si>
    <t>D1P1Goj92jYoNU4WguRQW</t>
  </si>
  <si>
    <t>HOP 29.03 Organic fertilizers</t>
  </si>
  <si>
    <t>4C2gsJHZv4iinAHFdFqzqK1VqzFhqArY3cojASXB90xU</t>
  </si>
  <si>
    <t>3AUALHBmd06oM88tMS9jZe</t>
  </si>
  <si>
    <t>HOP 29.02 Storage</t>
  </si>
  <si>
    <t>4C2gsJHZv4iinAHFdFqzqK5YUhVcJlBJEi7I8LspLadi</t>
  </si>
  <si>
    <t>5EvAdfrPlA0NW2KYET1Ogy</t>
  </si>
  <si>
    <t>HOP 29.01 Application records</t>
  </si>
  <si>
    <t>4C2gsJHZv4iinAHFdFqzqK6tORAFbgXTHTA03U5KBq2e</t>
  </si>
  <si>
    <t>794ci54zUVeeTyCkKxaIDB</t>
  </si>
  <si>
    <t>HOP 28.02 Soil fumigation</t>
  </si>
  <si>
    <t>4C2gsJHZv4iinAHFdFqzqK4hGEPqL5l7s3DOLYKtvmbC</t>
  </si>
  <si>
    <t>1q2hGGDrL7xPbQ1LvXpV26</t>
  </si>
  <si>
    <t>HOP 28.01 Soil management and conservation</t>
  </si>
  <si>
    <t>4C2gsJHZv4iinAHFdFqzqK3wx6HUisx5HDpRwFvCTwWN</t>
  </si>
  <si>
    <t>3T9Lafr1Dn5eaj06Z1a1Bn</t>
  </si>
  <si>
    <t>HOP 22.02 Ecological upgrading of unproductive sites</t>
  </si>
  <si>
    <t>4C2gsJHZv4iinAHFdFqzqK3uom9p3qca6ax7AaTTK2QT</t>
  </si>
  <si>
    <t>qp2SWgp44Toj1oTs4KmKI</t>
  </si>
  <si>
    <t>HOP 22.01 Management of biodiversity and habitats</t>
  </si>
  <si>
    <t>4C2gsJHZv4iinAHFdFqzqK1wFLkLpapYX6o9clnCsMpf</t>
  </si>
  <si>
    <t>79dQtq6ga2pL5svjyI9vwJ</t>
  </si>
  <si>
    <t>HOP 20.04 Workers’ welfare</t>
  </si>
  <si>
    <t>4C2gsJHZv4iinAHFdFqzqK5aNPbKKRWAA60MBjo0xV4c</t>
  </si>
  <si>
    <t>sRjWGUiOhcqw76XsR8gAI</t>
  </si>
  <si>
    <t>HOP 20.03 Personal protective equipment</t>
  </si>
  <si>
    <t>4C2gsJHZv4iinAHFdFqzqK2Uopg36JNeaciZYcYszEzl</t>
  </si>
  <si>
    <t>01tN17HCTCOfRqB0HpKw6Y</t>
  </si>
  <si>
    <t>HOP 20.02 Hazards and first aid</t>
  </si>
  <si>
    <t>6wlTC8ogftkq4iCmKwM5w91QBze7NaIYiHw7VdVlbt4H</t>
  </si>
  <si>
    <t>1KTkWDhfrJeGjNaGLlu9N0</t>
  </si>
  <si>
    <t>HOP 20.01 Risk assessment and training</t>
  </si>
  <si>
    <t>6wlTC8ogftkq4iCmKwM5w962pcFPkt77OZum9a77v4Bc</t>
  </si>
  <si>
    <t>5xEVaZMRr4rPr0X5emTIed</t>
  </si>
  <si>
    <t>2Uopg36JNeaciZYcYszEzl</t>
  </si>
  <si>
    <t>QMS 12.5  Independence and confidentiality</t>
  </si>
  <si>
    <t>NOTE: The qualification of internal auditors shall be evaluated annually by the CBs.</t>
  </si>
  <si>
    <t>6wlTC8ogftkq4iCmKwM5w95WJHGPTTWb7MtMDRBmMa6c</t>
  </si>
  <si>
    <t>37fXovEh91vOo3rWoXQeeB</t>
  </si>
  <si>
    <t>3wx6HUisx5HDpRwFvCTwWN</t>
  </si>
  <si>
    <t>QMS 12.3.3  Technical skills and qualifications - Internal farm auditor</t>
  </si>
  <si>
    <t>Sign-off of internal farm auditors shall only occur as a result of:</t>
  </si>
  <si>
    <t>6wlTC8ogftkq4iCmKwM5w9198tyEsFhpRSGa7ciBtswI</t>
  </si>
  <si>
    <t>2hLNcKAKs5NIk2b92G5cU2</t>
  </si>
  <si>
    <t>ndILr7BDGoGn3oFrbuSXm</t>
  </si>
  <si>
    <t>QMS</t>
  </si>
  <si>
    <t>6wlTC8ogftkq4iCmKwM5w9zq9mC4X4axaBhi2FBiFDN</t>
  </si>
  <si>
    <t>5KtGpFDOZJqtfY2fIRqZm8</t>
  </si>
  <si>
    <t>5QcqRKjyugITtX9F5mWxJx</t>
  </si>
  <si>
    <t>DISCIPLINARY PROCEDURES</t>
  </si>
  <si>
    <t>6wlTC8ogftkq4iCmKwM5w910c0y7GWMTWtoirCquzgD2</t>
  </si>
  <si>
    <t>SEQt0LTaINvR7ShWuB8sk</t>
  </si>
  <si>
    <t>3REBipJjMBilm8fOUb7AAk</t>
  </si>
  <si>
    <t>WORKING HOURS</t>
  </si>
  <si>
    <t>awxbzDqiAc5w5F9Xaavfk5TvyR0UgB0EOmnMkFaZftX</t>
  </si>
  <si>
    <t>6ppjGKAbGM5VIqSujIYrHY</t>
  </si>
  <si>
    <t>3J24Glrer1437lwsauUMDz</t>
  </si>
  <si>
    <t>TIME RECORDING SYSTEMS</t>
  </si>
  <si>
    <t>7DAWrJ4FEll4vr7SY3agoa5TvyR0UgB0EOmnMkFaZftX</t>
  </si>
  <si>
    <t>23ZO57D7EyypjkkiWSWNQk</t>
  </si>
  <si>
    <t>LIlGAXC7dgnKPjxv0CHy9</t>
  </si>
  <si>
    <t>COMPULSORY SCHOOL AGE AND SCHOOL ACCESS</t>
  </si>
  <si>
    <t>Ttg0N6A2FwKCNo4IteaLK5TvyR0UgB0EOmnMkFaZftX</t>
  </si>
  <si>
    <t>4DXJBMYXEpyZXy4TyT4YQR</t>
  </si>
  <si>
    <t>3Ff44zJMwGkTtn6xQrauV0</t>
  </si>
  <si>
    <t>WORKING AGE, CHILD LABOR, AND YOUNG WORKERS</t>
  </si>
  <si>
    <t>1w2d3I6CuKthFEEDJPAfK25TvyR0UgB0EOmnMkFaZftX</t>
  </si>
  <si>
    <t>4QXLZknWQnGgnf1s2Squ4p</t>
  </si>
  <si>
    <t>7w9H6anypUchjmMOZrr9fi</t>
  </si>
  <si>
    <t>WAGES</t>
  </si>
  <si>
    <t>2B20jqk2goXcNqV2HX9qhe5TvyR0UgB0EOmnMkFaZftX</t>
  </si>
  <si>
    <t>4IFbSwjHov4J6TAVK47Q5l</t>
  </si>
  <si>
    <t>bxrVXJ4xWVl7PtHasGENb</t>
  </si>
  <si>
    <t>PAYMENTS</t>
  </si>
  <si>
    <t>MyNM2sLtxWP06FudRhDir5TvyR0UgB0EOmnMkFaZftX</t>
  </si>
  <si>
    <t>3TZ8Abr9rBhG4b2REuJghw</t>
  </si>
  <si>
    <t>19R27icHjrePmOqhbMVB4F</t>
  </si>
  <si>
    <t>TERMS OF EMPLOYMENT DOCUMENTS AND FORCED LABOR INDICATORS</t>
  </si>
  <si>
    <t>7EkiTjscQQ9YBuIWe6RZFk5TvyR0UgB0EOmnMkFaZftX</t>
  </si>
  <si>
    <t>6Zw0pPyeSgJ417YfAqafgC</t>
  </si>
  <si>
    <t>seSMMRr8dVZQE1tIIM2oM</t>
  </si>
  <si>
    <t>ACCESS TO LABOR REGULATION INFORMATION</t>
  </si>
  <si>
    <t>78lhTFJm2kvuowgAOftnD05TvyR0UgB0EOmnMkFaZftX</t>
  </si>
  <si>
    <t>3HkHCaJAY8U3Pyyr510VNm</t>
  </si>
  <si>
    <t>6fz1ZcgpxCeEz3mRGrevNc</t>
  </si>
  <si>
    <t>PRODUCER’S HUMAN RIGHTS POLICIES</t>
  </si>
  <si>
    <t>6NkzRvY2LtIEq9u93VYbsg5TvyR0UgB0EOmnMkFaZftX</t>
  </si>
  <si>
    <t>5uCJ7ub4A2ZDh3r7ebhDDD</t>
  </si>
  <si>
    <t>7M8kd0W9wjpA8V5QSHHaVd</t>
  </si>
  <si>
    <t>COMPLAINT PROCESS</t>
  </si>
  <si>
    <t>4G6L5rXAv5opyJXaaJSspR2VMR7eFBhsXQA1k8IjqWQx</t>
  </si>
  <si>
    <t>3dbFdi5Qo6RlC4NEidRfe2</t>
  </si>
  <si>
    <t>hQNd2uxITz3h9L5NA0Esq</t>
  </si>
  <si>
    <t>GRASP WORKER REPRESENTATION</t>
  </si>
  <si>
    <t>2jUiyLvMOWJh04zKpLzls87mYXogZyldja1l4zH5Wvh4</t>
  </si>
  <si>
    <t>4tcqaKxItd2UudJKkhirlw</t>
  </si>
  <si>
    <t>1o8mD6EnK5wQwCEJoONfYj</t>
  </si>
  <si>
    <t>RIGHT OF ASSOCIATION AND REPRESENTATION</t>
  </si>
  <si>
    <t>2jUiyLvMOWJh04zKpLzls84JDwCyBH1ImTjbVhIZvTq3</t>
  </si>
  <si>
    <t>f1ADyJdTgZckMF873LBtG</t>
  </si>
  <si>
    <t>538rGD6MQerNMNSCfcYCp7</t>
  </si>
  <si>
    <t>GENERAL</t>
  </si>
  <si>
    <t>4G6L5rXAv5opyJXaaJSspR24wmFn53ZJndoxOd1EgcHe</t>
  </si>
  <si>
    <t>7d1h0m9pz35YRdo6SUeCBJ</t>
  </si>
  <si>
    <t>4C2gsJHZv4iinAHFdFqzqK</t>
  </si>
  <si>
    <t>QMS 12 Qualification Requirements</t>
  </si>
  <si>
    <t>2rOCEOZ7FKjNjNArXiLHzT5S5Axhf3c7R5yra1GF3lz</t>
  </si>
  <si>
    <t>6HdXV2n4nPxqhZZHqKk1IB</t>
  </si>
  <si>
    <t>6r5HimlyZ0M2nrD6K2tkEv</t>
  </si>
  <si>
    <t>QMS 11 Minimum Qualification requirements for key staff</t>
  </si>
  <si>
    <t>2rOCEOZ7FKjNjNArXiLHzT2nHnjQBzxk2jzqTlOcVbMi</t>
  </si>
  <si>
    <t>1GylsZuzswRyx3gGY1kRVP</t>
  </si>
  <si>
    <t>22fWhXIF7ToLyYWekldl82</t>
  </si>
  <si>
    <t>QMS 10 Logo Use</t>
  </si>
  <si>
    <t>3htAhHdPv9OtsLHNNhtZxHKwyucNsg6nzI6rjENLt3d</t>
  </si>
  <si>
    <t>4fZ94v0D7Q3k5nMpXDQ1gU</t>
  </si>
  <si>
    <t>6ODApAejiQtNrOwOQO5Tai</t>
  </si>
  <si>
    <t>QMS 09 Registration of additional members/sites to the certificate</t>
  </si>
  <si>
    <t>6GF3xiweshSSrjhesMZt6f5TvyR0UgB0EOmnMkFaZftX</t>
  </si>
  <si>
    <t>5cdB0Hk0HWWPoe36r10cTG</t>
  </si>
  <si>
    <t>35yeNtmczlcF0LL6aw5z15</t>
  </si>
  <si>
    <t>QMS 08 Outsourced activities</t>
  </si>
  <si>
    <t>2PY4EEd6KbBqNYrQrNPBD45TvyR0UgB0EOmnMkFaZftX</t>
  </si>
  <si>
    <t>39Hes98vGzeLAvKkKTawVO</t>
  </si>
  <si>
    <t>7ue3ZV8NziRZnY4dzUsISX</t>
  </si>
  <si>
    <t>QMS 07 Product withdrawal</t>
  </si>
  <si>
    <t>2jUiyLvMOWJh04zKpLzls84owgIkC6nXLa7lsm0MrLOO</t>
  </si>
  <si>
    <t>2nIFvbGDtVjetX4bSd1ieY</t>
  </si>
  <si>
    <t>5ZsnePvk5YgFXWZV6SeLdd</t>
  </si>
  <si>
    <t>QMS 06 Product traceability and segregation</t>
  </si>
  <si>
    <t>2jUiyLvMOWJh04zKpLzls857CpNqy9lJZPIEGl3cpn84</t>
  </si>
  <si>
    <t>3C1zcoZhmW10RikKo66Omx</t>
  </si>
  <si>
    <t>4riK5U0xPiGEWHpHRmn4Nr</t>
  </si>
  <si>
    <t>QMS 05 Internal Audits</t>
  </si>
  <si>
    <t>2jUiyLvMOWJh04zKpLzls823vkcq3eLNCd3go9Rkaald</t>
  </si>
  <si>
    <t>1iv5WR7BCTAyGuWtCRpan4</t>
  </si>
  <si>
    <t>1sjYNSfPgvLzeUoltfbbdl</t>
  </si>
  <si>
    <t>QMS 04 Complaint handling</t>
  </si>
  <si>
    <t>3jqGVv62GBsd8KJSjIWQ7X55ckAD4CZWQhWLcwQj76KJ</t>
  </si>
  <si>
    <t>7t9IyYzQxOwCX1utYaZDrZ</t>
  </si>
  <si>
    <t>iX5cwfCbucoiOoSsaucW1</t>
  </si>
  <si>
    <t>QMS 03 Document Control</t>
  </si>
  <si>
    <t>3jqGVv62GBsd8KJSjIWQ7X5SgdbGCqfnJhgVdCZaO52C</t>
  </si>
  <si>
    <t>5zXPfhwhAd1IOsIeHeU5CM</t>
  </si>
  <si>
    <t>3teX4BYt2AW8sJqpMJrRZD</t>
  </si>
  <si>
    <t>QMS 02 Management and organization</t>
  </si>
  <si>
    <t>2rOCEOZ7FKjNjNArXiLHzT2GgfGeHb0isCXFe3cDafB8</t>
  </si>
  <si>
    <t>3XeWo0HK2q2LIAWuiLq81E</t>
  </si>
  <si>
    <t>1NXB83vWchkgtYCMUnCsww</t>
  </si>
  <si>
    <t>QMS  01 Legality and administration</t>
  </si>
  <si>
    <t>2rOCEOZ7FKjNjNArXiLHzT2z9eo0DDlV0YPSYz2O8J7r</t>
  </si>
  <si>
    <t>5DRnU7mjS8VCI7Ap2v73CO</t>
  </si>
  <si>
    <t>10c0y7GWMTWtoirCquzgD2</t>
  </si>
  <si>
    <t>AQ 28.06 FOOD SAFETY SYSTEM</t>
  </si>
  <si>
    <t>2rOCEOZ7FKjNjNArXiLHzT3Zzd9zsLAfuVfEUUYQV7Pd</t>
  </si>
  <si>
    <t>GPN1iO2ZupplHeWuJnm7J</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</si>
  <si>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</si>
  <si>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</si>
  <si>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</si>
  <si>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2rOCEOZ7FKjNjNArXiLHzT11ZC60E3YAtAUx5wNuuXwj</t>
  </si>
  <si>
    <t>6boq5twCHOdIrNojlxuFjG</t>
  </si>
  <si>
    <t>198tyEsFhpRSGa7ciBtswI</t>
  </si>
  <si>
    <t>AQ 28.04 IDENTIFICATION OF OUTPUT WITH CERTIFIED STATUS (ORIGINATING FROM CERTIFIED PRODUCTION PROCESSES)</t>
  </si>
  <si>
    <t>The producer and the products are properly identified to allow traceability and validation of the certification status.</t>
  </si>
  <si>
    <t>3WOTX6z9yCADtqy7fUTDJn5TvyR0UgB0EOmnMkFaZftX</t>
  </si>
  <si>
    <t>VoonZx94STGuLmJNzGHQX</t>
  </si>
  <si>
    <t>5WJHGPTTWb7MtMDRBmMa6c</t>
  </si>
  <si>
    <t>AQ 28.03 TRACEBILITY</t>
  </si>
  <si>
    <t xml:space="preserve"> Certified products are traceable. The producer may use either the segregation method or the identity preservation method to ensure traceability.</t>
  </si>
  <si>
    <t>5HjMxha5zh3JmCKzoQNaGT5TvyR0UgB0EOmnMkFaZftX</t>
  </si>
  <si>
    <t>4rPb6aRnjT1RlOidzZW8NT</t>
  </si>
  <si>
    <t>62pcFPkt77OZum9a77v4Bc</t>
  </si>
  <si>
    <t>AQ 28.02 INPUT AND OUTPUT VERIFICATION</t>
  </si>
  <si>
    <t>This section does not apply if the producer processes only their own farmed products and is not registered in the GLOBALG.A.P. IT systems for parallel ownership.</t>
  </si>
  <si>
    <t>6cVkk3FsKVyXw3Axz1X0EJKWseLrLUhPeorCfNWn5jf</t>
  </si>
  <si>
    <t>1Gmj3oSGRRz2wF43jglNiZ</t>
  </si>
  <si>
    <t>1QBze7NaIYiHw7VdVlbt4H</t>
  </si>
  <si>
    <t>AQ 28.01 MANAGEMENT STRUCTURE</t>
  </si>
  <si>
    <t>6cVkk3FsKVyXw3Axz1X0EJ55afRttVG4dVUXKLoNoQoe</t>
  </si>
  <si>
    <t>3U9ZVLZyebAQYRVksg1MLP</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</si>
  <si>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</si>
  <si>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</si>
  <si>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</si>
  <si>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6cVkk3FsKVyXw3Axz1X0EJ6tiYYI8mKlvSXw5jfqgMdE</t>
  </si>
  <si>
    <t>6DK33hs49O0mVODM44PumI</t>
  </si>
  <si>
    <t>mo9Uog2nl7PhTPO5LbeWt</t>
  </si>
  <si>
    <t>AQ 06.01 Identification of waste and pollutants</t>
  </si>
  <si>
    <t>4G6L5rXAv5opyJXaaJSspR5mdYYXLIFyNI492xPC4Wrk</t>
  </si>
  <si>
    <t>MfbZ6xSbvl0LIQHCG3HAH</t>
  </si>
  <si>
    <t>7BbYPU8D5VjuX50wR037bc</t>
  </si>
  <si>
    <t>AQ 01.01 Site history</t>
  </si>
  <si>
    <t>4pvzWZLf4r0AsvpuWuoYAC6eaxQshM5yuY2WLlQ8amUS</t>
  </si>
  <si>
    <t>2D3gR7aaHx6tnYQQuF1lXz</t>
  </si>
  <si>
    <t>3IMlwAGWtNQ8ZjIBrbKwsL</t>
  </si>
  <si>
    <t>FO 02.05 Logo use</t>
  </si>
  <si>
    <t>4pvzWZLf4r0AsvpuWuoYAC6moTS0uCjB77ymqMRrEaKu</t>
  </si>
  <si>
    <t>476rC4cdc9j8oss1h3sXXS</t>
  </si>
  <si>
    <t>1oGNflTpAerQDWPIkzL1jE</t>
  </si>
  <si>
    <t>AQ 26.02 Blood waters</t>
  </si>
  <si>
    <t>4pvzWZLf4r0AsvpuWuoYAC1V7OJsLngbMIMF5cpB2lgv</t>
  </si>
  <si>
    <t>3dK0wdZnclzgLIOpYhYOUM</t>
  </si>
  <si>
    <t>xbaIyuRHw74GoMT8PbnKx</t>
  </si>
  <si>
    <t>AQ 26.01 Stunning and bleeding</t>
  </si>
  <si>
    <t>4pvzWZLf4r0AsvpuWuoYAC69tkf9xTq4aAYbrRMthWNF</t>
  </si>
  <si>
    <t>304WayBeH0VzrDds0V9TK0</t>
  </si>
  <si>
    <t>6gb3L0lEZN6wO8WjVRr7lV</t>
  </si>
  <si>
    <t>AQ 25.03 Escapes and indigenous species</t>
  </si>
  <si>
    <t>4pvzWZLf4r0AsvpuWuoYAC32bnxD3iuIFgJa6SxSTZZE</t>
  </si>
  <si>
    <t>60YTqCQn7FH9usxqAQOiqL</t>
  </si>
  <si>
    <t>1aV0zFwSp9AmvxxfeGq2eA</t>
  </si>
  <si>
    <t>AQ 25.02 Mortalities in holding facilities, including well boats, and/or prior to slaughter</t>
  </si>
  <si>
    <t>4pvzWZLf4r0AsvpuWuoYAC65SiBmR9xE6MmZIJH2OMh8</t>
  </si>
  <si>
    <t>3voJYmeY4m9jVUrQOPEIep</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</si>
  <si>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</si>
  <si>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</si>
  <si>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</si>
  <si>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4pvzWZLf4r0AsvpuWuoYAC4Zl4dLXiCmXFVqnsslPb0x</t>
  </si>
  <si>
    <t>vjS57MJ5nsSkYmlRxSwbF</t>
  </si>
  <si>
    <t>2fdp0291AK18VPCACdP0xw</t>
  </si>
  <si>
    <t>AQ 24.02 Traceability of harvested farmed aquatic species</t>
  </si>
  <si>
    <t>4pvzWZLf4r0AsvpuWuoYAC12xtoMmsI7QQenkWEVMZAu</t>
  </si>
  <si>
    <t>6Nj4cfV6ylPpCa0EI9BKKW</t>
  </si>
  <si>
    <t>75ZhDFwSi67hTEERmDGpdT</t>
  </si>
  <si>
    <t>AQ 24.01 Harvesting – Method of harvest/dispatch</t>
  </si>
  <si>
    <t>4pvzWZLf4r0AsvpuWuoYAC3bnauhR2XKWnnmjxnrNJeQ</t>
  </si>
  <si>
    <t>1JbLaD4cXHUBhzd0XaNL3n</t>
  </si>
  <si>
    <t>2lcjWDd2pC4Mxvjx89tTP3</t>
  </si>
  <si>
    <t>AQ 22.02 Feed records</t>
  </si>
  <si>
    <t>4Igs0TcvRtcZaLqERpBzyw5TvyR0UgB0EOmnMkFaZftX</t>
  </si>
  <si>
    <t>59QewLUkUiVzPdGlfgu21o</t>
  </si>
  <si>
    <t>3vLjIvLzmFDnyHGwp4sKjy</t>
  </si>
  <si>
    <t>AQ 22.01 General</t>
  </si>
  <si>
    <t>6inH5pgUJeX8hyB3EYnjvL3vLjIvLzmFDnyHGwp4sKjy</t>
  </si>
  <si>
    <t>2IpBpucJX7pJDK7yar4Pdz</t>
  </si>
  <si>
    <t>3bnauhR2XKWnnmjxnrNJeQ</t>
  </si>
  <si>
    <t>AQ 20.09 Machinery and equipment</t>
  </si>
  <si>
    <t>6inH5pgUJeX8hyB3EYnjvL2lcjWDd2pC4Mxvjx89tTP3</t>
  </si>
  <si>
    <t>4b75QxZajdtzw35yuJYzax</t>
  </si>
  <si>
    <t>65SiBmR9xE6MmZIJH2OMh8</t>
  </si>
  <si>
    <t>AQ 20.06 All pens in bodies of water</t>
  </si>
  <si>
    <t>6inH5pgUJeX8hyB3EYnjvL4WvVgaj0DmqytcECbsfj85</t>
  </si>
  <si>
    <t>LBOB0pVTmEHC3zp2yT9uB</t>
  </si>
  <si>
    <t>32bnxD3iuIFgJa6SxSTZZE</t>
  </si>
  <si>
    <t>AQ 20.05 Mortality</t>
  </si>
  <si>
    <t>1YbYgCwF5emApZVepFq1X175ZhDFwSi67hTEERmDGpdT</t>
  </si>
  <si>
    <t>2fxuNtMikwq4pGJPm9UHmp</t>
  </si>
  <si>
    <t>69tkf9xTq4aAYbrRMthWNF</t>
  </si>
  <si>
    <t>AQ 20.04 Treatment records</t>
  </si>
  <si>
    <t>1YbYgCwF5emApZVepFq1X12fdp0291AK18VPCACdP0xw</t>
  </si>
  <si>
    <t>2jMIlVn1YjTp2J7QpgwC0e</t>
  </si>
  <si>
    <t>1V7OJsLngbMIMF5cpB2lgv</t>
  </si>
  <si>
    <t>AQ 20.03 Treatments</t>
  </si>
  <si>
    <t>61TDaidZRAGqCBPGs8ha8G5TX5THcQM5Np1uQ5ItrWLM</t>
  </si>
  <si>
    <t>iRZqmNFK3RvDpleWESvWD</t>
  </si>
  <si>
    <t>6moTS0uCjB77ymqMRrEaKu</t>
  </si>
  <si>
    <t>AQ 20.02 Farmed aquatic species health and welfare</t>
  </si>
  <si>
    <t>61TDaidZRAGqCBPGs8ha8G1aV0zFwSp9AmvxxfeGq2eA</t>
  </si>
  <si>
    <t>ULRbRAkZftwkpBniFH1e3</t>
  </si>
  <si>
    <t>6eaxQshM5yuY2WLlQ8amUS</t>
  </si>
  <si>
    <t>AQ 20.01 Traceability and stock origin</t>
  </si>
  <si>
    <t>61TDaidZRAGqCBPGs8ha8G6gb3L0lEZN6wO8WjVRr7lV</t>
  </si>
  <si>
    <t>2Oh375nnYEbnQDw1A6DTeg</t>
  </si>
  <si>
    <t>6tiYYI8mKlvSXw5jfqgMdE</t>
  </si>
  <si>
    <t>AQ 18.03 Brood fish stripping</t>
  </si>
  <si>
    <t xml:space="preserve">If brood fish are stripped, this shall be done with consideration for the animals’ welfare.
</t>
  </si>
  <si>
    <t>12V2s4FpWw8zBFdb1VY42AxbaIyuRHw74GoMT8PbnKx</t>
  </si>
  <si>
    <t>3oVFuQiVBK4m7nEKjxabKy</t>
  </si>
  <si>
    <t>55afRttVG4dVUXKLoNoQoe</t>
  </si>
  <si>
    <t>AQ 18.02 Hatchery management</t>
  </si>
  <si>
    <t>12V2s4FpWw8zBFdb1VY42A1oGNflTpAerQDWPIkzL1jE</t>
  </si>
  <si>
    <t>3R09p8j9SBPrd2ZkAKqqPy</t>
  </si>
  <si>
    <t>11ZC60E3YAtAUx5wNuuXwj</t>
  </si>
  <si>
    <t>AQ 07.04 High conservation value areas</t>
  </si>
  <si>
    <t>fpZn5YAfrwOfpIHt5wBr75TvyR0UgB0EOmnMkFaZftX</t>
  </si>
  <si>
    <t>WVkyFPGsvsPsC7Lz3bNRP</t>
  </si>
  <si>
    <t>3Zzd9zsLAfuVfEUUYQV7Pd</t>
  </si>
  <si>
    <t xml:space="preserve">AQ 07.03 Escapes </t>
  </si>
  <si>
    <t>QZfIR1aSAjL2YcUqo376X5TvyR0UgB0EOmnMkFaZftX</t>
  </si>
  <si>
    <t>fICsjkYrHVr87NAeTjI92</t>
  </si>
  <si>
    <t>2z9eo0DDlV0YPSYz2O8J7r</t>
  </si>
  <si>
    <t>AQ 07.02 Predator exclusion plan</t>
  </si>
  <si>
    <t>3htAhHdPv9OtsLHNNhtZxH7BbYPU8D5VjuX50wR037bc</t>
  </si>
  <si>
    <t>3wjtllhf2EZ05k7ry5E364</t>
  </si>
  <si>
    <t>2GgfGeHb0isCXFe3cDafB8</t>
  </si>
  <si>
    <t>AQ 07.01 Impact of farming on the environment and biodiversity</t>
  </si>
  <si>
    <t>3htAhHdPv9OtsLHNNhtZxH6udigXdkpe8Lswjod4NBOa</t>
  </si>
  <si>
    <t>2lIJrvbtPcVuY8RZkfCGAZ</t>
  </si>
  <si>
    <t>55ckAD4CZWQhWLcwQj76KJ</t>
  </si>
  <si>
    <t>AQ 06.03 Environmental impact and management</t>
  </si>
  <si>
    <t>3jqGVv62GBsd8KJSjIWQ7Xmo9Uog2nl7PhTPO5LbeWt</t>
  </si>
  <si>
    <t>54b9jNn5l6JshlbKMcZkvo</t>
  </si>
  <si>
    <t>2DBDLKNCCHjgeVp2fH2kz4</t>
  </si>
  <si>
    <t>AQ 06.02 Waste and pollution action plan</t>
  </si>
  <si>
    <t>3jqGVv62GBsd8KJSjIWQ7X2DBDLKNCCHjgeVp2fH2kz4</t>
  </si>
  <si>
    <t>3CUgz7Cjbz3lVegK48kdwN</t>
  </si>
  <si>
    <t>KwyucNsg6nzI6rjENLt3d</t>
  </si>
  <si>
    <t>AQ 01.03 Legislative framework</t>
  </si>
  <si>
    <t>1kzI7hCCMY4wQOFQmIPOPD5TvyR0UgB0EOmnMkFaZftX</t>
  </si>
  <si>
    <t>101TCDdkyoiKx59uYCCXGd</t>
  </si>
  <si>
    <t>6udigXdkpe8Lswjod4NBOa</t>
  </si>
  <si>
    <t>AQ 01.02 Site management</t>
  </si>
  <si>
    <t>5OZ3Oy0MVM5jXao9ZvAlrA5TvyR0UgB0EOmnMkFaZftX</t>
  </si>
  <si>
    <t>vmjGfCIFJSM7cQD7NFV80</t>
  </si>
  <si>
    <t>1MAAg94AQdklTBAzABM4wS</t>
  </si>
  <si>
    <t>FO 03.03 Genetically modified organisms</t>
  </si>
  <si>
    <t>4ZGW9ZWBwWewpL1DYzfgyb5TvyR0UgB0EOmnMkFaZftX</t>
  </si>
  <si>
    <t>4CJaPlJ48CsnwJPpOBaOcW</t>
  </si>
  <si>
    <t>KWseLrLUhPeorCfNWn5jf</t>
  </si>
  <si>
    <t>AQ 18.01 Brood stock and seedlings</t>
  </si>
  <si>
    <t>Depending on species: Ova, smolt, fry, fingerling, larvae, alevin, spat, nauplii and post-larvae, others</t>
  </si>
  <si>
    <t>4gUkP5eS8EnUG0fKZ0tMiZ5TvyR0UgB0EOmnMkFaZftX</t>
  </si>
  <si>
    <t>4amaTwSSW3aZdfZj8YONNc</t>
  </si>
  <si>
    <t>14lJpH5qVsP8C976yuQrDU</t>
  </si>
  <si>
    <t>FV 28.03 Substrates</t>
  </si>
  <si>
    <t>7HDQtIsDtzns0bD1ntR0eP5TvyR0UgB0EOmnMkFaZftX</t>
  </si>
  <si>
    <t>1iBxbUx6cezVlgCvMmOwI9</t>
  </si>
  <si>
    <t>6twC7WvSzvTac9PtqXVar6</t>
  </si>
  <si>
    <t>FO 04.02 Soil fumigation</t>
  </si>
  <si>
    <t>5ZEbtYAwaiK1X4qvVH0ye85TvyR0UgB0EOmnMkFaZftX</t>
  </si>
  <si>
    <t>1nW8TTNH1fusUklcAyzJ3O</t>
  </si>
  <si>
    <t>2g5JReDfSpzAHl16771ew5</t>
  </si>
  <si>
    <t>FV 28.02 Soil fumigation</t>
  </si>
  <si>
    <t>36VGW0OgI5dbYuNy8pN1X45TvyR0UgB0EOmnMkFaZftX</t>
  </si>
  <si>
    <t>4dqTp7fkABPCSIwP6BJ67E</t>
  </si>
  <si>
    <t>Jfokfy0DypbRD7D7zEF8h</t>
  </si>
  <si>
    <t>FO 04.03 Substrates</t>
  </si>
  <si>
    <t>1LqxqbMnYmX3O47nTDkHLF5TvyR0UgB0EOmnMkFaZftX</t>
  </si>
  <si>
    <t>6CSFbUgkhrbJU87vlKmRUq</t>
  </si>
  <si>
    <t>1DSOMfBwEJ7NMTIzs3yO1i</t>
  </si>
  <si>
    <t>FV 29.04 Nutrient content</t>
  </si>
  <si>
    <t>76Up1Jlz2ogKdKXUH1J3L5TvyR0UgB0EOmnMkFaZftX</t>
  </si>
  <si>
    <t>7KbSmeRQQ9vMW32RA3fvgt</t>
  </si>
  <si>
    <t>3R84nmeK4iATbuwZ2gsDsb</t>
  </si>
  <si>
    <t>FO 04.04 Nutritional needs</t>
  </si>
  <si>
    <t>6l21qjBupUIUO8XLCiUEef5TvyR0UgB0EOmnMkFaZftX</t>
  </si>
  <si>
    <t>5z698mI9SK13uqc3qKoGYH</t>
  </si>
  <si>
    <t>7mjSidGuWy0Ls8TvSUsTPI</t>
  </si>
  <si>
    <t>FV 28.01 Soil management and conservation</t>
  </si>
  <si>
    <t>31r3O7m6YdmvyCuOWIOMh65TvyR0UgB0EOmnMkFaZftX</t>
  </si>
  <si>
    <t>2gbDib5iDBqNNbrpbd3LT0</t>
  </si>
  <si>
    <t>2nHnjQBzxk2jzqTlOcVbMi</t>
  </si>
  <si>
    <t>AQ 07.06 Energy efficiency</t>
  </si>
  <si>
    <t>Farming equipment shall be selected and maintained for optimum energy efficiency. The use of renewable energy sources should be encouraged.</t>
  </si>
  <si>
    <t>7bt3lOtOqh5dlKm5Rqrjx45TvyR0UgB0EOmnMkFaZftX</t>
  </si>
  <si>
    <t>SAeb09u4BIJU5hywl5ZTk</t>
  </si>
  <si>
    <t>glN2WuTeRW3b5FgXbh8Ta</t>
  </si>
  <si>
    <t>FV 22.02 Ecological upgrading of unproductive sites</t>
  </si>
  <si>
    <t>2RFsPSHa2XlX0JHYiJO2Wc5TvyR0UgB0EOmnMkFaZftX</t>
  </si>
  <si>
    <t>OkwgpiefJyhKOx86JFmLs</t>
  </si>
  <si>
    <t>5S5Axhf3c7R5yra1GF3lz</t>
  </si>
  <si>
    <t>AQ 07.05 Ecological upgrading of unproductive sites</t>
  </si>
  <si>
    <t>6PzSKiJw1bRFye5uX49taK5TvyR0UgB0EOmnMkFaZftX</t>
  </si>
  <si>
    <t>Oa7r1b8qY2CRF4UuPKcN3</t>
  </si>
  <si>
    <t>7zXnm2lgE6Oh3K9yFP7Gdf</t>
  </si>
  <si>
    <t>FV 22.01 Management of biodiversity and habitats</t>
  </si>
  <si>
    <t>48EClxc2uJIvBOW8IlSEPt5TvyR0UgB0EOmnMkFaZftX</t>
  </si>
  <si>
    <t>3L2zyFJ2zu5HQQgkTRwa7p</t>
  </si>
  <si>
    <t>5az4vdaXEuQgs5B9UaOjzb</t>
  </si>
  <si>
    <t>FV 20.04 Workers’ welfare</t>
  </si>
  <si>
    <t>2o0PHrjwVpc8TxdOBpkPzy5TvyR0UgB0EOmnMkFaZftX</t>
  </si>
  <si>
    <t>5RQ8IqiLnmA7DEtNqhNVls</t>
  </si>
  <si>
    <t>23vkcq3eLNCd3go9Rkaald</t>
  </si>
  <si>
    <t>AQ 04.05 Workers’ welfare</t>
  </si>
  <si>
    <t>696jSQYmLVDJoD3UnofwTY253gbk0kdnSSFyQX6iFKWy</t>
  </si>
  <si>
    <t>4V5PDUBdj9Q0i7fbGfInQk</t>
  </si>
  <si>
    <t>24wmFn53ZJndoxOd1EgcHe</t>
  </si>
  <si>
    <t>AQ 19.03 Transport of chemical compounds</t>
  </si>
  <si>
    <t>696jSQYmLVDJoD3UnofwTYuzn8UMxTkF1w7M3FTD0sW</t>
  </si>
  <si>
    <t>21mCH63CMsUTKkluKw6dN9</t>
  </si>
  <si>
    <t>6OVfMLlOhjDUtTGVH4d1tI</t>
  </si>
  <si>
    <t>FO 07.05 Plant protection product handling</t>
  </si>
  <si>
    <t>696jSQYmLVDJoD3UnofwTY6aZY7458MgGAXucrp2rDfj</t>
  </si>
  <si>
    <t>tDOe2o0zWYqYm0KNgqj9x</t>
  </si>
  <si>
    <t>3WBrxkh802qoM6WUHlCwcx</t>
  </si>
  <si>
    <t>FV 32.10 Mixing and handling</t>
  </si>
  <si>
    <t>696jSQYmLVDJoD3UnofwTY5U9xxekFJ28sU2NwdkP9u8</t>
  </si>
  <si>
    <t>3gLKlk7CEmbkXjaBvbTvGh</t>
  </si>
  <si>
    <t>22v7nnkQpO82gWNsHA3e6i</t>
  </si>
  <si>
    <t>FV 20.03 Personal protective equipment</t>
  </si>
  <si>
    <t>696jSQYmLVDJoD3UnofwTY7GSUGbBCg0zqqdO3nIYknt</t>
  </si>
  <si>
    <t>5k6Z1qS7vCZ6NXbWiaUJu9</t>
  </si>
  <si>
    <t>4JDwCyBH1ImTjbVhIZvTq3</t>
  </si>
  <si>
    <t>AQ 04.04 Personal protective equipment</t>
  </si>
  <si>
    <t>696jSQYmLVDJoD3UnofwTY4YYEAFlKQL7dZttPmpxB2F</t>
  </si>
  <si>
    <t>3snGfVLt7Wxd5FZGpG4j8y</t>
  </si>
  <si>
    <t>1j8KzCREQQlaHRiz9wuo0z</t>
  </si>
  <si>
    <t>FO 12.02 Hazards and first aid</t>
  </si>
  <si>
    <t>1gpvHRL3jcuK0YTVBxeDJK5TvyR0UgB0EOmnMkFaZftX</t>
  </si>
  <si>
    <t>4zSkvUbTdlSMEjoMX9r149</t>
  </si>
  <si>
    <t>6rCsdcQbJnfwmnsw2F9C4z</t>
  </si>
  <si>
    <t>FV 20.02 Hazards and first aid</t>
  </si>
  <si>
    <t>6SSbkfthK0LYaxbv5b14GBCewd3FqcwBMtVtTDK4h9s</t>
  </si>
  <si>
    <t>3LyKIn2zocb3lDNExH1RfM</t>
  </si>
  <si>
    <t>7mYXogZyldja1l4zH5Wvh4</t>
  </si>
  <si>
    <t>AQ 04.03 Workers’ hazards and first aid</t>
  </si>
  <si>
    <t>6SSbkfthK0LYaxbv5b14GB7h4leQtnNFBbHHWbgN8lXM</t>
  </si>
  <si>
    <t>7eAOPa3QKXk7fUsXuWAZQT</t>
  </si>
  <si>
    <t>2IPCUnYuMhRLMitDdZuBV6</t>
  </si>
  <si>
    <t>FV 20.01 Risk assessment and training</t>
  </si>
  <si>
    <t>6SSbkfthK0LYaxbv5b14GB5RnRCz8ee4Zl9QUgeRKTHd</t>
  </si>
  <si>
    <t>1o2yFFL4vOygH47fNAZmGV</t>
  </si>
  <si>
    <t>1zDGYHavQ1Y1HUI9R90OOZ</t>
  </si>
  <si>
    <t>FO 07.09 Equipment</t>
  </si>
  <si>
    <t>6SSbkfthK0LYaxbv5b14GB1vk62VlZg3Zq6bcgLfSxGJ</t>
  </si>
  <si>
    <t>31PFCSQaqCuB8q57zJg6RP</t>
  </si>
  <si>
    <t>5OPZTbS8UKCdo5sAfvtHwp</t>
  </si>
  <si>
    <t>FV 32.11 Invoices and procurement documentation</t>
  </si>
  <si>
    <t>6SSbkfthK0LYaxbv5b14GB5TLexd3GI3AjZkCglPj3h5</t>
  </si>
  <si>
    <t>5jtdahGRPyTbM5paWcRuKM</t>
  </si>
  <si>
    <t>wRT3XcKfUaVoLQYa4XeJC</t>
  </si>
  <si>
    <t>FV 32.06 Disposal of surplus application mix</t>
  </si>
  <si>
    <t>6SSbkfthK0LYaxbv5b14GB1OZTzJWvKeCm4lQLj2de5o</t>
  </si>
  <si>
    <t>1P5WF4AhiUVjKU0eMjYNP3</t>
  </si>
  <si>
    <t>r4Wl5viNqALmYQehnJigP</t>
  </si>
  <si>
    <t>FO 07.03 Disposal of surplus application mix</t>
  </si>
  <si>
    <t>6SSbkfthK0LYaxbv5b14GB6v0SS1OCIEL11DaUsdV8qY</t>
  </si>
  <si>
    <t>6akCg1bzbz31hRuysr8H2o</t>
  </si>
  <si>
    <t>3ZsSeRvZNIo9inIvGSDPi7</t>
  </si>
  <si>
    <t>FV 32.05 Obsolete plant protection products</t>
  </si>
  <si>
    <t>3Xuqd2nxrHRHWBMMAl2PDV5TvyR0UgB0EOmnMkFaZftX</t>
  </si>
  <si>
    <t>4Hbavnq82IxeTzp86PTwLH</t>
  </si>
  <si>
    <t>aJyo4GEfHW26SGyqyk8my</t>
  </si>
  <si>
    <t xml:space="preserve">FO 07.07 Obsolete plant protection products </t>
  </si>
  <si>
    <t>5nPf6FvRIaYhUohxiK6Z4C4e9U8QqFWhkb5syMftPkjz</t>
  </si>
  <si>
    <t>3lmOYo1HEXN9WTJSOmoeqn</t>
  </si>
  <si>
    <t>2VMR7eFBhsXQA1k8IjqWQx</t>
  </si>
  <si>
    <t>AQ 19.02 Empty containers and unused chemicals</t>
  </si>
  <si>
    <t>5nPf6FvRIaYhUohxiK6Z4C5wu9vqrUGRlCKkbHt3ECf0</t>
  </si>
  <si>
    <t>76gj5wqMrhjC9IwB6fPD1O</t>
  </si>
  <si>
    <t>2sC7LUqXHhrGUVy4ZkqKu8</t>
  </si>
  <si>
    <t>FV 32.04 Empty containers</t>
  </si>
  <si>
    <t>5nPf6FvRIaYhUohxiK6Z4C7tkt1sKqqlLnUrh71qam9K</t>
  </si>
  <si>
    <t>7bibspXJGGbnFX0bW7wkAp</t>
  </si>
  <si>
    <t>5VavlH2MeUS17rVAik4joc</t>
  </si>
  <si>
    <t>FO 07.06 Empty plant protection product containers</t>
  </si>
  <si>
    <t>6mrYpZ2GcLZ7AP1RVVry5G7te0V5sEO4j2gdaCHhqwRe</t>
  </si>
  <si>
    <t>3G6XCS3kXxaiT6An6fyXYY</t>
  </si>
  <si>
    <t>7FzFPUI62I8icT9zFiqYBn</t>
  </si>
  <si>
    <t>FV 32.09 Plant protection product and postharvest treatment product storage</t>
  </si>
  <si>
    <t>6mrYpZ2GcLZ7AP1RVVry5GaeLabNl3CjngCaQDiZCnP</t>
  </si>
  <si>
    <t>64tLhqUpveB3E8yVXVsubo</t>
  </si>
  <si>
    <t>3W7dGcEqSrkGPLpK2FPpjb</t>
  </si>
  <si>
    <t>FO 07.04 Plant protection product and postharvest treatment product storage</t>
  </si>
  <si>
    <t>6mrYpZ2GcLZ7AP1RVVry5G6ZlIRqNokp14rd0OrJYpUs</t>
  </si>
  <si>
    <t>1Jsd4Po9zEonkNa6KicOXv</t>
  </si>
  <si>
    <t>6Rr7lWkdEx4UFV3lspdV2c</t>
  </si>
  <si>
    <t>FV 32.03 Plant protection product preharvest intervals</t>
  </si>
  <si>
    <t>6mrYpZ2GcLZ7AP1RVVry5G6Rr7lWkdEx4UFV3lspdV2c</t>
  </si>
  <si>
    <t>1A6ymTFpce17AFVUfpWjBA</t>
  </si>
  <si>
    <t>6ZlIRqNokp14rd0OrJYpUs</t>
  </si>
  <si>
    <t>FV 32.08 Application of other substances</t>
  </si>
  <si>
    <t>6mrYpZ2GcLZ7AP1RVVry5G7FzFPUI62I8icT9zFiqYBn</t>
  </si>
  <si>
    <t>7qLHXfgMF1BvtNhEoTrOl1</t>
  </si>
  <si>
    <t>3JTeuQtOc1OKqfRNulIqvM</t>
  </si>
  <si>
    <t xml:space="preserve">FO 07.08 Application of other substances </t>
  </si>
  <si>
    <t>6mrYpZ2GcLZ7AP1RVVry5G2sC7LUqXHhrGUVy4ZkqKu8</t>
  </si>
  <si>
    <t>2GyriZTFrdoiLg6YAzlPPH</t>
  </si>
  <si>
    <t>7te0V5sEO4j2gdaCHhqwRe</t>
  </si>
  <si>
    <t>FV 32.02 Application records</t>
  </si>
  <si>
    <t>6mrYpZ2GcLZ7AP1RVVry5G3ZsSeRvZNIo9inIvGSDPi7</t>
  </si>
  <si>
    <t>6LT3SsPHecSghrKBDqqFdh</t>
  </si>
  <si>
    <t>Cnld8x4oHlmExTFHGeLjj</t>
  </si>
  <si>
    <t xml:space="preserve">FO 07.02 Application records </t>
  </si>
  <si>
    <t>6mrYpZ2GcLZ7AP1RVVry5GwRT3XcKfUaVoLQYa4XeJC</t>
  </si>
  <si>
    <t>h8R5jJkb29tHZV3B118Di</t>
  </si>
  <si>
    <t>aeLabNl3CjngCaQDiZCnP</t>
  </si>
  <si>
    <t>FV 32.01 Plant protection product management</t>
  </si>
  <si>
    <t>6mrYpZ2GcLZ7AP1RVVry5G5OPZTbS8UKCdo5sAfvtHwp</t>
  </si>
  <si>
    <t>3ENhTBiDiLIby2zwwYZ4II</t>
  </si>
  <si>
    <t>5mdYYXLIFyNI492xPC4Wrk</t>
  </si>
  <si>
    <t>AQ 19.01 Chemical compound storage</t>
  </si>
  <si>
    <t>64cWD91pr0geaTi2ASvLb5TvyR0UgB0EOmnMkFaZftX</t>
  </si>
  <si>
    <t>2I5R4B5uqBuxo2ybSCGbHu</t>
  </si>
  <si>
    <t>7tkt1sKqqlLnUrh71qam9K</t>
  </si>
  <si>
    <t>FV 29.02 Storage</t>
  </si>
  <si>
    <t>6AvKQ3DXzy69suGAzqeAmu5TvyR0UgB0EOmnMkFaZftX</t>
  </si>
  <si>
    <t>1CjsvntGscU8PNU0sD5ccV</t>
  </si>
  <si>
    <t>3yiRDwLwt1Ow5dQeFJqM2k</t>
  </si>
  <si>
    <t>FO 04.07 Fertilizer and biostimulant storage</t>
  </si>
  <si>
    <t>2apQYV4sVGueZxb722p8822IPCUnYuMhRLMitDdZuBV6</t>
  </si>
  <si>
    <t>3IUiXuwp5nc4lJpNyIt6Gm</t>
  </si>
  <si>
    <t>5wu9vqrUGRlCKkbHt3ECf0</t>
  </si>
  <si>
    <t>FV 29.01 Application records</t>
  </si>
  <si>
    <t>2apQYV4sVGueZxb722p8826rCsdcQbJnfwmnsw2F9C4z</t>
  </si>
  <si>
    <t>21iP5X956IMsI7DJvW88jr</t>
  </si>
  <si>
    <t>4Zl4dLXiCmXFVqnsslPb0x</t>
  </si>
  <si>
    <t>AQ 20.07 Ponds</t>
  </si>
  <si>
    <t>2apQYV4sVGueZxb722p88222v7nnkQpO82gWNsHA3e6i</t>
  </si>
  <si>
    <t>7cF7TZI0Gd9xPsfARGQ9l9</t>
  </si>
  <si>
    <t>4e9U8QqFWhkb5syMftPkjz</t>
  </si>
  <si>
    <t>FV 29.03 Organic fertilizers</t>
  </si>
  <si>
    <t>6mrYpZ2GcLZ7AP1RVVry5G3WBrxkh802qoM6WUHlCwcx</t>
  </si>
  <si>
    <t>466hVwkhlu8tOtAvU7MH3t</t>
  </si>
  <si>
    <t>7o4R1VJX1KXn6Y2mK3KBnX</t>
  </si>
  <si>
    <t>FO 04.05 Nutrient content</t>
  </si>
  <si>
    <t>2apQYV4sVGueZxb722p8825az4vdaXEuQgs5B9UaOjzb</t>
  </si>
  <si>
    <t>2uILNFLSUSNvYMiLxTWG1l</t>
  </si>
  <si>
    <t>4CTLgpMoXEpcE8tXLndCGp</t>
  </si>
  <si>
    <t xml:space="preserve">FO 03.04 Transition period </t>
  </si>
  <si>
    <t>6vDiuqvJNOSRl5wyT01Pym7zXnm2lgE6Oh3K9yFP7Gdf</t>
  </si>
  <si>
    <t>1RPVuNcKGhKGNDUNMmqJad</t>
  </si>
  <si>
    <t>AsizSx9djd7Hn9BlLrbya</t>
  </si>
  <si>
    <t>FO 03.02 Chemical treatments and dressings</t>
  </si>
  <si>
    <t>6vDiuqvJNOSRl5wyT01PymglN2WuTeRW3b5FgXbh8Ta</t>
  </si>
  <si>
    <t>6uoQDWLk4J8jAguIJy4ZW5</t>
  </si>
  <si>
    <t>2ea1rhckQVrSaK28J1Se0f</t>
  </si>
  <si>
    <t>FO 03.01 Propagation material</t>
  </si>
  <si>
    <t>6vDiuqvJNOSRl5wyT01PymegxrRxt1wvmpDaKwSbu23</t>
  </si>
  <si>
    <t>5c3dR1YVmA5sXHhsKmupYd</t>
  </si>
  <si>
    <t>6v0SS1OCIEL11DaUsdV8qY</t>
  </si>
  <si>
    <t>FV 33.05 Product labeling</t>
  </si>
  <si>
    <t>2lCsmz9pLx7NagHecV9mpX5TvyR0UgB0EOmnMkFaZftX</t>
  </si>
  <si>
    <t>2LfyMFMW36CamjuZ0YnMrr</t>
  </si>
  <si>
    <t>4WvVgaj0DmqytcECbsfj85</t>
  </si>
  <si>
    <t>AQ 22.03 Storage of aquaculture feeds</t>
  </si>
  <si>
    <t>2qQW5LAimcgbwLksFTh6tg5TvyR0UgB0EOmnMkFaZftX</t>
  </si>
  <si>
    <t>7iWJXTXYCupkFTEfuzkuQg</t>
  </si>
  <si>
    <t>1OZTzJWvKeCm4lQLj2de5o</t>
  </si>
  <si>
    <t>FV 33.04 Pest control</t>
  </si>
  <si>
    <t>19FqK7ekLK0m3iLHchTn8h2g5JReDfSpzAHl16771ew5</t>
  </si>
  <si>
    <t>6NNCdhTMTpFbSgoGpb63cp</t>
  </si>
  <si>
    <t>5RnRCz8ee4Zl9QUgeRKTHd</t>
  </si>
  <si>
    <t>FV 33.03 Temperature and humidity control</t>
  </si>
  <si>
    <t>19FqK7ekLK0m3iLHchTn8h14lJpH5qVsP8C976yuQrDU</t>
  </si>
  <si>
    <t>13bKix0KDGNudEM0QXmk1y</t>
  </si>
  <si>
    <t>7h4leQtnNFBbHHWbgN8lXM</t>
  </si>
  <si>
    <t>FV 33.02 Foreign bodies</t>
  </si>
  <si>
    <t>30jEVEr91nZpdd9cxyULwz5TvyR0UgB0EOmnMkFaZftX</t>
  </si>
  <si>
    <t>1PuOePk9uZL3G34wE5JQsg</t>
  </si>
  <si>
    <t>Cewd3FqcwBMtVtTDK4h9s</t>
  </si>
  <si>
    <t>FV 33.01 Packing (in-field or facility) and storage areas</t>
  </si>
  <si>
    <t>5QTGwGTKitdKuEwjmkCJSy5TvyR0UgB0EOmnMkFaZftX</t>
  </si>
  <si>
    <t>2hnZEMTaQG5nB4cObQrjJa</t>
  </si>
  <si>
    <t>12xtoMmsI7QQenkWEVMZAu</t>
  </si>
  <si>
    <t xml:space="preserve">AQ 20.08 Biosecurity 
</t>
  </si>
  <si>
    <t>In addition to food defense requirements; refer to AQ 10.</t>
  </si>
  <si>
    <t>56UycwhshuG3OMlSB7ahAa5TvyR0UgB0EOmnMkFaZftX</t>
  </si>
  <si>
    <t>2MaWcCOjrnzTUZYLyLI2po</t>
  </si>
  <si>
    <t>5U9xxekFJ28sU2NwdkP9u8</t>
  </si>
  <si>
    <t>FV 30.02 Water sources</t>
  </si>
  <si>
    <t>3BmiRfV14Y9UArHysfO3zs5TvyR0UgB0EOmnMkFaZftX</t>
  </si>
  <si>
    <t>2KVEEE9taT1qBKZw1pM15e</t>
  </si>
  <si>
    <t>uzn8UMxTkF1w7M3FTD0sW</t>
  </si>
  <si>
    <t>FV 30.03 Efficient water use on farm</t>
  </si>
  <si>
    <t>4UI39RIn6YI8gQZpGRKexG5TvyR0UgB0EOmnMkFaZftX</t>
  </si>
  <si>
    <t>2p77rPdFZt9MG3aWryompi</t>
  </si>
  <si>
    <t>25itD9t3AKPNN1d0JIB5bx</t>
  </si>
  <si>
    <t>FO 05.04 Water quality</t>
  </si>
  <si>
    <t>6vK5KBcIFJbIyxl3B3ekIp2pCca0Upzl3Nn66JUNHXeF</t>
  </si>
  <si>
    <t>3G2o2VZD4Vhj1j8NCZvH4W</t>
  </si>
  <si>
    <t>253gbk0kdnSSFyQX6iFKWy</t>
  </si>
  <si>
    <t>FV 30.05 Water quality</t>
  </si>
  <si>
    <t>3YIgWsy9P8ND3BJPQGnD0j2pCca0Upzl3Nn66JUNHXeF</t>
  </si>
  <si>
    <t>6vy7qzuZGnKVxG0fDPIPXR</t>
  </si>
  <si>
    <t>7GSUGbBCg0zqqdO3nIYknt</t>
  </si>
  <si>
    <t>FV 30.04 Water storage</t>
  </si>
  <si>
    <t>3YIgWsy9P8ND3BJPQGnD0j1qvPg1ym8f6SRe66rOl40x</t>
  </si>
  <si>
    <t>3sySSWL5oAIx28hSoUBFMA</t>
  </si>
  <si>
    <t>5SgdbGCqfnJhgVdCZaO52C</t>
  </si>
  <si>
    <t xml:space="preserve">AQ 06.04 Water usage and disposal 
</t>
  </si>
  <si>
    <t>Cross-reference with AQ 06.03.02.</t>
  </si>
  <si>
    <t>3labXsBTDnp2nMlbS2V5AI412fDoNkTQzvavcR1yffoS</t>
  </si>
  <si>
    <t>3Y6whE7A4GTOmBM0cLfCgo</t>
  </si>
  <si>
    <t>6aZY7458MgGAXucrp2rDfj</t>
  </si>
  <si>
    <t>FV 30.06 Irrigation predictions and record keeping</t>
  </si>
  <si>
    <t>3labXsBTDnp2nMlbS2V5AI2PabgCVl2axbE6gvoMhnNb</t>
  </si>
  <si>
    <t>6Qbmg6JuoN770dfkE0ogCG</t>
  </si>
  <si>
    <t>3yEQbyyk01GoZYBCkYA4FP</t>
  </si>
  <si>
    <t>FO 05.02 Predicting irrigation requirements</t>
  </si>
  <si>
    <t>3labXsBTDnp2nMlbS2V5AI1WLl5crwUtAKu9uhWYEzsL</t>
  </si>
  <si>
    <t>3dOYyVrZuqiaWn8aIvCMMR</t>
  </si>
  <si>
    <t>5GJnBn0XaHPkzo9hXhVvqW</t>
  </si>
  <si>
    <t xml:space="preserve">FO 05.01 Water sources
</t>
  </si>
  <si>
    <t>3labXsBTDnp2nMlbS2V5AI3bNRfY2TpP6vkYKG0u4wwr</t>
  </si>
  <si>
    <t>2zscEBuE0OwqbPZjKZeBLF</t>
  </si>
  <si>
    <t>4YYEAFlKQL7dZttPmpxB2F</t>
  </si>
  <si>
    <t>FV 30.01 Water use risk assessments and management plan</t>
  </si>
  <si>
    <t>3YIgWsy9P8ND3BJPQGnD0j743VeTmtrKzh2yBlulWP21</t>
  </si>
  <si>
    <t>6g3NqdQl5NHN5tSVsxrY1N</t>
  </si>
  <si>
    <t>78fF8J8n8uDPsOxFl12Alc</t>
  </si>
  <si>
    <t>FV 32.07 Residue analysis</t>
  </si>
  <si>
    <t>3YIgWsy9P8ND3BJPQGnD0j11FBMuieNmnZtyeFBlepcF</t>
  </si>
  <si>
    <t>5bhPN4DzYGiQBGzqjmqwDA</t>
  </si>
  <si>
    <t>4owgIkC6nXLa7lsm0MrLOO</t>
  </si>
  <si>
    <t>AQ 04.01 Workers’ occupational health and safety</t>
  </si>
  <si>
    <t>3YIgWsy9P8ND3BJPQGnD0jCSohyDpAegE66esWvDgT5</t>
  </si>
  <si>
    <t>3RXNryEkb5RsCci4ZuSpu4</t>
  </si>
  <si>
    <t>79pV2c30dTskerAeol8ohZ</t>
  </si>
  <si>
    <t>FO 01.05 Customer requirements</t>
  </si>
  <si>
    <t>3YIgWsy9P8ND3BJPQGnD0j6OqbxahSFlVeKhLRgYFytR</t>
  </si>
  <si>
    <t>56LbVxj8q6LfC4kf1x4GeA</t>
  </si>
  <si>
    <t>5l2rJiYbFtvFuXNhk6Xt0S</t>
  </si>
  <si>
    <t>FO 08.01 Quality of postharvest water</t>
  </si>
  <si>
    <t>wyDCB5gmC64vDLZ45LmyF5l2rJiYbFtvFuXNhk6Xt0S</t>
  </si>
  <si>
    <t>5HpjunyxjPFZ8ERnK8tq7N</t>
  </si>
  <si>
    <t>6OqbxahSFlVeKhLRgYFytR</t>
  </si>
  <si>
    <t>FO 01.03 Internal documentation</t>
  </si>
  <si>
    <t>3YIgWsy9P8ND3BJPQGnD0j79pV2c30dTskerAeol8ohZ</t>
  </si>
  <si>
    <t>5XO2ouVK6UjXiuayI3pjaw</t>
  </si>
  <si>
    <t>CSohyDpAegE66esWvDgT5</t>
  </si>
  <si>
    <t>FO 01.07 Non-conforming products</t>
  </si>
  <si>
    <t>1TyGiQcuRVxqRPsWm6pYn75GJnBn0XaHPkzo9hXhVvqW</t>
  </si>
  <si>
    <t>5bVj9VFVZ6tCA1nWKx8e7w</t>
  </si>
  <si>
    <t>11FBMuieNmnZtyeFBlepcF</t>
  </si>
  <si>
    <t>FO 01.06 Complaints</t>
  </si>
  <si>
    <t>1TyGiQcuRVxqRPsWm6pYn725itD9t3AKPNN1d0JIB5bx</t>
  </si>
  <si>
    <t>2xx2r9xm1ZFKgkOLcMZqVd</t>
  </si>
  <si>
    <t>743VeTmtrKzh2yBlulWP21</t>
  </si>
  <si>
    <t>FO 01.08 Recall and withdrawal</t>
  </si>
  <si>
    <t>1TyGiQcuRVxqRPsWm6pYn73yEQbyyk01GoZYBCkYA4FP</t>
  </si>
  <si>
    <t>3JyHEnouIJTlEpv89BLJNJ</t>
  </si>
  <si>
    <t>3bNRfY2TpP6vkYKG0u4wwr</t>
  </si>
  <si>
    <t>FO 02.03 Mass balance</t>
  </si>
  <si>
    <t>1TyGiQcuRVxqRPsWm6pYn73bxp0a7dcsX1zRhf8lSDgg</t>
  </si>
  <si>
    <t>65q3YF3Fh2kdDGMu1rvFCM</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</si>
  <si>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</si>
  <si>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</si>
  <si>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</si>
  <si>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5JIgB3UDpDaQaRmTmuUpoo2RNwE7jatfe6w5x0Tu6eV4</t>
  </si>
  <si>
    <t>32C8htEWfNkaxTSAw1lMmH</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</si>
  <si>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</si>
  <si>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</si>
  <si>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</si>
  <si>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5JIgB3UDpDaQaRmTmuUpoo5l2rJiYbFtvFuXNhk6Xt0S</t>
  </si>
  <si>
    <t>24BgKpKEedoO1JiqqsJ9K0</t>
  </si>
  <si>
    <t>412fDoNkTQzvavcR1yffoS</t>
  </si>
  <si>
    <t>FO 02.04 GLOBALG.A.P. status</t>
  </si>
  <si>
    <t>5g1godsQJRqbjZxI603Etm2ea1rhckQVrSaK28J1Se0f</t>
  </si>
  <si>
    <t>6Y28XxkqaGhdKkUwmmVWZU</t>
  </si>
  <si>
    <t>1qvPg1ym8f6SRe66rOl40x</t>
  </si>
  <si>
    <t>FO 01.02 Outsourced activities</t>
  </si>
  <si>
    <t>5g1godsQJRqbjZxI603EtmAsizSx9djd7Hn9BlLrbya</t>
  </si>
  <si>
    <t>52qkXF3M0StAXkDQXFCSgS</t>
  </si>
  <si>
    <t>2pCca0Upzl3Nn66JUNHXeF</t>
  </si>
  <si>
    <t>FO 01.04 Training and assigned responsibilities</t>
  </si>
  <si>
    <t>5g1godsQJRqbjZxI603Etm4CTLgpMoXEpcE8tXLndCGp</t>
  </si>
  <si>
    <t>1hr60kCaVVYZ0GddKH3itk</t>
  </si>
  <si>
    <t>57CpNqy9lJZPIEGl3cpn84</t>
  </si>
  <si>
    <t>AQ 04.02 Training and assigned responsibilities</t>
  </si>
  <si>
    <t>IKtB5yVMmBF7k4LaDgUZw4Lhlvkx1w9JtxEbAhlutRi</t>
  </si>
  <si>
    <t>57NpCUzFpLeJMc4iXNsju7</t>
  </si>
  <si>
    <t>IKtB5yVMmBF7k4LaDgUZw4lUZQXD5tjtX2glVe4lraA</t>
  </si>
  <si>
    <t>2Ic89h7XDhn3EnfuxricmS</t>
  </si>
  <si>
    <t>56UycwhshuG3OMlSB7ahAa</t>
  </si>
  <si>
    <t>FV 17 LOGO USE</t>
  </si>
  <si>
    <t>2BGuoLOuGR86Am1Hf7hCiG1WOpilQQJvvs3HIzyLlTD7</t>
  </si>
  <si>
    <t>3KLSVauiw2LpCRLz6sh0Gl</t>
  </si>
  <si>
    <t>QZfIR1aSAjL2YcUqo376X</t>
  </si>
  <si>
    <t>AQ 12 LOGO USE</t>
  </si>
  <si>
    <t>Note regarding GLOBALG.A.P.: The producer shall describe how to ensure that the GLOBALG.A.P. logo and GLOBALG.A.P. Number (GGN) are used only according to the rules below.</t>
  </si>
  <si>
    <t>2BGuoLOuGR86Am1Hf7hCiGCnld8x4oHlmExTFHGeLjj</t>
  </si>
  <si>
    <t>HZVFRQ0lPsAYqgtzVDmvQ</t>
  </si>
  <si>
    <t>fpZn5YAfrwOfpIHt5wBr7</t>
  </si>
  <si>
    <t>AQ 27 DEPURATION</t>
  </si>
  <si>
    <t>2BGuoLOuGR86Am1Hf7hCiG3JTeuQtOc1OKqfRNulIqvM</t>
  </si>
  <si>
    <t>3FzF1LEqvaqcVg1sPXpO4T</t>
  </si>
  <si>
    <t>12V2s4FpWw8zBFdb1VY42A</t>
  </si>
  <si>
    <t>AQ 26 SLAUGHTER ACTIVITIES</t>
  </si>
  <si>
    <t>2BGuoLOuGR86Am1Hf7hCiG5VavlH2MeUS17rVAik4joc</t>
  </si>
  <si>
    <t>7a2Y6DzH7j1VVkaHdI2yOG</t>
  </si>
  <si>
    <t>61TDaidZRAGqCBPGs8ha8G</t>
  </si>
  <si>
    <t>AQ 25 HOLDING AND CROWDING FACILITIES</t>
  </si>
  <si>
    <t>2BGuoLOuGR86Am1Hf7hCiGaJyo4GEfHW26SGyqyk8my</t>
  </si>
  <si>
    <t>1hKXJ13N5lXYEXEOcZHmyy</t>
  </si>
  <si>
    <t>1YbYgCwF5emApZVepFq1X1</t>
  </si>
  <si>
    <t>AQ 24 HARVESTING AND POSTHARVESTING OPERATIONS</t>
  </si>
  <si>
    <t>2BGuoLOuGR86Am1Hf7hCiGr4Wl5viNqALmYQehnJigP</t>
  </si>
  <si>
    <t>32JIKIaeDGwGaAEbTSj6y5</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</si>
  <si>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</si>
  <si>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</si>
  <si>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</si>
  <si>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5JIgB3UDpDaQaRmTmuUpoo64wGe3MdQzgQigsw2nGTdA</t>
  </si>
  <si>
    <t>3xYy6mL2hiBM97rB69PVPI</t>
  </si>
  <si>
    <t>5QTGwGTKitdKuEwjmkCJSy</t>
  </si>
  <si>
    <t>FV 31 INTEGRATED PEST MANAGEMENT</t>
  </si>
  <si>
    <t>IKtB5yVMmBF7k4LaDgUZw3yiRDwLwt1Ow5dQeFJqM2k</t>
  </si>
  <si>
    <t>5vY6xYFjJeJDGdSD1bFJDR</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</si>
  <si>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</si>
  <si>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</si>
  <si>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</si>
  <si>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5EpvIGahtoNQBPGjgtOnbO1zDGYHavQ1Y1HUI9R90OOZ</t>
  </si>
  <si>
    <t>3in4vF0L0QH4cz3j8qyG9c</t>
  </si>
  <si>
    <t>30jEVEr91nZpdd9cxyULwz</t>
  </si>
  <si>
    <t>FV 27 GENETICALLY MODIFIED ORGANISMS</t>
  </si>
  <si>
    <t>4a4Qd6ndeeA7u3kN8ZP1We4sgOMeAcsKM18hKZSWSDgu</t>
  </si>
  <si>
    <t>5biAiXHSgSk4gPg4kzNSvu</t>
  </si>
  <si>
    <t>6cVkk3FsKVyXw3Axz1X0EJ</t>
  </si>
  <si>
    <t>AQ 18 REPRODUCTION – This section provides the additional principles and criteria specifically to hatcheries, when covered under the certificate.</t>
  </si>
  <si>
    <t>4a4Qd6ndeeA7u3kN8ZP1We7e2OTmZvHrA9xmbHveLBmp</t>
  </si>
  <si>
    <t>4zamBXrzVP3v8KPVS98bid</t>
  </si>
  <si>
    <t>2qQW5LAimcgbwLksFTh6tg</t>
  </si>
  <si>
    <t>FV 24 GREENHOUSE-GASES AND CLIMATE CHANGE</t>
  </si>
  <si>
    <t>4a4Qd6ndeeA7u3kN8ZP1We1j8KzCREQQlaHRiz9wuo0z</t>
  </si>
  <si>
    <t>3S4q9BwkV19jVjVj3Fiy75</t>
  </si>
  <si>
    <t>2lCsmz9pLx7NagHecV9mpX</t>
  </si>
  <si>
    <t>FV 23 ENERGY EFFICIENCY</t>
  </si>
  <si>
    <t>4a4Qd6ndeeA7u3kN8ZP1We7iGeybgBH8laSvemDG6yKU</t>
  </si>
  <si>
    <t>1ZiMa81KOMVFgXiEoigZEc</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</si>
  <si>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</si>
  <si>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</si>
  <si>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</si>
  <si>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4a4Qd6ndeeA7u3kN8ZP1We1ERzCDuPHpofETFZxfdFUx</t>
  </si>
  <si>
    <t>6mL7rNUJjE6ZUJ2ctQLqD1</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</si>
  <si>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</si>
  <si>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</si>
  <si>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</si>
  <si>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2BGuoLOuGR86Am1Hf7hCiG3W7dGcEqSrkGPLpK2FPpjb</t>
  </si>
  <si>
    <t>77iD9G4XGr5vhbqQwrOfqv</t>
  </si>
  <si>
    <t>6vDiuqvJNOSRl5wyT01Pym</t>
  </si>
  <si>
    <t>FV 22 BIODIVERSITY AND HABITATS</t>
  </si>
  <si>
    <t>2BGuoLOuGR86Am1Hf7hCiG6OVfMLlOhjDUtTGVH4d1tI</t>
  </si>
  <si>
    <t>EjvcDaWgn3ttR1SL0MtIP</t>
  </si>
  <si>
    <t>2apQYV4sVGueZxb722p882</t>
  </si>
  <si>
    <t>FV 20 WORKERS’ HEALTH, SAFETY, AND WELFARE</t>
  </si>
  <si>
    <t>48aQAsWhk4FCpRyiTfbQDc5TvyR0UgB0EOmnMkFaZftX</t>
  </si>
  <si>
    <t>3HkNWk3E3qX8G4lyxNXhn</t>
  </si>
  <si>
    <t>4G6L5rXAv5opyJXaaJSspR</t>
  </si>
  <si>
    <t xml:space="preserve">AQ 19 CHEMICAL COMPOUNDS
</t>
  </si>
  <si>
    <t>Refer to the introduction, section “Chemical compounds”.</t>
  </si>
  <si>
    <t>5ZjwAiDPYbGvURtwoHF4gM5TvyR0UgB0EOmnMkFaZftX</t>
  </si>
  <si>
    <t>5pmfsUbg8aoTCasOYIPEmO</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</si>
  <si>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</si>
  <si>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</si>
  <si>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</si>
  <si>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4d9ucNGdAsunr2tbELZ2oO5TvyR0UgB0EOmnMkFaZftX</t>
  </si>
  <si>
    <t>wfEosTNsh5ZbZfpJsxQgA</t>
  </si>
  <si>
    <t>3Xuqd2nxrHRHWBMMAl2PDV</t>
  </si>
  <si>
    <t>FV 26 PLANT PROPAGATION MATERIAL</t>
  </si>
  <si>
    <t>IKtB5yVMmBF7k4LaDgUZw3R84nmeK4iATbuwZ2gsDsb</t>
  </si>
  <si>
    <t>stHgm7kk2SPG9w5vMdz4p</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</si>
  <si>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</si>
  <si>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</si>
  <si>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</si>
  <si>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IKtB5yVMmBF7k4LaDgUZw7o4R1VJX1KXn6Y2mK3KBnX</t>
  </si>
  <si>
    <t>2d7YWQS3FpE89EMmToIXl7</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</si>
  <si>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</si>
  <si>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</si>
  <si>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</si>
  <si>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IKtB5yVMmBF7k4LaDgUZw6GGR163KNx1sTit3j0ivMP</t>
  </si>
  <si>
    <t>1E2oM3pY57AB2HYh2FrLwa</t>
  </si>
  <si>
    <t>6SSbkfthK0LYaxbv5b14GB</t>
  </si>
  <si>
    <t>FV 33 POSTHARVEST HANDLING</t>
  </si>
  <si>
    <t>IKtB5yVMmBF7k4LaDgUZw6twC7WvSzvTac9PtqXVar6</t>
  </si>
  <si>
    <t>2KsBqme4dzqwFgisXFOayx</t>
  </si>
  <si>
    <t>64cWD91pr0geaTi2ASvLb</t>
  </si>
  <si>
    <t>FV 13 EQUIPMENT AND DEVICES</t>
  </si>
  <si>
    <t>IKtB5yVMmBF7k4LaDgUZwJfokfy0DypbRD7D7zEF8h</t>
  </si>
  <si>
    <t>7oyHtBXE4RjANn4ggmq6Y3</t>
  </si>
  <si>
    <t>6NkzRvY2LtIEq9u93VYbsg</t>
  </si>
  <si>
    <t>AQ 23 PEST CONTROL</t>
  </si>
  <si>
    <t>5g1godsQJRqbjZxI603Etm1MAAg94AQdklTBAzABM4wS</t>
  </si>
  <si>
    <t>3NggK2eyAFMnxgLmy5ZHwl</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</si>
  <si>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</si>
  <si>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</si>
  <si>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</si>
  <si>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6sAnZuzrLy7KwfabltbVL25TvyR0UgB0EOmnMkFaZftX</t>
  </si>
  <si>
    <t>4g6GmkM7SVOjxzDG7bEynl</t>
  </si>
  <si>
    <t>3jqGVv62GBsd8KJSjIWQ7X</t>
  </si>
  <si>
    <t>AQ 06 ENVIRONMENTAL AND BIODIVERSITY MANAGEMENT</t>
  </si>
  <si>
    <t>3labXsBTDnp2nMlbS2V5AI3IMlwAGWtNQ8ZjIBrbKwsL</t>
  </si>
  <si>
    <t>1oZBiTuiw7JnneP37eRowe</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</si>
  <si>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</si>
  <si>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</si>
  <si>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</si>
  <si>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3YIgWsy9P8ND3BJPQGnD0j3Fg5RTdQ7a6O2THEvpVWrG</t>
  </si>
  <si>
    <t>5ADUfpuBbLBbLbTKgfXnbi</t>
  </si>
  <si>
    <t>696jSQYmLVDJoD3UnofwTY</t>
  </si>
  <si>
    <t>FV 30 WATER MANAGEMENT</t>
  </si>
  <si>
    <t>3YIgWsy9P8ND3BJPQGnD0j3wasRW0o0BjnW1Yy5QAtYp</t>
  </si>
  <si>
    <t>2UdnbG1EfwovfGYLIAS3BC</t>
  </si>
  <si>
    <t>48aQAsWhk4FCpRyiTfbQDc</t>
  </si>
  <si>
    <t>FO 13 WORKERS’ WELFARE</t>
  </si>
  <si>
    <t>6MLbOSTUhL6svPsQwb6NH65TvyR0UgB0EOmnMkFaZftX</t>
  </si>
  <si>
    <t>4eaXpRnh8mnwfzKcWJnmsL</t>
  </si>
  <si>
    <t>1gpvHRL3jcuK0YTVBxeDJK</t>
  </si>
  <si>
    <t>FV 19 HYGIENE</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</si>
  <si>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</si>
  <si>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</si>
  <si>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</si>
  <si>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3BmiRfV14Y9UArHysfO3zs</t>
  </si>
  <si>
    <t>FV 21 SITE MANAGEMENT</t>
  </si>
  <si>
    <t>2o0PHrjwVpc8TxdOBpkPzy</t>
  </si>
  <si>
    <t>FV 16 FOOD FRAUD</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</si>
  <si>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</si>
  <si>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</si>
  <si>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</si>
  <si>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48EClxc2uJIvBOW8IlSEPt</t>
  </si>
  <si>
    <t>FV 15 FOOD DEFENSE</t>
  </si>
  <si>
    <t>7EkiTjscQQ9YBuIWe6RZFk</t>
  </si>
  <si>
    <t>AQ 10 FOOD DEFENSE</t>
  </si>
  <si>
    <t>Security of food and drink and their supply chains from all forms of malicious attack including ideologically motivated attack leading to contamination or supply failure.</t>
  </si>
  <si>
    <t>6PzSKiJw1bRFye5uX49taK</t>
  </si>
  <si>
    <t>FV 05 SPECIFICATIONS, SUPPLIERS, AND STOCK MANAGEMENT</t>
  </si>
  <si>
    <t>7bt3lOtOqh5dlKm5Rqrjx4</t>
  </si>
  <si>
    <t>FV 14 FOOD SAFETY POLICY DECLARATION</t>
  </si>
  <si>
    <t>MyNM2sLtxWP06FudRhDir</t>
  </si>
  <si>
    <t>AQ 15 FOOD SAFETY POLICY DECLARATION</t>
  </si>
  <si>
    <t>The food safety policy declaration unambiguously reflects the producer’s commitment to ensuring that food safety is implemented and maintained throughout the production processes.</t>
  </si>
  <si>
    <t>31r3O7m6YdmvyCuOWIOMh6</t>
  </si>
  <si>
    <t>FV 12 LABORATORY TESTING</t>
  </si>
  <si>
    <t>6l21qjBupUIUO8XLCiUEef</t>
  </si>
  <si>
    <t>FV 02 CONTINUOUS IMPROVEMENT PLAN</t>
  </si>
  <si>
    <t>76Up1Jlz2ogKdKXUH1J3L</t>
  </si>
  <si>
    <t>FV 01 INTERNAL DOCUMENTATION</t>
  </si>
  <si>
    <t>6GF3xiweshSSrjhesMZt6f</t>
  </si>
  <si>
    <t>AQ 02 INTERNAL DOCUMENTATION</t>
  </si>
  <si>
    <t>1LqxqbMnYmX3O47nTDkHLF</t>
  </si>
  <si>
    <t>FV 11 NON-CONFORMING PRODUCTS</t>
  </si>
  <si>
    <t>5HjMxha5zh3JmCKzoQNaGT</t>
  </si>
  <si>
    <t>AQ 17 SPECIFICATIONS, NON-CONFORMING PRODUCTS, AND PRODUCT RELEASE AT THE FARM</t>
  </si>
  <si>
    <t>36VGW0OgI5dbYuNy8pN1X4</t>
  </si>
  <si>
    <t>FV 10 COMPLAINTS</t>
  </si>
  <si>
    <t>2B20jqk2goXcNqV2HX9qhe</t>
  </si>
  <si>
    <t>AQ 08 COMPLAINTS</t>
  </si>
  <si>
    <t>Management of complaints will lead to an overall better production system.</t>
  </si>
  <si>
    <t>5ZEbtYAwaiK1X4qvVH0ye8</t>
  </si>
  <si>
    <t>FV 09 RECALL AND WITHDRAWAL</t>
  </si>
  <si>
    <t>1w2d3I6CuKthFEEDJPAfK2</t>
  </si>
  <si>
    <t>AQ 09 RECALL AND WITHDRAWAL PROCEDURE</t>
  </si>
  <si>
    <t>7HDQtIsDtzns0bD1ntR0eP</t>
  </si>
  <si>
    <t>FV 08 MASS BALANCE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</si>
  <si>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</si>
  <si>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</si>
  <si>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</si>
  <si>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4gUkP5eS8EnUG0fKZ0tMiZ</t>
  </si>
  <si>
    <t xml:space="preserve">FV 07 PARALLEL OWNERSHIP, TRACEABILITY, AND SEGREGATION </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</si>
  <si>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</si>
  <si>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</si>
  <si>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</si>
  <si>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4ZGW9ZWBwWewpL1DYzfgyb</t>
  </si>
  <si>
    <t>FV 06 TRACEABILITY</t>
  </si>
  <si>
    <t>5OZ3Oy0MVM5jXao9ZvAlrA</t>
  </si>
  <si>
    <t>FV 18 GLOBALG.A.P. STATUS</t>
  </si>
  <si>
    <t>3labXsBTDnp2nMlbS2V5AI</t>
  </si>
  <si>
    <t>FO 02 TRACEABILITY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</si>
  <si>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</si>
  <si>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</si>
  <si>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</si>
  <si>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awxbzDqiAc5w5F9Xaavfk</t>
  </si>
  <si>
    <t>AQ 05 OUTSOURCED ACTIVITIES (SUBCONTRACTORS)</t>
  </si>
  <si>
    <t>Subcontracting is the practice of assigning, or outsourcing, part of the obligations and tasks under a contract to another party known as a subcontractor.</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</si>
  <si>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</si>
  <si>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</si>
  <si>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</si>
  <si>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2RFsPSHa2XlX0JHYiJO2Wc</t>
  </si>
  <si>
    <t>FV 03 RESOURCE MANAGEMENT AND TRAINING</t>
  </si>
  <si>
    <t>6vK5KBcIFJbIyxl3B3ekIp</t>
  </si>
  <si>
    <t>FO 01 MANAGEMENT</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</si>
  <si>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</si>
  <si>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</si>
  <si>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</si>
  <si>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6MLbOSTUhL6svPsQwb6NH6</t>
  </si>
  <si>
    <t>FO 09 WASTE MANAGEMENT</t>
  </si>
  <si>
    <t>Avoid polluting the environment. Enhance waste minimization.
Waste minimization shall include review of current practices, avoidance of waste, reduction of waste, reuse of waste, and recycling of waste.</t>
  </si>
  <si>
    <t>PIGUID</t>
  </si>
  <si>
    <t>PQGUID</t>
  </si>
  <si>
    <t>N:N ID</t>
  </si>
  <si>
    <t>PIGUID &amp; "NO"</t>
  </si>
  <si>
    <t>1fhbj1cKfQflyTcImy5fdr</t>
  </si>
  <si>
    <t>x</t>
  </si>
  <si>
    <t>6oJjQkzN2zFqrWAQi6AstX</t>
  </si>
  <si>
    <t>1NALCxMlHm2tHv2B411cdV</t>
  </si>
  <si>
    <t>1u9KcsBkrnVCYvY6X3kX6k</t>
  </si>
  <si>
    <t>3P3CgJz0AgNMid9g2zpHpb</t>
  </si>
  <si>
    <t>6P42154eKqENBoBNSv147c</t>
  </si>
  <si>
    <t>5waZCdT6mgmS7Oy59J5H6y</t>
  </si>
  <si>
    <t>4NoTmqIz2ODS8VdLZTLIu1</t>
  </si>
  <si>
    <t>2NATJzKC9mlLj5pJvETf9R</t>
  </si>
  <si>
    <t>4eUgQnzVvVr8DN8hA6PLFu</t>
  </si>
  <si>
    <t>5PBIKC0AQ0l1FV0dzQRdJ8</t>
  </si>
  <si>
    <t>2sxBpB53hlORAPBogTMehc</t>
  </si>
  <si>
    <t>1upuCPUPoqZdCYXYQAnoyU</t>
  </si>
  <si>
    <t>7FR30jakFCuLW0t3X2ddAP</t>
  </si>
  <si>
    <t>Level</t>
  </si>
  <si>
    <t>3WqH0sbUd41S1QgzsshLUw</t>
  </si>
  <si>
    <t>Major Must</t>
  </si>
  <si>
    <t>Recom.</t>
  </si>
  <si>
    <t>Minor Must</t>
  </si>
  <si>
    <t>INTEGRATED FARM ASSURANCE SMART
HOPS</t>
  </si>
  <si>
    <t>CHECKLIST</t>
  </si>
  <si>
    <t>Copyright</t>
  </si>
  <si>
    <t>© Copyright: GLOBALG.A.P. c/o FoodPLUS GmbH: Spichernstr. 55, 50672 Cologne; Germany. Copying and distribution permitted only in unaltered form.</t>
  </si>
  <si>
    <t>Your checklist documents (step 2) </t>
  </si>
  <si>
    <t>This document lists the principles and criteria for the IFA v6 Smart standard for hops.</t>
  </si>
  <si>
    <t>By answering the questions on this page, you can filter out principles and criteria that are not relevant to you. The checklist on the ”P&amp;Cs” tab will be adapted accordingly. Alternatively, you can continue with the checklist in its current state.</t>
  </si>
  <si>
    <r>
      <rPr>
        <b/>
        <sz val="9"/>
        <rFont val="Arial"/>
        <family val="2"/>
      </rPr>
      <t>How to filter your checklist:</t>
    </r>
    <r>
      <rPr>
        <sz val="9"/>
        <rFont val="Arial"/>
        <family val="2"/>
      </rPr>
      <t xml:space="preserve">
• Read the questions and choose “Yes” or “No” as applicable to you.
• Choosing “Yes” means that all the relevant principles and criteria for that question will remain in the checklist, since they apply to your production processes. 
• Choosing “No” means that the principles and criteria related to this question will be grayed out in your checklist and no longer need to be considered. 
• Once you have answered the questions on this page (Excel sheet), your checklist will be displayed on the “P&amp;Cs” tab. 
• Not all principles and criteria can be filtered by these questions. There may still be some principles and criteria which are not applicable to you – you will need to consider these on an individual basis. </t>
    </r>
  </si>
  <si>
    <t>no</t>
  </si>
  <si>
    <t>yes</t>
  </si>
  <si>
    <t>S2PQGUID</t>
  </si>
  <si>
    <t>Effective Number</t>
  </si>
  <si>
    <t>Step 2 questions</t>
  </si>
  <si>
    <t>Answer</t>
  </si>
  <si>
    <t>Justification</t>
  </si>
  <si>
    <t>Has the producer used subcontractors and/or service providers during the certification cycle?</t>
  </si>
  <si>
    <t>Has the producer been registered for parallel ownership?</t>
  </si>
  <si>
    <t>Has in-house propagation material been produced during the certification cycle (with or without treatment with any plant protection products)?</t>
  </si>
  <si>
    <t>Have genetically modified organisms (GMOs) been included in the scope of the operation during the certification cycle?</t>
  </si>
  <si>
    <t>Has soil been used for cultivation purposes during the certification cycle?</t>
  </si>
  <si>
    <t>Has the producer used soil fumigation during the certification cycle?</t>
  </si>
  <si>
    <t>4QZylhBtb5nGc2UktBEtWl</t>
  </si>
  <si>
    <t>Have substrates (peat or other media) been used for cultivation purposes during the certification cycle?</t>
  </si>
  <si>
    <t>Has the producer applied fertilizers (organic and/or inorganic) during the certification cycle?</t>
  </si>
  <si>
    <t>Have any fertilizers (organic and/or inorganic) and/or biostimulants been stored on site during the certification cycle?</t>
  </si>
  <si>
    <t>Has the producer applied organic fertilizer on site during the certification cycle?</t>
  </si>
  <si>
    <t>Has water been stored on site during the certification cycle?</t>
  </si>
  <si>
    <t xml:space="preserve">Have crops been irrigated during the certification cycle? </t>
  </si>
  <si>
    <t>Have plant protection products, biocontrol agents (biocides), and/or any other treatment products been used during the certification cycle?</t>
  </si>
  <si>
    <t xml:space="preserve">Have plant protection products, biocontrol agents (biocides), and/or any other treatment products been stored on site during the certification cycle?  </t>
  </si>
  <si>
    <t>Has postharvest handling taken place during the certification cycle?</t>
  </si>
  <si>
    <r>
      <rPr>
        <b/>
        <sz val="9"/>
        <color theme="1"/>
        <rFont val="Arial"/>
        <family val="2"/>
      </rPr>
      <t>Using your checklist:</t>
    </r>
    <r>
      <rPr>
        <sz val="9"/>
        <color theme="1"/>
        <rFont val="Arial"/>
        <family val="2"/>
      </rPr>
      <t xml:space="preserve">
• Your checklist can be found on the “P&amp;Cs” tab. 
• The audit notes/general information (found on the corresponding tab) must also be completed. 
• All principles and criteria must be audited and are applicable by default unless otherwise stated.
• Mark each checklist principle with an x in the column that reflects the compliance status (Yes, No, or N/A). 
• Principles and criteria shall be justified (commented) as outlined below.</t>
    </r>
  </si>
  <si>
    <t>Use case</t>
  </si>
  <si>
    <t>Justification/Comments required?</t>
  </si>
  <si>
    <t>Minor Must or Major Must principles and criteria marked as not applicable* (N/A)</t>
  </si>
  <si>
    <t>A justification must always be given based on the evidence observed.</t>
  </si>
  <si>
    <t>*Some principles may not be marked as “N/A”. In this case, you must choose either “Yes” or “No”.</t>
  </si>
  <si>
    <r>
      <t xml:space="preserve">Major Must and Minor Must principles and criteria for </t>
    </r>
    <r>
      <rPr>
        <b/>
        <sz val="9"/>
        <color theme="1"/>
        <rFont val="Arial"/>
        <family val="2"/>
      </rPr>
      <t>Option 1 self-assessments</t>
    </r>
  </si>
  <si>
    <r>
      <t xml:space="preserve">If </t>
    </r>
    <r>
      <rPr>
        <b/>
        <sz val="9"/>
        <color theme="1"/>
        <rFont val="Arial"/>
        <family val="2"/>
      </rPr>
      <t>compliant</t>
    </r>
    <r>
      <rPr>
        <sz val="9"/>
        <color theme="1"/>
        <rFont val="Arial"/>
        <family val="2"/>
      </rPr>
      <t>, comments on the evidence observed are not required but may be supplied.</t>
    </r>
  </si>
  <si>
    <r>
      <t xml:space="preserve">If </t>
    </r>
    <r>
      <rPr>
        <b/>
        <sz val="9"/>
        <color theme="1"/>
        <rFont val="Arial"/>
        <family val="2"/>
      </rPr>
      <t>non-compliant</t>
    </r>
    <r>
      <rPr>
        <sz val="9"/>
        <color theme="1"/>
        <rFont val="Arial"/>
        <family val="2"/>
      </rPr>
      <t>, a justification must always be given based on the evidence observed</t>
    </r>
  </si>
  <si>
    <t>Major Must principles and criteria in internal QMS audits or internal audits of members/sites (Option 2 or Option 1 multisite producers with QMS)</t>
  </si>
  <si>
    <t>A justification must always be given based on the evidence observed, regardless of whether they are compliant or not.</t>
  </si>
  <si>
    <t>Minor Must principles and criteria in internal QMS audits or internal audits of members/sites (Option 2 or Option 1 multisite producers with QMS)</t>
  </si>
  <si>
    <r>
      <t xml:space="preserve">If </t>
    </r>
    <r>
      <rPr>
        <b/>
        <sz val="9"/>
        <color theme="1"/>
        <rFont val="Arial"/>
        <family val="2"/>
      </rPr>
      <t>non-compliant</t>
    </r>
    <r>
      <rPr>
        <sz val="9"/>
        <color theme="1"/>
        <rFont val="Arial"/>
        <family val="2"/>
      </rPr>
      <t>, a justification must always be given based on the evidence observed.</t>
    </r>
  </si>
  <si>
    <t>Recommendations</t>
  </si>
  <si>
    <t>Justification is not required for  Recommendations but may be supplied, regardless of whether they are compliant or not.</t>
  </si>
  <si>
    <t xml:space="preserve">Self-assessment/Internal audit notes
</t>
  </si>
  <si>
    <t>Please choose</t>
  </si>
  <si>
    <t>IFA v6 Smart</t>
  </si>
  <si>
    <t>IFA v6 GFS</t>
  </si>
  <si>
    <t>Option 2 producer group member</t>
  </si>
  <si>
    <t>Type of  audit</t>
  </si>
  <si>
    <t>Self-assessment</t>
  </si>
  <si>
    <t>Internal audit</t>
  </si>
  <si>
    <t>Other</t>
  </si>
  <si>
    <t>Yes</t>
  </si>
  <si>
    <t>No</t>
  </si>
  <si>
    <t xml:space="preserve">Does the producer make use of a consultant? </t>
  </si>
  <si>
    <t xml:space="preserve">If yes, what is the consultant’s name?  </t>
  </si>
  <si>
    <t xml:space="preserve">Is the producer registered for parallel production (including the previously called parallel ownership)? </t>
  </si>
  <si>
    <t>If yes, for which products?</t>
  </si>
  <si>
    <t>Does the producer buy products from certified production processes from external sources?</t>
  </si>
  <si>
    <t xml:space="preserve">If yes, which products? </t>
  </si>
  <si>
    <t xml:space="preserve">Has the harvest of the products been observed during the self-assessment/internal audit? </t>
  </si>
  <si>
    <t xml:space="preserve">If yes, of which products? </t>
  </si>
  <si>
    <t xml:space="preserve">Has product handling been observed during the self-assessment/internal audit?  </t>
  </si>
  <si>
    <t xml:space="preserve">List all products presented during the self-assessment/internal audit: </t>
  </si>
  <si>
    <t xml:space="preserve">Location(s) visited: </t>
  </si>
  <si>
    <t xml:space="preserve">Self-assessment/Internal audit duration: </t>
  </si>
  <si>
    <t>Calculation of the 95% Minor Must compliance rate:</t>
  </si>
  <si>
    <t>Producer name: </t>
  </si>
  <si>
    <t xml:space="preserve">Date: </t>
  </si>
  <si>
    <t>Signature:     </t>
  </si>
  <si>
    <t>ifna</t>
  </si>
  <si>
    <t>RelatedPQ</t>
  </si>
  <si>
    <t>PIGUID&amp;NO</t>
  </si>
  <si>
    <t>Section</t>
  </si>
  <si>
    <r>
      <rPr>
        <b/>
        <i/>
        <sz val="8"/>
        <rFont val="Arial"/>
        <family val="2"/>
      </rPr>
      <t>Description/</t>
    </r>
    <r>
      <rPr>
        <b/>
        <sz val="8"/>
        <rFont val="Arial"/>
        <family val="2"/>
      </rPr>
      <t>Principle</t>
    </r>
  </si>
  <si>
    <t>Criteria</t>
  </si>
  <si>
    <t>N/A</t>
  </si>
  <si>
    <t>Automated answer for step 2 question</t>
  </si>
  <si>
    <t>ENGLISH VERSION 6.0_SEP22
VALID FROM: 1 OCTOBER  2022
OBLIGATORY FROM: 1 JANUARY 2024</t>
  </si>
  <si>
    <t xml:space="preserve">If yes, is the consultant a Registered Trainer? </t>
  </si>
  <si>
    <t>Option 1 single site producer</t>
  </si>
  <si>
    <t>Option 1 multisite producer without QMS</t>
  </si>
  <si>
    <t>Option 1 multisite producer with QMS</t>
  </si>
  <si>
    <t>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</si>
  <si>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</si>
  <si>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</si>
  <si>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HOP 30.03 Efficient water use on the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</si>
</sst>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11"/>
      <color rgb="FF000000"/>
      <name val="Calibri"/>
      <family val="2"/>
      <scheme val="minor"/>
    </font>
    <font>
      <b/>
      <sz val="11"/>
      <color rgb="FFFFFFFF"/>
      <name val="Calibri"/>
      <family val="2"/>
      <scheme val="minor"/>
    </font>
    <font>
      <sz val="9"/>
      <color theme="1"/>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4472C4"/>
        <bgColor rgb="FF4472C4"/>
      </patternFill>
    </fill>
  </fills>
  <borders count="12">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rgb="FF8EA9DB"/>
      </right>
      <top/>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4" fillId="0" borderId="0"/>
    <xf numFmtId="0" fontId="20" fillId="0" borderId="0"/>
  </cellStyleXfs>
  <cellXfs count="78">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5" fillId="4" borderId="4" xfId="2" applyFont="1" applyFill="1" applyBorder="1" applyAlignment="1" applyProtection="1">
      <alignment horizontal="center" vertical="center"/>
      <protection locked="0"/>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4" borderId="4" xfId="3" applyFont="1" applyFill="1" applyBorder="1" applyAlignment="1" applyProtection="1">
      <alignment horizontal="center" vertical="center"/>
      <protection locked="0"/>
    </xf>
    <xf numFmtId="0" fontId="15" fillId="0" borderId="0" xfId="3" applyFont="1" applyAlignment="1" applyProtection="1">
      <alignment horizontal="center" vertical="center"/>
      <protection locked="0"/>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16" fillId="0" borderId="0" xfId="2" applyFont="1" applyAlignment="1">
      <alignment horizontal="left" vertical="center" wrapText="1"/>
    </xf>
    <xf numFmtId="0" fontId="15" fillId="0" borderId="0" xfId="2" applyFont="1" applyAlignment="1">
      <alignment horizontal="left" vertical="center" indent="3"/>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9"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27" fillId="0" borderId="0" xfId="0" applyFont="1"/>
    <xf numFmtId="0" fontId="16" fillId="0" borderId="0" xfId="0" applyFont="1" applyAlignment="1">
      <alignment wrapText="1"/>
    </xf>
    <xf numFmtId="0" fontId="17" fillId="0" borderId="0" xfId="0" applyFont="1" applyAlignment="1">
      <alignment wrapText="1"/>
    </xf>
    <xf numFmtId="0" fontId="29" fillId="3" borderId="2" xfId="0" applyFont="1" applyFill="1" applyBorder="1"/>
    <xf numFmtId="0" fontId="27" fillId="0" borderId="5" xfId="0" applyFont="1" applyBorder="1"/>
    <xf numFmtId="0" fontId="10" fillId="0" borderId="2" xfId="0" applyFont="1" applyBorder="1" applyAlignment="1">
      <alignmen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8" xfId="0" applyFill="1" applyBorder="1"/>
    <xf numFmtId="0" fontId="0" fillId="0" borderId="0" xfId="0" applyAlignment="1">
      <alignment wrapText="1"/>
    </xf>
    <xf numFmtId="0" fontId="27" fillId="0" borderId="6" xfId="0" applyFont="1" applyBorder="1"/>
    <xf numFmtId="0" fontId="0" fillId="2" borderId="1" xfId="0" applyFill="1" applyBorder="1"/>
    <xf numFmtId="0" fontId="30" fillId="0" borderId="0" xfId="0" applyFont="1"/>
    <xf numFmtId="0" fontId="30" fillId="5" borderId="0" xfId="0" applyFont="1" applyFill="1"/>
    <xf numFmtId="0" fontId="30" fillId="5" borderId="9" xfId="0" applyFont="1" applyFill="1" applyBorder="1"/>
    <xf numFmtId="0" fontId="30" fillId="0" borderId="9" xfId="0" applyFont="1" applyBorder="1"/>
    <xf numFmtId="0" fontId="31" fillId="6" borderId="0" xfId="0" applyFont="1" applyFill="1"/>
    <xf numFmtId="0" fontId="15" fillId="4" borderId="4" xfId="2" applyFont="1" applyFill="1" applyBorder="1" applyAlignment="1" applyProtection="1">
      <alignment horizontal="left" vertical="center"/>
      <protection locked="0"/>
    </xf>
    <xf numFmtId="0" fontId="29" fillId="3" borderId="2" xfId="0" applyFont="1" applyFill="1" applyBorder="1" applyAlignment="1">
      <alignment vertical="top" wrapText="1"/>
    </xf>
    <xf numFmtId="0" fontId="29" fillId="3" borderId="7" xfId="0" applyFont="1" applyFill="1" applyBorder="1" applyAlignment="1">
      <alignment vertical="top" wrapText="1"/>
    </xf>
    <xf numFmtId="0" fontId="29" fillId="0" borderId="2" xfId="0" applyFont="1" applyBorder="1" applyAlignment="1">
      <alignment vertical="center" wrapText="1"/>
    </xf>
    <xf numFmtId="0" fontId="32" fillId="0" borderId="10" xfId="0" applyFont="1" applyBorder="1" applyAlignment="1">
      <alignment vertical="center" wrapText="1"/>
    </xf>
    <xf numFmtId="0" fontId="32" fillId="0" borderId="2" xfId="0" applyFont="1" applyBorder="1" applyAlignment="1">
      <alignment vertical="center" wrapText="1"/>
    </xf>
    <xf numFmtId="0" fontId="12" fillId="0" borderId="2" xfId="0" applyFont="1" applyBorder="1" applyAlignment="1">
      <alignment vertical="top" wrapText="1"/>
    </xf>
    <xf numFmtId="0" fontId="32" fillId="0" borderId="7" xfId="0" applyFont="1" applyBorder="1" applyAlignment="1">
      <alignment vertical="center" wrapText="1"/>
    </xf>
    <xf numFmtId="0" fontId="32" fillId="0" borderId="3" xfId="0" applyFont="1" applyBorder="1" applyAlignment="1">
      <alignment vertical="center" wrapText="1"/>
    </xf>
    <xf numFmtId="0" fontId="16" fillId="0" borderId="0" xfId="0" applyFont="1" applyAlignment="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29" fillId="3" borderId="2" xfId="0" applyFont="1" applyFill="1" applyBorder="1" applyProtection="1">
      <protection locked="0"/>
    </xf>
    <xf numFmtId="0" fontId="0" fillId="0" borderId="0" xfId="0" applyAlignment="1">
      <alignment horizontal="center"/>
    </xf>
    <xf numFmtId="0" fontId="32" fillId="0" borderId="7" xfId="0" applyFont="1" applyBorder="1" applyAlignment="1">
      <alignment vertical="center" wrapText="1"/>
    </xf>
    <xf numFmtId="0" fontId="32" fillId="0" borderId="3" xfId="0" applyFont="1" applyBorder="1" applyAlignment="1">
      <alignment vertical="center" wrapText="1"/>
    </xf>
    <xf numFmtId="0" fontId="32" fillId="0" borderId="11" xfId="0" applyFont="1" applyBorder="1" applyAlignment="1">
      <alignment vertical="center" wrapText="1"/>
    </xf>
    <xf numFmtId="0" fontId="28" fillId="0" borderId="0" xfId="0" applyFont="1" applyAlignment="1">
      <alignment vertical="top" wrapText="1"/>
    </xf>
    <xf numFmtId="0" fontId="16" fillId="0" borderId="0" xfId="0" applyFont="1" applyAlignment="1">
      <alignment vertical="top" wrapText="1"/>
    </xf>
    <xf numFmtId="0" fontId="32" fillId="0" borderId="0" xfId="0" applyFont="1" applyAlignment="1">
      <alignment vertical="top" wrapText="1"/>
    </xf>
    <xf numFmtId="0" fontId="15" fillId="4" borderId="4" xfId="2" applyFont="1" applyFill="1" applyBorder="1" applyAlignment="1" applyProtection="1">
      <alignment horizontal="left" vertical="center"/>
      <protection locked="0"/>
    </xf>
    <xf numFmtId="0" fontId="15" fillId="4" borderId="4"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7">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7" totalsRowShown="0" headerRowDxfId="76" dataDxfId="75">
  <autoFilter ref="A1:W197" xr:uid="{5E4A3C7A-B516-496C-AB14-13DFD3A2723D}">
    <filterColumn colId="2">
      <filters>
        <filter val="HOP 30.05.03"/>
      </filters>
    </filterColumn>
  </autoFilter>
  <tableColumns count="23">
    <tableColumn id="1" xr3:uid="{044F80AF-13D6-43AB-A5B1-7C68AFF731FB}" name="GUID" dataDxfId="74"/>
    <tableColumn id="17" xr3:uid="{18AA75CE-354D-40EC-8920-6CB5FF46828F}" name="Column1" dataDxfId="73"/>
    <tableColumn id="2" xr3:uid="{032AB6E3-58C3-4C28-810E-11B0230C74A4}" name="Number" dataDxfId="72"/>
    <tableColumn id="3" xr3:uid="{3BEDC4F2-4D60-4F30-BA9F-5256E6C46012}" name="PGUID" dataDxfId="71"/>
    <tableColumn id="4" xr3:uid="{C458C529-1090-4A42-8287-B8C90CAF0DE6}" name="P" dataDxfId="70"/>
    <tableColumn id="5" xr3:uid="{70890F01-B018-4AF0-A586-A1EA8123A497}" name="CGUID" dataDxfId="69"/>
    <tableColumn id="6" xr3:uid="{7E0A4C5E-F331-49FA-A7C5-495D56B9B63C}" name="C" dataDxfId="68"/>
    <tableColumn id="7" xr3:uid="{12CB8529-E8DC-42E8-B394-018A3914F4BD}" name="L" dataDxfId="67"/>
    <tableColumn id="8" xr3:uid="{2ECC4D29-1A6C-4A6B-8EE9-0AED69B3D965}" name="LGUID" dataDxfId="66">
      <calculatedColumnFormula>INDEX(Level[Level],MATCH(PIs[[#This Row],[L]],Level[GUID],0),1)</calculatedColumnFormula>
    </tableColumn>
    <tableColumn id="9" xr3:uid="{5AB01D88-2273-4AB9-B72E-616FBC35468E}" name="MGUID" dataDxfId="65"/>
    <tableColumn id="10" xr3:uid="{CA1E3BB0-C3A8-4D32-AE73-CB6293C15C01}" name="M" dataDxfId="64"/>
    <tableColumn id="11" xr3:uid="{7DA1A90B-56BE-4C48-935D-69C11DDAAC0B}" name="JG" dataDxfId="63"/>
    <tableColumn id="12" xr3:uid="{E7B90937-1C27-4E1C-B645-1A7EBE5E84ED}" name="GG" dataDxfId="62"/>
    <tableColumn id="13" xr3:uid="{F9B3705B-9DF2-46AE-AF3D-B6C0F5432068}" name="SGUID" dataDxfId="61"/>
    <tableColumn id="14" xr3:uid="{34FE457F-8641-4B79-8C58-FEFA656005A7}" name="S" dataDxfId="60">
      <calculatedColumnFormula>INDEX(allsections[[S]:[Order]],MATCH(PIs[[#This Row],[SGUID]],allsections[SGUID],0),1)</calculatedColumnFormula>
    </tableColumn>
    <tableColumn id="18" xr3:uid="{0D51EE4F-0131-4DC7-B3A3-0B9059D4250F}" name="Sbody" dataDxfId="59">
      <calculatedColumnFormula>INDEX(allsections[[S]:[Order]],MATCH(PIs[[#This Row],[SGUID]],allsections[SGUID],0),2)</calculatedColumnFormula>
    </tableColumn>
    <tableColumn id="19" xr3:uid="{89ED2C2B-3939-45C5-A6E2-DA0AEA787F81}" name="Order" dataDxfId="58"/>
    <tableColumn id="15" xr3:uid="{712A3E4D-F5D7-4A6A-8BD1-BE1AECBA0B38}" name="SSGUID" dataDxfId="57"/>
    <tableColumn id="16" xr3:uid="{7C0E9491-7873-4873-BC23-156554227B84}" name="SS" dataDxfId="56">
      <calculatedColumnFormula>INDEX(allsections[[S]:[Order]],MATCH(PIs[[#This Row],[SSGUID]],allsections[SGUID],0),1)</calculatedColumnFormula>
    </tableColumn>
    <tableColumn id="20" xr3:uid="{2D6C963D-100D-49FC-A450-A9BBE4571266}" name="Ssbody" dataDxfId="55">
      <calculatedColumnFormula>INDEX(allsections[[S]:[Order]],MATCH(PIs[[#This Row],[SSGUID]],allsections[SGUID],0),2)</calculatedColumnFormula>
    </tableColumn>
    <tableColumn id="21" xr3:uid="{F9AE84F6-00C7-4EC9-8467-07E6258F51AA}" name="Column2" dataDxfId="54"/>
    <tableColumn id="22" xr3:uid="{28FF5430-6A66-4075-A5BC-614839005D6E}" name="NA Exempt" dataDxfId="53"/>
    <tableColumn id="23" xr3:uid="{CB5EC807-9B07-42CB-A81E-6F88D40415B6}" name="PHU" dataDxfId="5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2" dataDxfId="31">
  <autoFilter ref="C10:H25" xr:uid="{E738A1E6-403F-40A7-B5AD-D7D69238C53E}"/>
  <sortState xmlns:xlrd2="http://schemas.microsoft.com/office/spreadsheetml/2017/richdata2" ref="C11:H25">
    <sortCondition ref="D10:D25"/>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ep 2 questions" dataDxfId="27"/>
    <tableColumn id="3" xr3:uid="{F62C2E7B-ADB0-4282-AA2A-9912A8362817}" name="Answer" dataDxfId="26"/>
    <tableColumn id="4" xr3:uid="{9E23E48E-592A-4A3C-A072-D8DA4A1AD542}" name="Justification" dataDxfId="25">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93" totalsRowShown="0" headerRowDxfId="21" dataDxfId="19" headerRowBorderDxfId="20" tableBorderDxfId="18" totalsRowBorderDxfId="17">
  <autoFilter ref="B1:R293"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tio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tion/Principle"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6">
      <calculatedColumnFormula>IF(Checklist48[[#This Row],[SGUID]]="",IF(Checklist48[[#This Row],[SSGUID]]="",INDEX(PIs[[Column1]:[SS]],MATCH(Checklist48[[#This Row],[PIGUID]],PIs[GUID],0),6),""),"")</calculatedColumnFormula>
    </tableColumn>
    <tableColumn id="11" xr3:uid="{C75CA1B0-3488-4D4A-B29C-C647D7865B10}" name="Level" dataDxfId="5">
      <calculatedColumnFormula>IF(Checklist48[[#This Row],[SSGUID]]="",IF(Checklist48[[#This Row],[PIGUID]]="","",INDEX(PIs[[Column1]:[SS]],MATCH(Checklist48[[#This Row],[PIGUID]],PIs[GUID],0),8)),"")</calculatedColumnFormula>
    </tableColumn>
    <tableColumn id="12" xr3:uid="{ED672EFA-5865-417F-BB4F-1B388E0255A6}" name="Yes" dataDxfId="4"/>
    <tableColumn id="13" xr3:uid="{349BEB01-CA71-44CC-86B5-152DEA6179D5}" name="No"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Row],[PIGUID]],"Not applicable",""))))</calculatedColumnFormula>
    </tableColumn>
    <tableColumn id="15" xr3:uid="{AEA496EE-CBE7-496C-B617-02F2414FE565}" name="Automated answer for step 2 question" dataDxfId="1">
      <calculatedColumnFormula>IF(Checklist48[[#This Row],[N/A]]="Not Applicable",INDEX(S2PQ[[Step 2 questions]:[Justification]],MATCH(Checklist48[[#This Row],[RelatedPQ]],S2PQ[S2PQGUID],0),3),"")</calculatedColumnFormula>
    </tableColumn>
    <tableColumn id="19" xr3:uid="{44380B42-FA7E-445D-9B15-DB7632F760D9}" name="Justifica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51"/>
    <tableColumn id="2" xr3:uid="{FB020DC4-E3B6-4389-B5EE-135BBCA6D60C}" name="S" dataDxfId="50">
      <calculatedColumnFormula>INDEX(allsections[[S]:[Order]],MATCH(unique_sections[[#This Row],[SGUID]],allsections[SGUID],0),1)</calculatedColumnFormula>
    </tableColumn>
    <tableColumn id="3" xr3:uid="{3491EBA2-6F3F-46A9-BA1F-8F37AA4C37BF}" name="Sbody" dataDxfId="49">
      <calculatedColumnFormula>INDEX(allsections[[S]:[Order]],MATCH(unique_sections[[#This Row],[SGUID]],allsections[SGUID],0),2)</calculatedColumnFormula>
    </tableColumn>
    <tableColumn id="4" xr3:uid="{2CCE8E68-43E0-4B1C-A9E7-ED729BE54A6A}" name="Order" dataDxfId="48">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65" totalsRowShown="0">
  <autoFilter ref="P2:V65" xr:uid="{3F03BFDF-A0C4-45F9-B333-3DA1688EB687}"/>
  <tableColumns count="7">
    <tableColumn id="1" xr3:uid="{50AA5D40-C69F-4EEF-A749-049243C60406}" name="Section GUID" dataDxfId="47"/>
    <tableColumn id="2" xr3:uid="{BBBA6B65-7E6B-45A7-B27A-3A7BD37839E4}" name="Subsection GUID" dataDxfId="46"/>
    <tableColumn id="3" xr3:uid="{BA9D9A02-EE6E-429A-8E27-213401CC35CF}" name="Title" dataDxfId="45">
      <calculatedColumnFormula>P3&amp;Q3</calculatedColumnFormula>
    </tableColumn>
    <tableColumn id="4" xr3:uid="{32E95E8B-3C8E-4CB8-9588-F7AE4D08E8C5}" name="S Order" dataDxfId="44">
      <calculatedColumnFormula>INDEX(allsections[[S]:[Order]],MATCH(P3,allsections[SGUID],0),3)</calculatedColumnFormula>
    </tableColumn>
    <tableColumn id="5" xr3:uid="{B976C304-4D87-4ECE-A806-3A3AC63BBA14}" name="SS Order" dataDxfId="43">
      <calculatedColumnFormula>INDEX(allsections[[S]:[Order]],MATCH(Q3,allsections[SGUID],0),3)</calculatedColumnFormula>
    </tableColumn>
    <tableColumn id="6" xr3:uid="{E9C1FCE4-D485-47DD-9199-94307EB0F9FF}" name="GUID" dataDxfId="42">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41">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0" totalsRowShown="0">
  <autoFilter ref="K2:N40" xr:uid="{80190567-D1CF-4F5C-8F2A-CE1D0B2E11B0}"/>
  <tableColumns count="4">
    <tableColumn id="1" xr3:uid="{174EBF58-71A0-49DD-BDF9-9B1E15979C9A}" name="SSGUID" dataDxfId="40"/>
    <tableColumn id="2" xr3:uid="{610BA2CD-4D82-4ACC-96D5-FCF1D0E01616}" name="SS" dataDxfId="39">
      <calculatedColumnFormula>INDEX(allsections[[S]:[Order]],MATCH(unique_sub[[#This Row],[SSGUID]],allsections[SGUID],0),1)</calculatedColumnFormula>
    </tableColumn>
    <tableColumn id="3" xr3:uid="{FEECEED9-62EC-4E39-BBCF-7FFA78E9475A}" name="Ssbody" dataDxfId="38">
      <calculatedColumnFormula>INDEX(allsections[[S]:[Order]],MATCH(unique_sub[[#This Row],[SSGUID]],allsections[SGUID],0),2)</calculatedColumnFormula>
    </tableColumn>
    <tableColumn id="4" xr3:uid="{798ED63C-064E-4FA2-AF9B-FD1BEE95201A}" name="Order" dataDxfId="37">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D297" totalsRowShown="0">
  <tableColumns count="7">
    <tableColumn id="1" xr3:uid="{3F7EE5F2-12EB-4418-81F0-8CE10C1F4233}" name="Section GUID"/>
    <tableColumn id="2" xr3:uid="{30133D96-7EE5-4189-8B69-2CF2CF067271}" name="Subsection GUID"/>
    <tableColumn id="3" xr3:uid="{ED3D81E1-2B46-44CE-AF52-71039CF1928C}" name="Title"/>
    <tableColumn id="4" xr3:uid="{53EAD869-67E0-4492-AE8E-7EDE6B1E30D5}" name="S Order"/>
    <tableColumn id="5" xr3:uid="{58241B3A-E865-458B-B7C9-E04317E8B4FB}" name="SS Order"/>
    <tableColumn id="6" xr3:uid="{53BE7142-79B7-4E46-AB4F-2987AE3088DB}" name="GUID"/>
    <tableColumn id="7" xr3:uid="{6323FF40-F619-4CC3-8AD5-146450374747}" name="Schon da?" dataDxfId="36">
      <calculatedColumnFormula>COUNTIF(#REF!,sectionsubsection_download[[#This Row],[Title]])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943A0E-C0C1-4BC8-A43C-FAF6851E6F3F}" name="sectionsubsection10" displayName="sectionsubsection10" ref="AF2:AK3" insertRow="1" totalsRowShown="0" headerRowDxfId="35">
  <autoFilter ref="AF2:AK3" xr:uid="{3A943A0E-C0C1-4BC8-A43C-FAF6851E6F3F}"/>
  <tableColumns count="6">
    <tableColumn id="1" xr3:uid="{4C01A6F0-A86D-4E58-B607-2D9B59EDD7F2}" name="Section GUID"/>
    <tableColumn id="2" xr3:uid="{65DBE4F0-71B6-4485-9037-1CE2A4F1AE4B}" name="Subsection GUID"/>
    <tableColumn id="3" xr3:uid="{A7DDC5D4-3939-4BF9-8475-DD9BA777ACDB}" name="Title"/>
    <tableColumn id="4" xr3:uid="{A0A7E046-6ADC-4CAE-8AA0-5973329D70EF}" name="S Order"/>
    <tableColumn id="5" xr3:uid="{77354218-7693-4C80-8BC1-F7B27C43AEA3}" name="SS Order"/>
    <tableColumn id="6" xr3:uid="{86F723F7-7E7B-4D6D-8F89-C7B4284CF13A}" name="GUI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02" totalsRowShown="0">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ColWidth="9.140625" defaultRowHeight="15" x14ac:dyDescent="0.25"/>
  <cols>
    <col min="1" max="1" width="17.5703125" bestFit="1" customWidth="1"/>
    <col min="2" max="2" width="118.7109375" bestFit="1" customWidth="1"/>
  </cols>
  <sheetData>
    <row r="1" spans="1:3" x14ac:dyDescent="0.25">
      <c r="A1" t="s">
        <v>0</v>
      </c>
      <c r="C1" t="s">
        <v>1</v>
      </c>
    </row>
    <row r="2" spans="1:3" x14ac:dyDescent="0.25">
      <c r="A2" s="46" t="s">
        <v>2</v>
      </c>
      <c r="B2" t="s">
        <v>3</v>
      </c>
      <c r="C2" t="s">
        <v>4</v>
      </c>
    </row>
    <row r="3" spans="1:3" x14ac:dyDescent="0.25">
      <c r="A3" s="46" t="s">
        <v>5</v>
      </c>
      <c r="B3" t="s">
        <v>6</v>
      </c>
      <c r="C3" t="s">
        <v>7</v>
      </c>
    </row>
    <row r="4" spans="1:3" x14ac:dyDescent="0.25">
      <c r="A4" s="46" t="s">
        <v>8</v>
      </c>
      <c r="B4" t="s">
        <v>9</v>
      </c>
    </row>
    <row r="5" spans="1:3" x14ac:dyDescent="0.25">
      <c r="A5" s="46"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7"/>
  <sheetViews>
    <sheetView zoomScale="85" zoomScaleNormal="85" workbookViewId="0">
      <selection activeCell="G25" sqref="G25"/>
    </sheetView>
  </sheetViews>
  <sheetFormatPr defaultColWidth="9.140625" defaultRowHeight="15" x14ac:dyDescent="0.25"/>
  <cols>
    <col min="3" max="3" width="10.7109375" bestFit="1" customWidth="1"/>
    <col min="4" max="4" width="9.28515625" bestFit="1" customWidth="1"/>
    <col min="6" max="6" width="26.5703125" bestFit="1" customWidth="1"/>
    <col min="7" max="7" width="65.28515625" customWidth="1"/>
    <col min="9" max="9" width="8.85546875" customWidth="1"/>
    <col min="10" max="10" width="10" bestFit="1" customWidth="1"/>
    <col min="18" max="18" width="10.14062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300" hidden="1" x14ac:dyDescent="0.25">
      <c r="A2" t="s">
        <v>42</v>
      </c>
      <c r="C2" t="s">
        <v>43</v>
      </c>
      <c r="D2" t="s">
        <v>44</v>
      </c>
      <c r="E2" t="s">
        <v>45</v>
      </c>
      <c r="F2" t="s">
        <v>46</v>
      </c>
      <c r="G2" s="48" t="s">
        <v>47</v>
      </c>
      <c r="H2" t="s">
        <v>48</v>
      </c>
      <c r="I2" t="str">
        <f>INDEX(Level[Level],MATCH(PIs[[#This Row],[L]],Level[GUID],0),1)</f>
        <v>Major Must</v>
      </c>
      <c r="N2" t="s">
        <v>49</v>
      </c>
      <c r="O2" t="str">
        <f>INDEX(allsections[[S]:[Order]],MATCH(PIs[[#This Row],[SGUID]],allsections[SGUID],0),1)</f>
        <v>HOP 01 INTERNAL DOCUMENTATION</v>
      </c>
      <c r="P2" t="str">
        <f>INDEX(allsections[[S]:[Order]],MATCH(PIs[[#This Row],[SGUID]],allsections[SGUID],0),2)</f>
        <v>-</v>
      </c>
      <c r="R2" t="s">
        <v>50</v>
      </c>
      <c r="S2" t="str">
        <f>INDEX(allsections[[S]:[Order]],MATCH(PIs[[#This Row],[SSGUID]],allsections[SGUID],0),1)</f>
        <v>-</v>
      </c>
      <c r="T2" t="str">
        <f>INDEX(allsections[[S]:[Order]],MATCH(PIs[[#This Row],[SSGUID]],allsections[SGUID],0),2)</f>
        <v>-</v>
      </c>
      <c r="U2" t="e">
        <f>INDEX(#REF!,MATCH(PIs[[#This Row],[GUID]],#REF!,0),2)</f>
        <v>#REF!</v>
      </c>
      <c r="V2" t="b">
        <v>0</v>
      </c>
      <c r="W2" t="b">
        <v>0</v>
      </c>
    </row>
    <row r="3" spans="1:23" ht="135" hidden="1" x14ac:dyDescent="0.25">
      <c r="A3" t="s">
        <v>51</v>
      </c>
      <c r="C3" t="s">
        <v>52</v>
      </c>
      <c r="D3" t="s">
        <v>53</v>
      </c>
      <c r="E3" t="s">
        <v>54</v>
      </c>
      <c r="F3" t="s">
        <v>55</v>
      </c>
      <c r="G3" s="48" t="s">
        <v>56</v>
      </c>
      <c r="H3" t="s">
        <v>48</v>
      </c>
      <c r="I3" t="str">
        <f>INDEX(Level[Level],MATCH(PIs[[#This Row],[L]],Level[GUID],0),1)</f>
        <v>Major Must</v>
      </c>
      <c r="N3" t="s">
        <v>57</v>
      </c>
      <c r="O3" t="str">
        <f>INDEX(allsections[[S]:[Order]],MATCH(PIs[[#This Row],[SGUID]],allsections[SGUID],0),1)</f>
        <v>HOP 32 PLANT PROTECTION PRODUCTS</v>
      </c>
      <c r="P3" t="str">
        <f>INDEX(allsections[[S]:[Order]],MATCH(PIs[[#This Row],[SGUID]],allsections[SGUID],0),2)</f>
        <v>-</v>
      </c>
      <c r="R3" t="s">
        <v>58</v>
      </c>
      <c r="S3" t="str">
        <f>INDEX(allsections[[S]:[Order]],MATCH(PIs[[#This Row],[SSGUID]],allsections[SGUID],0),1)</f>
        <v>HOP 32.10 Mixing and handling</v>
      </c>
      <c r="T3" t="str">
        <f>INDEX(allsections[[S]:[Order]],MATCH(PIs[[#This Row],[SSGUID]],allsections[SGUID],0),2)</f>
        <v>-</v>
      </c>
      <c r="U3" t="e">
        <f>INDEX(#REF!,MATCH(PIs[[#This Row],[GUID]],#REF!,0),2)</f>
        <v>#REF!</v>
      </c>
      <c r="V3" t="b">
        <v>0</v>
      </c>
      <c r="W3" t="b">
        <v>0</v>
      </c>
    </row>
    <row r="4" spans="1:23" hidden="1" x14ac:dyDescent="0.25">
      <c r="A4" t="s">
        <v>59</v>
      </c>
      <c r="C4" t="s">
        <v>60</v>
      </c>
      <c r="D4" t="s">
        <v>61</v>
      </c>
      <c r="E4" t="s">
        <v>62</v>
      </c>
      <c r="F4" t="s">
        <v>63</v>
      </c>
      <c r="G4" t="s">
        <v>64</v>
      </c>
      <c r="H4" t="s">
        <v>65</v>
      </c>
      <c r="I4" t="str">
        <f>INDEX(Level[Level],MATCH(PIs[[#This Row],[L]],Level[GUID],0),1)</f>
        <v>Minor Must</v>
      </c>
      <c r="N4" t="s">
        <v>66</v>
      </c>
      <c r="O4" t="str">
        <f>INDEX(allsections[[S]:[Order]],MATCH(PIs[[#This Row],[SGUID]],allsections[SGUID],0),1)</f>
        <v>HOP 28 SOIL AND SUBSTRATE MANAGEMENT</v>
      </c>
      <c r="P4" t="str">
        <f>INDEX(allsections[[S]:[Order]],MATCH(PIs[[#This Row],[SGUID]],allsections[SGUID],0),2)</f>
        <v>-</v>
      </c>
      <c r="R4" t="s">
        <v>67</v>
      </c>
      <c r="S4" t="str">
        <f>INDEX(allsections[[S]:[Order]],MATCH(PIs[[#This Row],[SSGUID]],allsections[SGUID],0),1)</f>
        <v>HOP 28.01 Soil management and conservation</v>
      </c>
      <c r="T4" t="str">
        <f>INDEX(allsections[[S]:[Order]],MATCH(PIs[[#This Row],[SSGUID]],allsections[SGUID],0),2)</f>
        <v>-</v>
      </c>
      <c r="U4" t="e">
        <f>INDEX(#REF!,MATCH(PIs[[#This Row],[GUID]],#REF!,0),2)</f>
        <v>#REF!</v>
      </c>
      <c r="V4" t="b">
        <v>0</v>
      </c>
      <c r="W4" t="b">
        <v>0</v>
      </c>
    </row>
    <row r="5" spans="1:23" ht="285" hidden="1" x14ac:dyDescent="0.25">
      <c r="A5" t="s">
        <v>68</v>
      </c>
      <c r="C5" t="s">
        <v>69</v>
      </c>
      <c r="D5" t="s">
        <v>70</v>
      </c>
      <c r="E5" t="s">
        <v>71</v>
      </c>
      <c r="F5" t="s">
        <v>72</v>
      </c>
      <c r="G5" s="48" t="s">
        <v>73</v>
      </c>
      <c r="H5" t="s">
        <v>74</v>
      </c>
      <c r="I5" t="str">
        <f>INDEX(Level[Level],MATCH(PIs[[#This Row],[L]],Level[GUID],0),1)</f>
        <v>Recom.</v>
      </c>
      <c r="N5" t="s">
        <v>75</v>
      </c>
      <c r="O5" t="str">
        <f>INDEX(allsections[[S]:[Order]],MATCH(PIs[[#This Row],[SGUID]],allsections[SGUID],0),1)</f>
        <v>HOP 23 ENERGY EFFICIENCY</v>
      </c>
      <c r="P5" t="str">
        <f>INDEX(allsections[[S]:[Order]],MATCH(PIs[[#This Row],[SGUID]],allsections[SGUID],0),2)</f>
        <v>-</v>
      </c>
      <c r="R5" t="s">
        <v>50</v>
      </c>
      <c r="S5" t="str">
        <f>INDEX(allsections[[S]:[Order]],MATCH(PIs[[#This Row],[SSGUID]],allsections[SGUID],0),1)</f>
        <v>-</v>
      </c>
      <c r="T5" t="str">
        <f>INDEX(allsections[[S]:[Order]],MATCH(PIs[[#This Row],[SSGUID]],allsections[SGUID],0),2)</f>
        <v>-</v>
      </c>
      <c r="U5" t="e">
        <f>INDEX(#REF!,MATCH(PIs[[#This Row],[GUID]],#REF!,0),2)</f>
        <v>#REF!</v>
      </c>
      <c r="V5" t="b">
        <v>0</v>
      </c>
      <c r="W5" t="b">
        <v>0</v>
      </c>
    </row>
    <row r="6" spans="1:23" ht="300" hidden="1" x14ac:dyDescent="0.25">
      <c r="A6" t="s">
        <v>76</v>
      </c>
      <c r="C6" t="s">
        <v>77</v>
      </c>
      <c r="D6" t="s">
        <v>78</v>
      </c>
      <c r="E6" t="s">
        <v>79</v>
      </c>
      <c r="F6" t="s">
        <v>80</v>
      </c>
      <c r="G6" s="48" t="s">
        <v>81</v>
      </c>
      <c r="H6" t="s">
        <v>74</v>
      </c>
      <c r="I6" t="str">
        <f>INDEX(Level[Level],MATCH(PIs[[#This Row],[L]],Level[GUID],0),1)</f>
        <v>Recom.</v>
      </c>
      <c r="N6" t="s">
        <v>82</v>
      </c>
      <c r="O6" t="str">
        <f>INDEX(allsections[[S]:[Order]],MATCH(PIs[[#This Row],[SGUID]],allsections[SGUID],0),1)</f>
        <v>HOP 22 BIODIVERSITY AND HABITATS</v>
      </c>
      <c r="P6" t="str">
        <f>INDEX(allsections[[S]:[Order]],MATCH(PIs[[#This Row],[SGUID]],allsections[SGUID],0),2)</f>
        <v>-</v>
      </c>
      <c r="R6" t="s">
        <v>83</v>
      </c>
      <c r="S6" t="str">
        <f>INDEX(allsections[[S]:[Order]],MATCH(PIs[[#This Row],[SSGUID]],allsections[SGUID],0),1)</f>
        <v>HOP 22.03 Natural ecosystems and habitats are not converted into agricultural areas</v>
      </c>
      <c r="T6" t="str">
        <f>INDEX(allsections[[S]:[Order]],MATCH(PIs[[#This Row],[SSGUID]],allsections[SGUID],0),2)</f>
        <v>-</v>
      </c>
      <c r="U6" t="e">
        <f>INDEX(#REF!,MATCH(PIs[[#This Row],[GUID]],#REF!,0),2)</f>
        <v>#REF!</v>
      </c>
      <c r="V6" t="b">
        <v>0</v>
      </c>
      <c r="W6" t="b">
        <v>0</v>
      </c>
    </row>
    <row r="7" spans="1:23" hidden="1" x14ac:dyDescent="0.25">
      <c r="A7" t="s">
        <v>84</v>
      </c>
      <c r="C7" t="s">
        <v>85</v>
      </c>
      <c r="D7" t="s">
        <v>86</v>
      </c>
      <c r="E7" t="s">
        <v>87</v>
      </c>
      <c r="F7" t="s">
        <v>88</v>
      </c>
      <c r="G7" t="s">
        <v>89</v>
      </c>
      <c r="H7" t="s">
        <v>65</v>
      </c>
      <c r="I7" t="str">
        <f>INDEX(Level[Level],MATCH(PIs[[#This Row],[L]],Level[GUID],0),1)</f>
        <v>Minor Must</v>
      </c>
      <c r="N7" t="s">
        <v>90</v>
      </c>
      <c r="O7" t="str">
        <f>INDEX(allsections[[S]:[Order]],MATCH(PIs[[#This Row],[SGUID]],allsections[SGUID],0),1)</f>
        <v>HOP 20 WORKERS’ HEALTH, SAFETY, AND WELFARE</v>
      </c>
      <c r="P7" t="str">
        <f>INDEX(allsections[[S]:[Order]],MATCH(PIs[[#This Row],[SGUID]],allsections[SGUID],0),2)</f>
        <v>-</v>
      </c>
      <c r="R7" t="s">
        <v>91</v>
      </c>
      <c r="S7" t="str">
        <f>INDEX(allsections[[S]:[Order]],MATCH(PIs[[#This Row],[SSGUID]],allsections[SGUID],0),1)</f>
        <v>HOP 20.04 Workers’ welfare</v>
      </c>
      <c r="T7" t="str">
        <f>INDEX(allsections[[S]:[Order]],MATCH(PIs[[#This Row],[SSGUID]],allsections[SGUID],0),2)</f>
        <v>-</v>
      </c>
      <c r="U7" t="e">
        <f>INDEX(#REF!,MATCH(PIs[[#This Row],[GUID]],#REF!,0),2)</f>
        <v>#REF!</v>
      </c>
      <c r="V7" t="b">
        <v>0</v>
      </c>
      <c r="W7" t="b">
        <v>0</v>
      </c>
    </row>
    <row r="8" spans="1:23" ht="240" hidden="1" x14ac:dyDescent="0.25">
      <c r="A8" t="s">
        <v>92</v>
      </c>
      <c r="C8" t="s">
        <v>93</v>
      </c>
      <c r="D8" t="s">
        <v>94</v>
      </c>
      <c r="E8" t="s">
        <v>95</v>
      </c>
      <c r="F8" t="s">
        <v>96</v>
      </c>
      <c r="G8" s="48" t="s">
        <v>97</v>
      </c>
      <c r="H8" t="s">
        <v>65</v>
      </c>
      <c r="I8" t="str">
        <f>INDEX(Level[Level],MATCH(PIs[[#This Row],[L]],Level[GUID],0),1)</f>
        <v>Minor Must</v>
      </c>
      <c r="N8" t="s">
        <v>98</v>
      </c>
      <c r="O8" t="str">
        <f>INDEX(allsections[[S]:[Order]],MATCH(PIs[[#This Row],[SGUID]],allsections[SGUID],0),1)</f>
        <v>HOP 12 LABORATORY TESTING</v>
      </c>
      <c r="P8" t="str">
        <f>INDEX(allsections[[S]:[Order]],MATCH(PIs[[#This Row],[SGUID]],allsections[SGUID],0),2)</f>
        <v>-</v>
      </c>
      <c r="R8" t="s">
        <v>50</v>
      </c>
      <c r="S8" t="str">
        <f>INDEX(allsections[[S]:[Order]],MATCH(PIs[[#This Row],[SSGUID]],allsections[SGUID],0),1)</f>
        <v>-</v>
      </c>
      <c r="T8" t="str">
        <f>INDEX(allsections[[S]:[Order]],MATCH(PIs[[#This Row],[SSGUID]],allsections[SGUID],0),2)</f>
        <v>-</v>
      </c>
      <c r="U8" t="e">
        <f>INDEX(#REF!,MATCH(PIs[[#This Row],[GUID]],#REF!,0),2)</f>
        <v>#REF!</v>
      </c>
      <c r="V8" t="b">
        <v>0</v>
      </c>
      <c r="W8" t="b">
        <v>0</v>
      </c>
    </row>
    <row r="9" spans="1:23" ht="225" hidden="1" x14ac:dyDescent="0.25">
      <c r="A9" t="s">
        <v>99</v>
      </c>
      <c r="C9" t="s">
        <v>100</v>
      </c>
      <c r="D9" t="s">
        <v>101</v>
      </c>
      <c r="E9" t="s">
        <v>102</v>
      </c>
      <c r="F9" t="s">
        <v>103</v>
      </c>
      <c r="G9" s="48" t="s">
        <v>104</v>
      </c>
      <c r="H9" t="s">
        <v>65</v>
      </c>
      <c r="I9" t="str">
        <f>INDEX(Level[Level],MATCH(PIs[[#This Row],[L]],Level[GUID],0),1)</f>
        <v>Minor Must</v>
      </c>
      <c r="N9" t="s">
        <v>49</v>
      </c>
      <c r="O9" t="str">
        <f>INDEX(allsections[[S]:[Order]],MATCH(PIs[[#This Row],[SGUID]],allsections[SGUID],0),1)</f>
        <v>HOP 01 INTERNAL DOCUMENTATION</v>
      </c>
      <c r="P9" t="str">
        <f>INDEX(allsections[[S]:[Order]],MATCH(PIs[[#This Row],[SGUID]],allsections[SGUID],0),2)</f>
        <v>-</v>
      </c>
      <c r="R9" t="s">
        <v>50</v>
      </c>
      <c r="S9" t="str">
        <f>INDEX(allsections[[S]:[Order]],MATCH(PIs[[#This Row],[SSGUID]],allsections[SGUID],0),1)</f>
        <v>-</v>
      </c>
      <c r="T9" t="str">
        <f>INDEX(allsections[[S]:[Order]],MATCH(PIs[[#This Row],[SSGUID]],allsections[SGUID],0),2)</f>
        <v>-</v>
      </c>
      <c r="U9" t="e">
        <f>INDEX(#REF!,MATCH(PIs[[#This Row],[GUID]],#REF!,0),2)</f>
        <v>#REF!</v>
      </c>
      <c r="V9" t="b">
        <v>0</v>
      </c>
      <c r="W9" t="b">
        <v>0</v>
      </c>
    </row>
    <row r="10" spans="1:23" ht="225" hidden="1" x14ac:dyDescent="0.25">
      <c r="A10" t="s">
        <v>105</v>
      </c>
      <c r="C10" t="s">
        <v>106</v>
      </c>
      <c r="D10" t="s">
        <v>107</v>
      </c>
      <c r="E10" t="s">
        <v>108</v>
      </c>
      <c r="F10" t="s">
        <v>109</v>
      </c>
      <c r="G10" s="48" t="s">
        <v>110</v>
      </c>
      <c r="H10" t="s">
        <v>48</v>
      </c>
      <c r="I10" t="str">
        <f>INDEX(Level[Level],MATCH(PIs[[#This Row],[L]],Level[GUID],0),1)</f>
        <v>Major Must</v>
      </c>
      <c r="N10" t="s">
        <v>111</v>
      </c>
      <c r="O10" t="str">
        <f>INDEX(allsections[[S]:[Order]],MATCH(PIs[[#This Row],[SGUID]],allsections[SGUID],0),1)</f>
        <v>HOP 30 WATER MANAGEMENT</v>
      </c>
      <c r="P10" t="str">
        <f>INDEX(allsections[[S]:[Order]],MATCH(PIs[[#This Row],[SGUID]],allsections[SGUID],0),2)</f>
        <v>-</v>
      </c>
      <c r="R10" t="s">
        <v>112</v>
      </c>
      <c r="S10" t="str">
        <f>INDEX(allsections[[S]:[Order]],MATCH(PIs[[#This Row],[SSGUID]],allsections[SGUID],0),1)</f>
        <v>HOP 30.02 Water sources</v>
      </c>
      <c r="T10" t="str">
        <f>INDEX(allsections[[S]:[Order]],MATCH(PIs[[#This Row],[SSGUID]],allsections[SGUID],0),2)</f>
        <v>-</v>
      </c>
      <c r="U10" t="e">
        <f>INDEX(#REF!,MATCH(PIs[[#This Row],[GUID]],#REF!,0),2)</f>
        <v>#REF!</v>
      </c>
      <c r="V10" t="b">
        <v>0</v>
      </c>
      <c r="W10" t="b">
        <v>0</v>
      </c>
    </row>
    <row r="11" spans="1:23" ht="60" hidden="1" x14ac:dyDescent="0.25">
      <c r="A11" t="s">
        <v>113</v>
      </c>
      <c r="C11" t="s">
        <v>114</v>
      </c>
      <c r="D11" t="s">
        <v>115</v>
      </c>
      <c r="E11" t="s">
        <v>116</v>
      </c>
      <c r="F11" t="s">
        <v>117</v>
      </c>
      <c r="G11" s="48" t="s">
        <v>118</v>
      </c>
      <c r="H11" t="s">
        <v>65</v>
      </c>
      <c r="I11" t="str">
        <f>INDEX(Level[Level],MATCH(PIs[[#This Row],[L]],Level[GUID],0),1)</f>
        <v>Minor Must</v>
      </c>
      <c r="N11" t="s">
        <v>119</v>
      </c>
      <c r="O11" t="str">
        <f>INDEX(allsections[[S]:[Order]],MATCH(PIs[[#This Row],[SGUID]],allsections[SGUID],0),1)</f>
        <v>HOP 29 FERTILIZERS AND BIOSTIMULANTS</v>
      </c>
      <c r="P11" t="str">
        <f>INDEX(allsections[[S]:[Order]],MATCH(PIs[[#This Row],[SGUID]],allsections[SGUID],0),2)</f>
        <v>-</v>
      </c>
      <c r="R11" t="s">
        <v>120</v>
      </c>
      <c r="S11" t="str">
        <f>INDEX(allsections[[S]:[Order]],MATCH(PIs[[#This Row],[SSGUID]],allsections[SGUID],0),1)</f>
        <v>HOP 29.04 Nutrient content</v>
      </c>
      <c r="T11" t="str">
        <f>INDEX(allsections[[S]:[Order]],MATCH(PIs[[#This Row],[SSGUID]],allsections[SGUID],0),2)</f>
        <v>-</v>
      </c>
      <c r="U11" t="e">
        <f>INDEX(#REF!,MATCH(PIs[[#This Row],[GUID]],#REF!,0),2)</f>
        <v>#REF!</v>
      </c>
      <c r="V11" t="b">
        <v>0</v>
      </c>
      <c r="W11" t="b">
        <v>0</v>
      </c>
    </row>
    <row r="12" spans="1:23" hidden="1" x14ac:dyDescent="0.25">
      <c r="A12" t="s">
        <v>121</v>
      </c>
      <c r="C12" t="s">
        <v>122</v>
      </c>
      <c r="D12" t="s">
        <v>123</v>
      </c>
      <c r="E12" t="s">
        <v>124</v>
      </c>
      <c r="F12" t="s">
        <v>125</v>
      </c>
      <c r="G12" t="s">
        <v>126</v>
      </c>
      <c r="H12" t="s">
        <v>74</v>
      </c>
      <c r="I12" t="str">
        <f>INDEX(Level[Level],MATCH(PIs[[#This Row],[L]],Level[GUID],0),1)</f>
        <v>Recom.</v>
      </c>
      <c r="N12" t="s">
        <v>119</v>
      </c>
      <c r="O12" t="str">
        <f>INDEX(allsections[[S]:[Order]],MATCH(PIs[[#This Row],[SGUID]],allsections[SGUID],0),1)</f>
        <v>HOP 29 FERTILIZERS AND BIOSTIMULANTS</v>
      </c>
      <c r="P12" t="str">
        <f>INDEX(allsections[[S]:[Order]],MATCH(PIs[[#This Row],[SGUID]],allsections[SGUID],0),2)</f>
        <v>-</v>
      </c>
      <c r="R12" t="s">
        <v>120</v>
      </c>
      <c r="S12" t="str">
        <f>INDEX(allsections[[S]:[Order]],MATCH(PIs[[#This Row],[SSGUID]],allsections[SGUID],0),1)</f>
        <v>HOP 29.04 Nutrient content</v>
      </c>
      <c r="T12" t="str">
        <f>INDEX(allsections[[S]:[Order]],MATCH(PIs[[#This Row],[SSGUID]],allsections[SGUID],0),2)</f>
        <v>-</v>
      </c>
      <c r="U12" t="e">
        <f>INDEX(#REF!,MATCH(PIs[[#This Row],[GUID]],#REF!,0),2)</f>
        <v>#REF!</v>
      </c>
      <c r="V12" t="b">
        <v>0</v>
      </c>
      <c r="W12" t="b">
        <v>0</v>
      </c>
    </row>
    <row r="13" spans="1:23" hidden="1" x14ac:dyDescent="0.25">
      <c r="A13" t="s">
        <v>127</v>
      </c>
      <c r="C13" t="s">
        <v>128</v>
      </c>
      <c r="D13" t="s">
        <v>129</v>
      </c>
      <c r="E13" t="s">
        <v>130</v>
      </c>
      <c r="F13" t="s">
        <v>131</v>
      </c>
      <c r="G13" t="s">
        <v>132</v>
      </c>
      <c r="H13" t="s">
        <v>74</v>
      </c>
      <c r="I13" t="str">
        <f>INDEX(Level[Level],MATCH(PIs[[#This Row],[L]],Level[GUID],0),1)</f>
        <v>Recom.</v>
      </c>
      <c r="N13" t="s">
        <v>133</v>
      </c>
      <c r="O13" t="str">
        <f>INDEX(allsections[[S]:[Order]],MATCH(PIs[[#This Row],[SGUID]],allsections[SGUID],0),1)</f>
        <v>HOP 25 WASTE MANAGEMENT</v>
      </c>
      <c r="P13" t="str">
        <f>INDEX(allsections[[S]:[Order]],MATCH(PIs[[#This Row],[SGUID]],allsections[SGUID],0),2)</f>
        <v>-</v>
      </c>
      <c r="R13" t="s">
        <v>50</v>
      </c>
      <c r="S13" t="str">
        <f>INDEX(allsections[[S]:[Order]],MATCH(PIs[[#This Row],[SSGUID]],allsections[SGUID],0),1)</f>
        <v>-</v>
      </c>
      <c r="T13" t="str">
        <f>INDEX(allsections[[S]:[Order]],MATCH(PIs[[#This Row],[SSGUID]],allsections[SGUID],0),2)</f>
        <v>-</v>
      </c>
      <c r="U13" t="e">
        <f>INDEX(#REF!,MATCH(PIs[[#This Row],[GUID]],#REF!,0),2)</f>
        <v>#REF!</v>
      </c>
      <c r="V13" t="b">
        <v>0</v>
      </c>
      <c r="W13" t="b">
        <v>0</v>
      </c>
    </row>
    <row r="14" spans="1:23" hidden="1" x14ac:dyDescent="0.25">
      <c r="A14" t="s">
        <v>134</v>
      </c>
      <c r="C14" t="s">
        <v>135</v>
      </c>
      <c r="D14" t="s">
        <v>136</v>
      </c>
      <c r="E14" t="s">
        <v>137</v>
      </c>
      <c r="F14" t="s">
        <v>138</v>
      </c>
      <c r="G14" t="s">
        <v>139</v>
      </c>
      <c r="H14" t="s">
        <v>48</v>
      </c>
      <c r="I14" t="str">
        <f>INDEX(Level[Level],MATCH(PIs[[#This Row],[L]],Level[GUID],0),1)</f>
        <v>Major Must</v>
      </c>
      <c r="N14" t="s">
        <v>57</v>
      </c>
      <c r="O14" t="str">
        <f>INDEX(allsections[[S]:[Order]],MATCH(PIs[[#This Row],[SGUID]],allsections[SGUID],0),1)</f>
        <v>HOP 32 PLANT PROTECTION PRODUCTS</v>
      </c>
      <c r="P14" t="str">
        <f>INDEX(allsections[[S]:[Order]],MATCH(PIs[[#This Row],[SGUID]],allsections[SGUID],0),2)</f>
        <v>-</v>
      </c>
      <c r="R14" t="s">
        <v>140</v>
      </c>
      <c r="S14" t="str">
        <f>INDEX(allsections[[S]:[Order]],MATCH(PIs[[#This Row],[SSGUID]],allsections[SGUID],0),1)</f>
        <v>HOP 32.07 Residue analysis</v>
      </c>
      <c r="T14" t="str">
        <f>INDEX(allsections[[S]:[Order]],MATCH(PIs[[#This Row],[SSGUID]],allsections[SGUID],0),2)</f>
        <v>-</v>
      </c>
      <c r="U14" t="e">
        <f>INDEX(#REF!,MATCH(PIs[[#This Row],[GUID]],#REF!,0),2)</f>
        <v>#REF!</v>
      </c>
      <c r="V14" t="b">
        <v>0</v>
      </c>
      <c r="W14" t="b">
        <v>0</v>
      </c>
    </row>
    <row r="15" spans="1:23" hidden="1" x14ac:dyDescent="0.25">
      <c r="A15" t="s">
        <v>141</v>
      </c>
      <c r="C15" t="s">
        <v>142</v>
      </c>
      <c r="D15" t="s">
        <v>143</v>
      </c>
      <c r="E15" t="s">
        <v>144</v>
      </c>
      <c r="F15" t="s">
        <v>145</v>
      </c>
      <c r="G15" t="s">
        <v>146</v>
      </c>
      <c r="H15" t="s">
        <v>48</v>
      </c>
      <c r="I15" t="str">
        <f>INDEX(Level[Level],MATCH(PIs[[#This Row],[L]],Level[GUID],0),1)</f>
        <v>Major Must</v>
      </c>
      <c r="N15" t="s">
        <v>57</v>
      </c>
      <c r="O15" t="str">
        <f>INDEX(allsections[[S]:[Order]],MATCH(PIs[[#This Row],[SGUID]],allsections[SGUID],0),1)</f>
        <v>HOP 32 PLANT PROTECTION PRODUCTS</v>
      </c>
      <c r="P15" t="str">
        <f>INDEX(allsections[[S]:[Order]],MATCH(PIs[[#This Row],[SGUID]],allsections[SGUID],0),2)</f>
        <v>-</v>
      </c>
      <c r="R15" t="s">
        <v>140</v>
      </c>
      <c r="S15" t="str">
        <f>INDEX(allsections[[S]:[Order]],MATCH(PIs[[#This Row],[SSGUID]],allsections[SGUID],0),1)</f>
        <v>HOP 32.07 Residue analysis</v>
      </c>
      <c r="T15" t="str">
        <f>INDEX(allsections[[S]:[Order]],MATCH(PIs[[#This Row],[SSGUID]],allsections[SGUID],0),2)</f>
        <v>-</v>
      </c>
      <c r="U15" t="e">
        <f>INDEX(#REF!,MATCH(PIs[[#This Row],[GUID]],#REF!,0),2)</f>
        <v>#REF!</v>
      </c>
      <c r="V15" t="b">
        <v>0</v>
      </c>
      <c r="W15" t="b">
        <v>0</v>
      </c>
    </row>
    <row r="16" spans="1:23" ht="105" hidden="1" x14ac:dyDescent="0.25">
      <c r="A16" t="s">
        <v>147</v>
      </c>
      <c r="C16" t="s">
        <v>148</v>
      </c>
      <c r="D16" t="s">
        <v>149</v>
      </c>
      <c r="E16" t="s">
        <v>150</v>
      </c>
      <c r="F16" t="s">
        <v>151</v>
      </c>
      <c r="G16" s="48" t="s">
        <v>152</v>
      </c>
      <c r="H16" t="s">
        <v>48</v>
      </c>
      <c r="I16" t="str">
        <f>INDEX(Level[Level],MATCH(PIs[[#This Row],[L]],Level[GUID],0),1)</f>
        <v>Major Must</v>
      </c>
      <c r="N16" t="s">
        <v>57</v>
      </c>
      <c r="O16" t="str">
        <f>INDEX(allsections[[S]:[Order]],MATCH(PIs[[#This Row],[SGUID]],allsections[SGUID],0),1)</f>
        <v>HOP 32 PLANT PROTECTION PRODUCTS</v>
      </c>
      <c r="P16" t="str">
        <f>INDEX(allsections[[S]:[Order]],MATCH(PIs[[#This Row],[SGUID]],allsections[SGUID],0),2)</f>
        <v>-</v>
      </c>
      <c r="R16" t="s">
        <v>140</v>
      </c>
      <c r="S16" t="str">
        <f>INDEX(allsections[[S]:[Order]],MATCH(PIs[[#This Row],[SSGUID]],allsections[SGUID],0),1)</f>
        <v>HOP 32.07 Residue analysis</v>
      </c>
      <c r="T16" t="str">
        <f>INDEX(allsections[[S]:[Order]],MATCH(PIs[[#This Row],[SSGUID]],allsections[SGUID],0),2)</f>
        <v>-</v>
      </c>
      <c r="U16" t="e">
        <f>INDEX(#REF!,MATCH(PIs[[#This Row],[GUID]],#REF!,0),2)</f>
        <v>#REF!</v>
      </c>
      <c r="V16" t="b">
        <v>0</v>
      </c>
      <c r="W16" t="b">
        <v>0</v>
      </c>
    </row>
    <row r="17" spans="1:23" hidden="1" x14ac:dyDescent="0.25">
      <c r="A17" t="s">
        <v>153</v>
      </c>
      <c r="C17" t="s">
        <v>154</v>
      </c>
      <c r="D17" t="s">
        <v>155</v>
      </c>
      <c r="E17" t="s">
        <v>156</v>
      </c>
      <c r="F17" t="s">
        <v>157</v>
      </c>
      <c r="G17" t="s">
        <v>158</v>
      </c>
      <c r="H17" t="s">
        <v>48</v>
      </c>
      <c r="I17" t="str">
        <f>INDEX(Level[Level],MATCH(PIs[[#This Row],[L]],Level[GUID],0),1)</f>
        <v>Major Must</v>
      </c>
      <c r="N17" t="s">
        <v>57</v>
      </c>
      <c r="O17" t="str">
        <f>INDEX(allsections[[S]:[Order]],MATCH(PIs[[#This Row],[SGUID]],allsections[SGUID],0),1)</f>
        <v>HOP 32 PLANT PROTECTION PRODUCTS</v>
      </c>
      <c r="P17" t="str">
        <f>INDEX(allsections[[S]:[Order]],MATCH(PIs[[#This Row],[SGUID]],allsections[SGUID],0),2)</f>
        <v>-</v>
      </c>
      <c r="R17" t="s">
        <v>140</v>
      </c>
      <c r="S17" t="str">
        <f>INDEX(allsections[[S]:[Order]],MATCH(PIs[[#This Row],[SSGUID]],allsections[SGUID],0),1)</f>
        <v>HOP 32.07 Residue analysis</v>
      </c>
      <c r="T17" t="str">
        <f>INDEX(allsections[[S]:[Order]],MATCH(PIs[[#This Row],[SSGUID]],allsections[SGUID],0),2)</f>
        <v>-</v>
      </c>
      <c r="U17" t="e">
        <f>INDEX(#REF!,MATCH(PIs[[#This Row],[GUID]],#REF!,0),2)</f>
        <v>#REF!</v>
      </c>
      <c r="V17" t="b">
        <v>0</v>
      </c>
      <c r="W17" t="b">
        <v>0</v>
      </c>
    </row>
    <row r="18" spans="1:23" ht="375" hidden="1" x14ac:dyDescent="0.25">
      <c r="A18" t="s">
        <v>159</v>
      </c>
      <c r="C18" t="s">
        <v>160</v>
      </c>
      <c r="D18" t="s">
        <v>161</v>
      </c>
      <c r="E18" t="s">
        <v>162</v>
      </c>
      <c r="F18" t="s">
        <v>163</v>
      </c>
      <c r="G18" s="48" t="s">
        <v>164</v>
      </c>
      <c r="H18" t="s">
        <v>48</v>
      </c>
      <c r="I18" t="str">
        <f>INDEX(Level[Level],MATCH(PIs[[#This Row],[L]],Level[GUID],0),1)</f>
        <v>Major Must</v>
      </c>
      <c r="N18" t="s">
        <v>57</v>
      </c>
      <c r="O18" t="str">
        <f>INDEX(allsections[[S]:[Order]],MATCH(PIs[[#This Row],[SGUID]],allsections[SGUID],0),1)</f>
        <v>HOP 32 PLANT PROTECTION PRODUCTS</v>
      </c>
      <c r="P18" t="str">
        <f>INDEX(allsections[[S]:[Order]],MATCH(PIs[[#This Row],[SGUID]],allsections[SGUID],0),2)</f>
        <v>-</v>
      </c>
      <c r="R18" t="s">
        <v>140</v>
      </c>
      <c r="S18" t="str">
        <f>INDEX(allsections[[S]:[Order]],MATCH(PIs[[#This Row],[SSGUID]],allsections[SGUID],0),1)</f>
        <v>HOP 32.07 Residue analysis</v>
      </c>
      <c r="T18" t="str">
        <f>INDEX(allsections[[S]:[Order]],MATCH(PIs[[#This Row],[SSGUID]],allsections[SGUID],0),2)</f>
        <v>-</v>
      </c>
      <c r="U18" t="e">
        <f>INDEX(#REF!,MATCH(PIs[[#This Row],[GUID]],#REF!,0),2)</f>
        <v>#REF!</v>
      </c>
      <c r="V18" t="b">
        <v>0</v>
      </c>
      <c r="W18" t="b">
        <v>0</v>
      </c>
    </row>
    <row r="19" spans="1:23" ht="409.5" hidden="1" x14ac:dyDescent="0.25">
      <c r="A19" t="s">
        <v>165</v>
      </c>
      <c r="C19" t="s">
        <v>166</v>
      </c>
      <c r="D19" t="s">
        <v>167</v>
      </c>
      <c r="E19" t="s">
        <v>168</v>
      </c>
      <c r="F19" t="s">
        <v>169</v>
      </c>
      <c r="G19" s="48" t="s">
        <v>170</v>
      </c>
      <c r="H19" t="s">
        <v>48</v>
      </c>
      <c r="I19" t="str">
        <f>INDEX(Level[Level],MATCH(PIs[[#This Row],[L]],Level[GUID],0),1)</f>
        <v>Major Must</v>
      </c>
      <c r="N19" t="s">
        <v>111</v>
      </c>
      <c r="O19" t="str">
        <f>INDEX(allsections[[S]:[Order]],MATCH(PIs[[#This Row],[SGUID]],allsections[SGUID],0),1)</f>
        <v>HOP 30 WATER MANAGEMENT</v>
      </c>
      <c r="P19" t="str">
        <f>INDEX(allsections[[S]:[Order]],MATCH(PIs[[#This Row],[SGUID]],allsections[SGUID],0),2)</f>
        <v>-</v>
      </c>
      <c r="R19" t="s">
        <v>171</v>
      </c>
      <c r="S19" t="str">
        <f>INDEX(allsections[[S]:[Order]],MATCH(PIs[[#This Row],[SSGUID]],allsections[SGUID],0),1)</f>
        <v>HOP 30.01 Water use risk assessments and management plan</v>
      </c>
      <c r="T19" t="str">
        <f>INDEX(allsections[[S]:[Order]],MATCH(PIs[[#This Row],[SSGUID]],allsections[SGUID],0),2)</f>
        <v>-</v>
      </c>
      <c r="U19" t="e">
        <f>INDEX(#REF!,MATCH(PIs[[#This Row],[GUID]],#REF!,0),2)</f>
        <v>#REF!</v>
      </c>
      <c r="V19" t="b">
        <v>0</v>
      </c>
      <c r="W19" t="b">
        <v>0</v>
      </c>
    </row>
    <row r="20" spans="1:23" hidden="1" x14ac:dyDescent="0.25">
      <c r="A20" t="s">
        <v>172</v>
      </c>
      <c r="C20" t="s">
        <v>173</v>
      </c>
      <c r="D20" t="s">
        <v>174</v>
      </c>
      <c r="E20" t="s">
        <v>175</v>
      </c>
      <c r="F20" t="s">
        <v>176</v>
      </c>
      <c r="G20" t="s">
        <v>177</v>
      </c>
      <c r="H20" t="s">
        <v>48</v>
      </c>
      <c r="I20" t="str">
        <f>INDEX(Level[Level],MATCH(PIs[[#This Row],[L]],Level[GUID],0),1)</f>
        <v>Major Must</v>
      </c>
      <c r="N20" t="s">
        <v>178</v>
      </c>
      <c r="O20" t="str">
        <f>INDEX(allsections[[S]:[Order]],MATCH(PIs[[#This Row],[SGUID]],allsections[SGUID],0),1)</f>
        <v>HOP 33 POSTHARVEST HANDLING</v>
      </c>
      <c r="P20" t="str">
        <f>INDEX(allsections[[S]:[Order]],MATCH(PIs[[#This Row],[SGUID]],allsections[SGUID],0),2)</f>
        <v>-</v>
      </c>
      <c r="R20" t="s">
        <v>179</v>
      </c>
      <c r="S20" t="str">
        <f>INDEX(allsections[[S]:[Order]],MATCH(PIs[[#This Row],[SSGUID]],allsections[SGUID],0),1)</f>
        <v>HOP 33.04 Pest control</v>
      </c>
      <c r="T20" t="str">
        <f>INDEX(allsections[[S]:[Order]],MATCH(PIs[[#This Row],[SSGUID]],allsections[SGUID],0),2)</f>
        <v>-</v>
      </c>
      <c r="U20" t="e">
        <f>INDEX(#REF!,MATCH(PIs[[#This Row],[GUID]],#REF!,0),2)</f>
        <v>#REF!</v>
      </c>
      <c r="V20" t="b">
        <v>0</v>
      </c>
      <c r="W20" t="b">
        <v>0</v>
      </c>
    </row>
    <row r="21" spans="1:23" hidden="1" x14ac:dyDescent="0.25">
      <c r="A21" t="s">
        <v>180</v>
      </c>
      <c r="C21" t="s">
        <v>181</v>
      </c>
      <c r="D21" t="s">
        <v>182</v>
      </c>
      <c r="E21" t="s">
        <v>183</v>
      </c>
      <c r="F21" t="s">
        <v>184</v>
      </c>
      <c r="G21" t="s">
        <v>185</v>
      </c>
      <c r="H21" t="s">
        <v>65</v>
      </c>
      <c r="I21" t="str">
        <f>INDEX(Level[Level],MATCH(PIs[[#This Row],[L]],Level[GUID],0),1)</f>
        <v>Minor Must</v>
      </c>
      <c r="N21" t="s">
        <v>66</v>
      </c>
      <c r="O21" t="str">
        <f>INDEX(allsections[[S]:[Order]],MATCH(PIs[[#This Row],[SGUID]],allsections[SGUID],0),1)</f>
        <v>HOP 28 SOIL AND SUBSTRATE MANAGEMENT</v>
      </c>
      <c r="P21" t="str">
        <f>INDEX(allsections[[S]:[Order]],MATCH(PIs[[#This Row],[SGUID]],allsections[SGUID],0),2)</f>
        <v>-</v>
      </c>
      <c r="R21" t="s">
        <v>186</v>
      </c>
      <c r="S21" t="str">
        <f>INDEX(allsections[[S]:[Order]],MATCH(PIs[[#This Row],[SSGUID]],allsections[SGUID],0),1)</f>
        <v>HOP 28.02 Soil fumigation</v>
      </c>
      <c r="T21" t="str">
        <f>INDEX(allsections[[S]:[Order]],MATCH(PIs[[#This Row],[SSGUID]],allsections[SGUID],0),2)</f>
        <v>-</v>
      </c>
      <c r="U21" t="e">
        <f>INDEX(#REF!,MATCH(PIs[[#This Row],[GUID]],#REF!,0),2)</f>
        <v>#REF!</v>
      </c>
      <c r="V21" t="b">
        <v>0</v>
      </c>
      <c r="W21" t="b">
        <v>0</v>
      </c>
    </row>
    <row r="22" spans="1:23" hidden="1" x14ac:dyDescent="0.25">
      <c r="A22" t="s">
        <v>187</v>
      </c>
      <c r="C22" t="s">
        <v>188</v>
      </c>
      <c r="D22" t="s">
        <v>189</v>
      </c>
      <c r="E22" t="s">
        <v>190</v>
      </c>
      <c r="F22" t="s">
        <v>191</v>
      </c>
      <c r="G22" t="s">
        <v>192</v>
      </c>
      <c r="H22" t="s">
        <v>65</v>
      </c>
      <c r="I22" t="str">
        <f>INDEX(Level[Level],MATCH(PIs[[#This Row],[L]],Level[GUID],0),1)</f>
        <v>Minor Must</v>
      </c>
      <c r="N22" t="s">
        <v>66</v>
      </c>
      <c r="O22" t="str">
        <f>INDEX(allsections[[S]:[Order]],MATCH(PIs[[#This Row],[SGUID]],allsections[SGUID],0),1)</f>
        <v>HOP 28 SOIL AND SUBSTRATE MANAGEMENT</v>
      </c>
      <c r="P22" t="str">
        <f>INDEX(allsections[[S]:[Order]],MATCH(PIs[[#This Row],[SGUID]],allsections[SGUID],0),2)</f>
        <v>-</v>
      </c>
      <c r="R22" t="s">
        <v>186</v>
      </c>
      <c r="S22" t="str">
        <f>INDEX(allsections[[S]:[Order]],MATCH(PIs[[#This Row],[SSGUID]],allsections[SGUID],0),1)</f>
        <v>HOP 28.02 Soil fumigation</v>
      </c>
      <c r="T22" t="str">
        <f>INDEX(allsections[[S]:[Order]],MATCH(PIs[[#This Row],[SSGUID]],allsections[SGUID],0),2)</f>
        <v>-</v>
      </c>
      <c r="U22" t="e">
        <f>INDEX(#REF!,MATCH(PIs[[#This Row],[GUID]],#REF!,0),2)</f>
        <v>#REF!</v>
      </c>
      <c r="V22" t="b">
        <v>0</v>
      </c>
      <c r="W22" t="b">
        <v>0</v>
      </c>
    </row>
    <row r="23" spans="1:23" hidden="1" x14ac:dyDescent="0.25">
      <c r="A23" t="s">
        <v>193</v>
      </c>
      <c r="C23" t="s">
        <v>194</v>
      </c>
      <c r="D23" t="s">
        <v>195</v>
      </c>
      <c r="E23" t="s">
        <v>196</v>
      </c>
      <c r="F23" t="s">
        <v>197</v>
      </c>
      <c r="G23" t="s">
        <v>198</v>
      </c>
      <c r="H23" t="s">
        <v>74</v>
      </c>
      <c r="I23" t="str">
        <f>INDEX(Level[Level],MATCH(PIs[[#This Row],[L]],Level[GUID],0),1)</f>
        <v>Recom.</v>
      </c>
      <c r="N23" t="s">
        <v>66</v>
      </c>
      <c r="O23" t="str">
        <f>INDEX(allsections[[S]:[Order]],MATCH(PIs[[#This Row],[SGUID]],allsections[SGUID],0),1)</f>
        <v>HOP 28 SOIL AND SUBSTRATE MANAGEMENT</v>
      </c>
      <c r="P23" t="str">
        <f>INDEX(allsections[[S]:[Order]],MATCH(PIs[[#This Row],[SGUID]],allsections[SGUID],0),2)</f>
        <v>-</v>
      </c>
      <c r="R23" t="s">
        <v>186</v>
      </c>
      <c r="S23" t="str">
        <f>INDEX(allsections[[S]:[Order]],MATCH(PIs[[#This Row],[SSGUID]],allsections[SGUID],0),1)</f>
        <v>HOP 28.02 Soil fumigation</v>
      </c>
      <c r="T23" t="str">
        <f>INDEX(allsections[[S]:[Order]],MATCH(PIs[[#This Row],[SSGUID]],allsections[SGUID],0),2)</f>
        <v>-</v>
      </c>
      <c r="U23" t="e">
        <f>INDEX(#REF!,MATCH(PIs[[#This Row],[GUID]],#REF!,0),2)</f>
        <v>#REF!</v>
      </c>
      <c r="V23" t="b">
        <v>0</v>
      </c>
      <c r="W23" t="b">
        <v>0</v>
      </c>
    </row>
    <row r="24" spans="1:23" ht="330" hidden="1" x14ac:dyDescent="0.25">
      <c r="A24" t="s">
        <v>199</v>
      </c>
      <c r="C24" t="s">
        <v>200</v>
      </c>
      <c r="D24" t="s">
        <v>201</v>
      </c>
      <c r="E24" t="s">
        <v>202</v>
      </c>
      <c r="F24" t="s">
        <v>203</v>
      </c>
      <c r="G24" s="48" t="s">
        <v>204</v>
      </c>
      <c r="H24" t="s">
        <v>65</v>
      </c>
      <c r="I24" t="str">
        <f>INDEX(Level[Level],MATCH(PIs[[#This Row],[L]],Level[GUID],0),1)</f>
        <v>Minor Must</v>
      </c>
      <c r="N24" t="s">
        <v>82</v>
      </c>
      <c r="O24" t="str">
        <f>INDEX(allsections[[S]:[Order]],MATCH(PIs[[#This Row],[SGUID]],allsections[SGUID],0),1)</f>
        <v>HOP 22 BIODIVERSITY AND HABITATS</v>
      </c>
      <c r="P24" t="str">
        <f>INDEX(allsections[[S]:[Order]],MATCH(PIs[[#This Row],[SGUID]],allsections[SGUID],0),2)</f>
        <v>-</v>
      </c>
      <c r="R24" t="s">
        <v>205</v>
      </c>
      <c r="S24" t="str">
        <f>INDEX(allsections[[S]:[Order]],MATCH(PIs[[#This Row],[SSGUID]],allsections[SGUID],0),1)</f>
        <v>HOP 22.01 Management of biodiversity and habitats</v>
      </c>
      <c r="T24" t="str">
        <f>INDEX(allsections[[S]:[Order]],MATCH(PIs[[#This Row],[SSGUID]],allsections[SGUID],0),2)</f>
        <v>-</v>
      </c>
      <c r="U24" t="e">
        <f>INDEX(#REF!,MATCH(PIs[[#This Row],[GUID]],#REF!,0),2)</f>
        <v>#REF!</v>
      </c>
      <c r="V24" t="b">
        <v>0</v>
      </c>
      <c r="W24" t="b">
        <v>0</v>
      </c>
    </row>
    <row r="25" spans="1:23" ht="409.5" x14ac:dyDescent="0.25">
      <c r="A25" t="s">
        <v>206</v>
      </c>
      <c r="C25" t="s">
        <v>207</v>
      </c>
      <c r="D25" t="s">
        <v>208</v>
      </c>
      <c r="E25" t="s">
        <v>209</v>
      </c>
      <c r="F25" t="s">
        <v>210</v>
      </c>
      <c r="G25" s="48" t="s">
        <v>2620</v>
      </c>
      <c r="H25" t="s">
        <v>48</v>
      </c>
      <c r="I25" t="str">
        <f>INDEX(Level[Level],MATCH(PIs[[#This Row],[L]],Level[GUID],0),1)</f>
        <v>Major Must</v>
      </c>
      <c r="N25" t="s">
        <v>111</v>
      </c>
      <c r="O25" t="str">
        <f>INDEX(allsections[[S]:[Order]],MATCH(PIs[[#This Row],[SGUID]],allsections[SGUID],0),1)</f>
        <v>HOP 30 WATER MANAGEMENT</v>
      </c>
      <c r="P25" t="str">
        <f>INDEX(allsections[[S]:[Order]],MATCH(PIs[[#This Row],[SGUID]],allsections[SGUID],0),2)</f>
        <v>-</v>
      </c>
      <c r="R25" t="s">
        <v>211</v>
      </c>
      <c r="S25" t="str">
        <f>INDEX(allsections[[S]:[Order]],MATCH(PIs[[#This Row],[SSGUID]],allsections[SGUID],0),1)</f>
        <v>HOP 30.05 Water quality</v>
      </c>
      <c r="T25" t="str">
        <f>INDEX(allsections[[S]:[Order]],MATCH(PIs[[#This Row],[SSGUID]],allsections[SGUID],0),2)</f>
        <v>-</v>
      </c>
      <c r="U25" t="e">
        <f>INDEX(#REF!,MATCH(PIs[[#This Row],[GUID]],#REF!,0),2)</f>
        <v>#REF!</v>
      </c>
      <c r="V25" t="b">
        <v>0</v>
      </c>
      <c r="W25" t="b">
        <v>0</v>
      </c>
    </row>
    <row r="26" spans="1:23" ht="210" hidden="1" x14ac:dyDescent="0.25">
      <c r="A26" t="s">
        <v>212</v>
      </c>
      <c r="C26" t="s">
        <v>213</v>
      </c>
      <c r="D26" t="s">
        <v>214</v>
      </c>
      <c r="E26" t="s">
        <v>215</v>
      </c>
      <c r="F26" t="s">
        <v>216</v>
      </c>
      <c r="G26" s="48" t="s">
        <v>217</v>
      </c>
      <c r="H26" t="s">
        <v>48</v>
      </c>
      <c r="I26" t="str">
        <f>INDEX(Level[Level],MATCH(PIs[[#This Row],[L]],Level[GUID],0),1)</f>
        <v>Major Must</v>
      </c>
      <c r="N26" t="s">
        <v>218</v>
      </c>
      <c r="O26" t="str">
        <f>INDEX(allsections[[S]:[Order]],MATCH(PIs[[#This Row],[SGUID]],allsections[SGUID],0),1)</f>
        <v>HOP 19 HYGIENE</v>
      </c>
      <c r="P26" t="str">
        <f>INDEX(allsections[[S]:[Order]],MATCH(PIs[[#This Row],[SGUID]],allsections[SGUID],0),2)</f>
        <v>-</v>
      </c>
      <c r="R26" t="s">
        <v>50</v>
      </c>
      <c r="S26" t="str">
        <f>INDEX(allsections[[S]:[Order]],MATCH(PIs[[#This Row],[SSGUID]],allsections[SGUID],0),1)</f>
        <v>-</v>
      </c>
      <c r="T26" t="str">
        <f>INDEX(allsections[[S]:[Order]],MATCH(PIs[[#This Row],[SSGUID]],allsections[SGUID],0),2)</f>
        <v>-</v>
      </c>
      <c r="U26" t="e">
        <f>INDEX(#REF!,MATCH(PIs[[#This Row],[GUID]],#REF!,0),2)</f>
        <v>#REF!</v>
      </c>
      <c r="V26" t="b">
        <v>0</v>
      </c>
      <c r="W26" t="b">
        <v>0</v>
      </c>
    </row>
    <row r="27" spans="1:23" ht="345" hidden="1" x14ac:dyDescent="0.25">
      <c r="A27" t="s">
        <v>219</v>
      </c>
      <c r="C27" t="s">
        <v>220</v>
      </c>
      <c r="D27" t="s">
        <v>221</v>
      </c>
      <c r="E27" t="s">
        <v>222</v>
      </c>
      <c r="F27" t="s">
        <v>223</v>
      </c>
      <c r="G27" s="48" t="s">
        <v>224</v>
      </c>
      <c r="H27" t="s">
        <v>48</v>
      </c>
      <c r="I27" t="str">
        <f>INDEX(Level[Level],MATCH(PIs[[#This Row],[L]],Level[GUID],0),1)</f>
        <v>Major Must</v>
      </c>
      <c r="N27" t="s">
        <v>225</v>
      </c>
      <c r="O27" t="str">
        <f>INDEX(allsections[[S]:[Order]],MATCH(PIs[[#This Row],[SGUID]],allsections[SGUID],0),1)</f>
        <v>HOP 18 GLOBALG.A.P. STATUS</v>
      </c>
      <c r="P27" t="str">
        <f>INDEX(allsections[[S]:[Order]],MATCH(PIs[[#This Row],[SGUID]],allsections[SGUID],0),2)</f>
        <v>-</v>
      </c>
      <c r="R27" t="s">
        <v>50</v>
      </c>
      <c r="S27" t="str">
        <f>INDEX(allsections[[S]:[Order]],MATCH(PIs[[#This Row],[SSGUID]],allsections[SGUID],0),1)</f>
        <v>-</v>
      </c>
      <c r="T27" t="str">
        <f>INDEX(allsections[[S]:[Order]],MATCH(PIs[[#This Row],[SSGUID]],allsections[SGUID],0),2)</f>
        <v>-</v>
      </c>
      <c r="U27" t="e">
        <f>INDEX(#REF!,MATCH(PIs[[#This Row],[GUID]],#REF!,0),2)</f>
        <v>#REF!</v>
      </c>
      <c r="V27" t="b">
        <v>0</v>
      </c>
      <c r="W27" t="b">
        <v>0</v>
      </c>
    </row>
    <row r="28" spans="1:23" ht="180" hidden="1" x14ac:dyDescent="0.25">
      <c r="A28" t="s">
        <v>226</v>
      </c>
      <c r="C28" t="s">
        <v>227</v>
      </c>
      <c r="D28" t="s">
        <v>228</v>
      </c>
      <c r="E28" t="s">
        <v>229</v>
      </c>
      <c r="F28" t="s">
        <v>230</v>
      </c>
      <c r="G28" s="48" t="s">
        <v>231</v>
      </c>
      <c r="H28" t="s">
        <v>74</v>
      </c>
      <c r="I28" t="str">
        <f>INDEX(Level[Level],MATCH(PIs[[#This Row],[L]],Level[GUID],0),1)</f>
        <v>Recom.</v>
      </c>
      <c r="N28" t="s">
        <v>57</v>
      </c>
      <c r="O28" t="str">
        <f>INDEX(allsections[[S]:[Order]],MATCH(PIs[[#This Row],[SGUID]],allsections[SGUID],0),1)</f>
        <v>HOP 32 PLANT PROTECTION PRODUCTS</v>
      </c>
      <c r="P28" t="str">
        <f>INDEX(allsections[[S]:[Order]],MATCH(PIs[[#This Row],[SGUID]],allsections[SGUID],0),2)</f>
        <v>-</v>
      </c>
      <c r="R28" t="s">
        <v>232</v>
      </c>
      <c r="S28" t="str">
        <f>INDEX(allsections[[S]:[Order]],MATCH(PIs[[#This Row],[SSGUID]],allsections[SGUID],0),1)</f>
        <v>HOP 32.02 Application records</v>
      </c>
      <c r="T28" t="str">
        <f>INDEX(allsections[[S]:[Order]],MATCH(PIs[[#This Row],[SSGUID]],allsections[SGUID],0),2)</f>
        <v>-</v>
      </c>
      <c r="U28" t="e">
        <f>INDEX(#REF!,MATCH(PIs[[#This Row],[GUID]],#REF!,0),2)</f>
        <v>#REF!</v>
      </c>
      <c r="V28" t="b">
        <v>0</v>
      </c>
      <c r="W28" t="b">
        <v>0</v>
      </c>
    </row>
    <row r="29" spans="1:23" hidden="1" x14ac:dyDescent="0.25">
      <c r="A29" t="s">
        <v>233</v>
      </c>
      <c r="C29" t="s">
        <v>234</v>
      </c>
      <c r="D29" t="s">
        <v>235</v>
      </c>
      <c r="E29" t="s">
        <v>236</v>
      </c>
      <c r="F29" t="s">
        <v>237</v>
      </c>
      <c r="G29" t="s">
        <v>238</v>
      </c>
      <c r="H29" t="s">
        <v>65</v>
      </c>
      <c r="I29" t="str">
        <f>INDEX(Level[Level],MATCH(PIs[[#This Row],[L]],Level[GUID],0),1)</f>
        <v>Minor Must</v>
      </c>
      <c r="N29" t="s">
        <v>178</v>
      </c>
      <c r="O29" t="str">
        <f>INDEX(allsections[[S]:[Order]],MATCH(PIs[[#This Row],[SGUID]],allsections[SGUID],0),1)</f>
        <v>HOP 33 POSTHARVEST HANDLING</v>
      </c>
      <c r="P29" t="str">
        <f>INDEX(allsections[[S]:[Order]],MATCH(PIs[[#This Row],[SGUID]],allsections[SGUID],0),2)</f>
        <v>-</v>
      </c>
      <c r="R29" t="s">
        <v>239</v>
      </c>
      <c r="S29" t="str">
        <f>INDEX(allsections[[S]:[Order]],MATCH(PIs[[#This Row],[SSGUID]],allsections[SGUID],0),1)</f>
        <v>HOP 33.07 Harvest and handling area safety</v>
      </c>
      <c r="T29" t="str">
        <f>INDEX(allsections[[S]:[Order]],MATCH(PIs[[#This Row],[SSGUID]],allsections[SGUID],0),2)</f>
        <v>-</v>
      </c>
      <c r="U29" t="e">
        <f>INDEX(#REF!,MATCH(PIs[[#This Row],[GUID]],#REF!,0),2)</f>
        <v>#REF!</v>
      </c>
      <c r="V29" t="b">
        <v>0</v>
      </c>
      <c r="W29" t="b">
        <v>0</v>
      </c>
    </row>
    <row r="30" spans="1:23" hidden="1" x14ac:dyDescent="0.25">
      <c r="A30" t="s">
        <v>240</v>
      </c>
      <c r="C30" t="s">
        <v>241</v>
      </c>
      <c r="D30" t="s">
        <v>242</v>
      </c>
      <c r="E30" t="s">
        <v>243</v>
      </c>
      <c r="F30" t="s">
        <v>244</v>
      </c>
      <c r="G30" t="s">
        <v>245</v>
      </c>
      <c r="H30" t="s">
        <v>65</v>
      </c>
      <c r="I30" t="str">
        <f>INDEX(Level[Level],MATCH(PIs[[#This Row],[L]],Level[GUID],0),1)</f>
        <v>Minor Must</v>
      </c>
      <c r="N30" t="s">
        <v>178</v>
      </c>
      <c r="O30" t="str">
        <f>INDEX(allsections[[S]:[Order]],MATCH(PIs[[#This Row],[SGUID]],allsections[SGUID],0),1)</f>
        <v>HOP 33 POSTHARVEST HANDLING</v>
      </c>
      <c r="P30" t="str">
        <f>INDEX(allsections[[S]:[Order]],MATCH(PIs[[#This Row],[SGUID]],allsections[SGUID],0),2)</f>
        <v>-</v>
      </c>
      <c r="R30" t="s">
        <v>239</v>
      </c>
      <c r="S30" t="str">
        <f>INDEX(allsections[[S]:[Order]],MATCH(PIs[[#This Row],[SSGUID]],allsections[SGUID],0),1)</f>
        <v>HOP 33.07 Harvest and handling area safety</v>
      </c>
      <c r="T30" t="str">
        <f>INDEX(allsections[[S]:[Order]],MATCH(PIs[[#This Row],[SSGUID]],allsections[SGUID],0),2)</f>
        <v>-</v>
      </c>
      <c r="U30" t="e">
        <f>INDEX(#REF!,MATCH(PIs[[#This Row],[GUID]],#REF!,0),2)</f>
        <v>#REF!</v>
      </c>
      <c r="V30" t="b">
        <v>0</v>
      </c>
      <c r="W30" t="b">
        <v>0</v>
      </c>
    </row>
    <row r="31" spans="1:23" hidden="1" x14ac:dyDescent="0.25">
      <c r="A31" t="s">
        <v>246</v>
      </c>
      <c r="C31" t="s">
        <v>247</v>
      </c>
      <c r="D31" t="s">
        <v>248</v>
      </c>
      <c r="E31" t="s">
        <v>249</v>
      </c>
      <c r="F31" t="s">
        <v>250</v>
      </c>
      <c r="G31" t="s">
        <v>251</v>
      </c>
      <c r="H31" t="s">
        <v>65</v>
      </c>
      <c r="I31" t="str">
        <f>INDEX(Level[Level],MATCH(PIs[[#This Row],[L]],Level[GUID],0),1)</f>
        <v>Minor Must</v>
      </c>
      <c r="N31" t="s">
        <v>178</v>
      </c>
      <c r="O31" t="str">
        <f>INDEX(allsections[[S]:[Order]],MATCH(PIs[[#This Row],[SGUID]],allsections[SGUID],0),1)</f>
        <v>HOP 33 POSTHARVEST HANDLING</v>
      </c>
      <c r="P31" t="str">
        <f>INDEX(allsections[[S]:[Order]],MATCH(PIs[[#This Row],[SGUID]],allsections[SGUID],0),2)</f>
        <v>-</v>
      </c>
      <c r="R31" t="s">
        <v>239</v>
      </c>
      <c r="S31" t="str">
        <f>INDEX(allsections[[S]:[Order]],MATCH(PIs[[#This Row],[SSGUID]],allsections[SGUID],0),1)</f>
        <v>HOP 33.07 Harvest and handling area safety</v>
      </c>
      <c r="T31" t="str">
        <f>INDEX(allsections[[S]:[Order]],MATCH(PIs[[#This Row],[SSGUID]],allsections[SGUID],0),2)</f>
        <v>-</v>
      </c>
      <c r="U31" t="e">
        <f>INDEX(#REF!,MATCH(PIs[[#This Row],[GUID]],#REF!,0),2)</f>
        <v>#REF!</v>
      </c>
      <c r="V31" t="b">
        <v>0</v>
      </c>
      <c r="W31" t="b">
        <v>0</v>
      </c>
    </row>
    <row r="32" spans="1:23" hidden="1" x14ac:dyDescent="0.25">
      <c r="A32" t="s">
        <v>252</v>
      </c>
      <c r="C32" t="s">
        <v>253</v>
      </c>
      <c r="D32" t="s">
        <v>254</v>
      </c>
      <c r="E32" t="s">
        <v>255</v>
      </c>
      <c r="F32" t="s">
        <v>256</v>
      </c>
      <c r="G32" t="s">
        <v>257</v>
      </c>
      <c r="H32" t="s">
        <v>65</v>
      </c>
      <c r="I32" t="str">
        <f>INDEX(Level[Level],MATCH(PIs[[#This Row],[L]],Level[GUID],0),1)</f>
        <v>Minor Must</v>
      </c>
      <c r="N32" t="s">
        <v>178</v>
      </c>
      <c r="O32" t="str">
        <f>INDEX(allsections[[S]:[Order]],MATCH(PIs[[#This Row],[SGUID]],allsections[SGUID],0),1)</f>
        <v>HOP 33 POSTHARVEST HANDLING</v>
      </c>
      <c r="P32" t="str">
        <f>INDEX(allsections[[S]:[Order]],MATCH(PIs[[#This Row],[SGUID]],allsections[SGUID],0),2)</f>
        <v>-</v>
      </c>
      <c r="R32" t="s">
        <v>258</v>
      </c>
      <c r="S32" t="str">
        <f>INDEX(allsections[[S]:[Order]],MATCH(PIs[[#This Row],[SSGUID]],allsections[SGUID],0),1)</f>
        <v>HOP 33.06 Transport</v>
      </c>
      <c r="T32" t="str">
        <f>INDEX(allsections[[S]:[Order]],MATCH(PIs[[#This Row],[SSGUID]],allsections[SGUID],0),2)</f>
        <v>-</v>
      </c>
      <c r="U32" t="e">
        <f>INDEX(#REF!,MATCH(PIs[[#This Row],[GUID]],#REF!,0),2)</f>
        <v>#REF!</v>
      </c>
      <c r="V32" t="b">
        <v>0</v>
      </c>
      <c r="W32" t="b">
        <v>0</v>
      </c>
    </row>
    <row r="33" spans="1:23" hidden="1" x14ac:dyDescent="0.25">
      <c r="A33" t="s">
        <v>259</v>
      </c>
      <c r="C33" t="s">
        <v>260</v>
      </c>
      <c r="D33" t="s">
        <v>261</v>
      </c>
      <c r="E33" t="s">
        <v>262</v>
      </c>
      <c r="F33" t="s">
        <v>263</v>
      </c>
      <c r="G33" t="s">
        <v>264</v>
      </c>
      <c r="H33" t="s">
        <v>65</v>
      </c>
      <c r="I33" t="str">
        <f>INDEX(Level[Level],MATCH(PIs[[#This Row],[L]],Level[GUID],0),1)</f>
        <v>Minor Must</v>
      </c>
      <c r="N33" t="s">
        <v>178</v>
      </c>
      <c r="O33" t="str">
        <f>INDEX(allsections[[S]:[Order]],MATCH(PIs[[#This Row],[SGUID]],allsections[SGUID],0),1)</f>
        <v>HOP 33 POSTHARVEST HANDLING</v>
      </c>
      <c r="P33" t="str">
        <f>INDEX(allsections[[S]:[Order]],MATCH(PIs[[#This Row],[SGUID]],allsections[SGUID],0),2)</f>
        <v>-</v>
      </c>
      <c r="R33" t="s">
        <v>258</v>
      </c>
      <c r="S33" t="str">
        <f>INDEX(allsections[[S]:[Order]],MATCH(PIs[[#This Row],[SSGUID]],allsections[SGUID],0),1)</f>
        <v>HOP 33.06 Transport</v>
      </c>
      <c r="T33" t="str">
        <f>INDEX(allsections[[S]:[Order]],MATCH(PIs[[#This Row],[SSGUID]],allsections[SGUID],0),2)</f>
        <v>-</v>
      </c>
      <c r="U33" t="e">
        <f>INDEX(#REF!,MATCH(PIs[[#This Row],[GUID]],#REF!,0),2)</f>
        <v>#REF!</v>
      </c>
      <c r="V33" t="b">
        <v>0</v>
      </c>
      <c r="W33" t="b">
        <v>0</v>
      </c>
    </row>
    <row r="34" spans="1:23" ht="255" hidden="1" x14ac:dyDescent="0.25">
      <c r="A34" t="s">
        <v>265</v>
      </c>
      <c r="C34" t="s">
        <v>266</v>
      </c>
      <c r="D34" t="s">
        <v>267</v>
      </c>
      <c r="E34" t="s">
        <v>268</v>
      </c>
      <c r="F34" t="s">
        <v>269</v>
      </c>
      <c r="G34" s="48" t="s">
        <v>270</v>
      </c>
      <c r="H34" t="s">
        <v>48</v>
      </c>
      <c r="I34" t="str">
        <f>INDEX(Level[Level],MATCH(PIs[[#This Row],[L]],Level[GUID],0),1)</f>
        <v>Major Must</v>
      </c>
      <c r="N34" t="s">
        <v>178</v>
      </c>
      <c r="O34" t="str">
        <f>INDEX(allsections[[S]:[Order]],MATCH(PIs[[#This Row],[SGUID]],allsections[SGUID],0),1)</f>
        <v>HOP 33 POSTHARVEST HANDLING</v>
      </c>
      <c r="P34" t="str">
        <f>INDEX(allsections[[S]:[Order]],MATCH(PIs[[#This Row],[SGUID]],allsections[SGUID],0),2)</f>
        <v>-</v>
      </c>
      <c r="R34" t="s">
        <v>258</v>
      </c>
      <c r="S34" t="str">
        <f>INDEX(allsections[[S]:[Order]],MATCH(PIs[[#This Row],[SSGUID]],allsections[SGUID],0),1)</f>
        <v>HOP 33.06 Transport</v>
      </c>
      <c r="T34" t="str">
        <f>INDEX(allsections[[S]:[Order]],MATCH(PIs[[#This Row],[SSGUID]],allsections[SGUID],0),2)</f>
        <v>-</v>
      </c>
      <c r="U34" t="e">
        <f>INDEX(#REF!,MATCH(PIs[[#This Row],[GUID]],#REF!,0),2)</f>
        <v>#REF!</v>
      </c>
      <c r="V34" t="b">
        <v>0</v>
      </c>
      <c r="W34" t="b">
        <v>0</v>
      </c>
    </row>
    <row r="35" spans="1:23" ht="135" hidden="1" x14ac:dyDescent="0.25">
      <c r="A35" t="s">
        <v>271</v>
      </c>
      <c r="C35" t="s">
        <v>272</v>
      </c>
      <c r="D35" t="s">
        <v>273</v>
      </c>
      <c r="E35" t="s">
        <v>274</v>
      </c>
      <c r="F35" t="s">
        <v>275</v>
      </c>
      <c r="G35" s="48" t="s">
        <v>276</v>
      </c>
      <c r="H35" t="s">
        <v>48</v>
      </c>
      <c r="I35" t="str">
        <f>INDEX(Level[Level],MATCH(PIs[[#This Row],[L]],Level[GUID],0),1)</f>
        <v>Major Must</v>
      </c>
      <c r="N35" t="s">
        <v>178</v>
      </c>
      <c r="O35" t="str">
        <f>INDEX(allsections[[S]:[Order]],MATCH(PIs[[#This Row],[SGUID]],allsections[SGUID],0),1)</f>
        <v>HOP 33 POSTHARVEST HANDLING</v>
      </c>
      <c r="P35" t="str">
        <f>INDEX(allsections[[S]:[Order]],MATCH(PIs[[#This Row],[SGUID]],allsections[SGUID],0),2)</f>
        <v>-</v>
      </c>
      <c r="R35" t="s">
        <v>258</v>
      </c>
      <c r="S35" t="str">
        <f>INDEX(allsections[[S]:[Order]],MATCH(PIs[[#This Row],[SSGUID]],allsections[SGUID],0),1)</f>
        <v>HOP 33.06 Transport</v>
      </c>
      <c r="T35" t="str">
        <f>INDEX(allsections[[S]:[Order]],MATCH(PIs[[#This Row],[SSGUID]],allsections[SGUID],0),2)</f>
        <v>-</v>
      </c>
      <c r="U35" t="e">
        <f>INDEX(#REF!,MATCH(PIs[[#This Row],[GUID]],#REF!,0),2)</f>
        <v>#REF!</v>
      </c>
      <c r="V35" t="b">
        <v>0</v>
      </c>
      <c r="W35" t="b">
        <v>0</v>
      </c>
    </row>
    <row r="36" spans="1:23" hidden="1" x14ac:dyDescent="0.25">
      <c r="A36" t="s">
        <v>277</v>
      </c>
      <c r="C36" t="s">
        <v>278</v>
      </c>
      <c r="D36" t="s">
        <v>279</v>
      </c>
      <c r="E36" t="s">
        <v>280</v>
      </c>
      <c r="F36" t="s">
        <v>281</v>
      </c>
      <c r="G36" t="s">
        <v>282</v>
      </c>
      <c r="H36" t="s">
        <v>48</v>
      </c>
      <c r="I36" t="str">
        <f>INDEX(Level[Level],MATCH(PIs[[#This Row],[L]],Level[GUID],0),1)</f>
        <v>Major Must</v>
      </c>
      <c r="N36" t="s">
        <v>178</v>
      </c>
      <c r="O36" t="str">
        <f>INDEX(allsections[[S]:[Order]],MATCH(PIs[[#This Row],[SGUID]],allsections[SGUID],0),1)</f>
        <v>HOP 33 POSTHARVEST HANDLING</v>
      </c>
      <c r="P36" t="str">
        <f>INDEX(allsections[[S]:[Order]],MATCH(PIs[[#This Row],[SGUID]],allsections[SGUID],0),2)</f>
        <v>-</v>
      </c>
      <c r="R36" t="s">
        <v>283</v>
      </c>
      <c r="S36" t="str">
        <f>INDEX(allsections[[S]:[Order]],MATCH(PIs[[#This Row],[SSGUID]],allsections[SGUID],0),1)</f>
        <v>HOP 33.05 Finished products</v>
      </c>
      <c r="T36" t="str">
        <f>INDEX(allsections[[S]:[Order]],MATCH(PIs[[#This Row],[SSGUID]],allsections[SGUID],0),2)</f>
        <v>-</v>
      </c>
      <c r="U36" t="e">
        <f>INDEX(#REF!,MATCH(PIs[[#This Row],[GUID]],#REF!,0),2)</f>
        <v>#REF!</v>
      </c>
      <c r="V36" t="b">
        <v>0</v>
      </c>
      <c r="W36" t="b">
        <v>0</v>
      </c>
    </row>
    <row r="37" spans="1:23" hidden="1" x14ac:dyDescent="0.25">
      <c r="A37" t="s">
        <v>284</v>
      </c>
      <c r="C37" t="s">
        <v>285</v>
      </c>
      <c r="D37" t="s">
        <v>286</v>
      </c>
      <c r="E37" t="s">
        <v>287</v>
      </c>
      <c r="F37" t="s">
        <v>288</v>
      </c>
      <c r="G37" t="s">
        <v>289</v>
      </c>
      <c r="H37" t="s">
        <v>65</v>
      </c>
      <c r="I37" t="str">
        <f>INDEX(Level[Level],MATCH(PIs[[#This Row],[L]],Level[GUID],0),1)</f>
        <v>Minor Must</v>
      </c>
      <c r="N37" t="s">
        <v>178</v>
      </c>
      <c r="O37" t="str">
        <f>INDEX(allsections[[S]:[Order]],MATCH(PIs[[#This Row],[SGUID]],allsections[SGUID],0),1)</f>
        <v>HOP 33 POSTHARVEST HANDLING</v>
      </c>
      <c r="P37" t="str">
        <f>INDEX(allsections[[S]:[Order]],MATCH(PIs[[#This Row],[SGUID]],allsections[SGUID],0),2)</f>
        <v>-</v>
      </c>
      <c r="R37" t="s">
        <v>283</v>
      </c>
      <c r="S37" t="str">
        <f>INDEX(allsections[[S]:[Order]],MATCH(PIs[[#This Row],[SSGUID]],allsections[SGUID],0),1)</f>
        <v>HOP 33.05 Finished products</v>
      </c>
      <c r="T37" t="str">
        <f>INDEX(allsections[[S]:[Order]],MATCH(PIs[[#This Row],[SSGUID]],allsections[SGUID],0),2)</f>
        <v>-</v>
      </c>
      <c r="U37" t="e">
        <f>INDEX(#REF!,MATCH(PIs[[#This Row],[GUID]],#REF!,0),2)</f>
        <v>#REF!</v>
      </c>
      <c r="V37" t="b">
        <v>0</v>
      </c>
      <c r="W37" t="b">
        <v>0</v>
      </c>
    </row>
    <row r="38" spans="1:23" hidden="1" x14ac:dyDescent="0.25">
      <c r="A38" t="s">
        <v>290</v>
      </c>
      <c r="C38" t="s">
        <v>291</v>
      </c>
      <c r="D38" t="s">
        <v>292</v>
      </c>
      <c r="E38" t="s">
        <v>293</v>
      </c>
      <c r="F38" t="s">
        <v>294</v>
      </c>
      <c r="G38" t="s">
        <v>295</v>
      </c>
      <c r="H38" t="s">
        <v>65</v>
      </c>
      <c r="I38" t="str">
        <f>INDEX(Level[Level],MATCH(PIs[[#This Row],[L]],Level[GUID],0),1)</f>
        <v>Minor Must</v>
      </c>
      <c r="N38" t="s">
        <v>178</v>
      </c>
      <c r="O38" t="str">
        <f>INDEX(allsections[[S]:[Order]],MATCH(PIs[[#This Row],[SGUID]],allsections[SGUID],0),1)</f>
        <v>HOP 33 POSTHARVEST HANDLING</v>
      </c>
      <c r="P38" t="str">
        <f>INDEX(allsections[[S]:[Order]],MATCH(PIs[[#This Row],[SGUID]],allsections[SGUID],0),2)</f>
        <v>-</v>
      </c>
      <c r="R38" t="s">
        <v>283</v>
      </c>
      <c r="S38" t="str">
        <f>INDEX(allsections[[S]:[Order]],MATCH(PIs[[#This Row],[SSGUID]],allsections[SGUID],0),1)</f>
        <v>HOP 33.05 Finished products</v>
      </c>
      <c r="T38" t="str">
        <f>INDEX(allsections[[S]:[Order]],MATCH(PIs[[#This Row],[SSGUID]],allsections[SGUID],0),2)</f>
        <v>-</v>
      </c>
      <c r="U38" t="e">
        <f>INDEX(#REF!,MATCH(PIs[[#This Row],[GUID]],#REF!,0),2)</f>
        <v>#REF!</v>
      </c>
      <c r="V38" t="b">
        <v>0</v>
      </c>
      <c r="W38" t="b">
        <v>0</v>
      </c>
    </row>
    <row r="39" spans="1:23" hidden="1" x14ac:dyDescent="0.25">
      <c r="A39" t="s">
        <v>296</v>
      </c>
      <c r="C39" t="s">
        <v>297</v>
      </c>
      <c r="D39" t="s">
        <v>298</v>
      </c>
      <c r="E39" t="s">
        <v>299</v>
      </c>
      <c r="F39" t="s">
        <v>300</v>
      </c>
      <c r="G39" t="s">
        <v>301</v>
      </c>
      <c r="H39" t="s">
        <v>65</v>
      </c>
      <c r="I39" t="str">
        <f>INDEX(Level[Level],MATCH(PIs[[#This Row],[L]],Level[GUID],0),1)</f>
        <v>Minor Must</v>
      </c>
      <c r="N39" t="s">
        <v>178</v>
      </c>
      <c r="O39" t="str">
        <f>INDEX(allsections[[S]:[Order]],MATCH(PIs[[#This Row],[SGUID]],allsections[SGUID],0),1)</f>
        <v>HOP 33 POSTHARVEST HANDLING</v>
      </c>
      <c r="P39" t="str">
        <f>INDEX(allsections[[S]:[Order]],MATCH(PIs[[#This Row],[SGUID]],allsections[SGUID],0),2)</f>
        <v>-</v>
      </c>
      <c r="R39" t="s">
        <v>283</v>
      </c>
      <c r="S39" t="str">
        <f>INDEX(allsections[[S]:[Order]],MATCH(PIs[[#This Row],[SSGUID]],allsections[SGUID],0),1)</f>
        <v>HOP 33.05 Finished products</v>
      </c>
      <c r="T39" t="str">
        <f>INDEX(allsections[[S]:[Order]],MATCH(PIs[[#This Row],[SSGUID]],allsections[SGUID],0),2)</f>
        <v>-</v>
      </c>
      <c r="U39" t="e">
        <f>INDEX(#REF!,MATCH(PIs[[#This Row],[GUID]],#REF!,0),2)</f>
        <v>#REF!</v>
      </c>
      <c r="V39" t="b">
        <v>0</v>
      </c>
      <c r="W39" t="b">
        <v>0</v>
      </c>
    </row>
    <row r="40" spans="1:23" ht="120" hidden="1" x14ac:dyDescent="0.25">
      <c r="A40" t="s">
        <v>302</v>
      </c>
      <c r="C40" t="s">
        <v>303</v>
      </c>
      <c r="D40" t="s">
        <v>304</v>
      </c>
      <c r="E40" t="s">
        <v>305</v>
      </c>
      <c r="F40" t="s">
        <v>306</v>
      </c>
      <c r="G40" s="48" t="s">
        <v>307</v>
      </c>
      <c r="H40" t="s">
        <v>65</v>
      </c>
      <c r="I40" t="str">
        <f>INDEX(Level[Level],MATCH(PIs[[#This Row],[L]],Level[GUID],0),1)</f>
        <v>Minor Must</v>
      </c>
      <c r="N40" t="s">
        <v>178</v>
      </c>
      <c r="O40" t="str">
        <f>INDEX(allsections[[S]:[Order]],MATCH(PIs[[#This Row],[SGUID]],allsections[SGUID],0),1)</f>
        <v>HOP 33 POSTHARVEST HANDLING</v>
      </c>
      <c r="P40" t="str">
        <f>INDEX(allsections[[S]:[Order]],MATCH(PIs[[#This Row],[SGUID]],allsections[SGUID],0),2)</f>
        <v>-</v>
      </c>
      <c r="R40" t="s">
        <v>179</v>
      </c>
      <c r="S40" t="str">
        <f>INDEX(allsections[[S]:[Order]],MATCH(PIs[[#This Row],[SSGUID]],allsections[SGUID],0),1)</f>
        <v>HOP 33.04 Pest control</v>
      </c>
      <c r="T40" t="str">
        <f>INDEX(allsections[[S]:[Order]],MATCH(PIs[[#This Row],[SSGUID]],allsections[SGUID],0),2)</f>
        <v>-</v>
      </c>
      <c r="U40" t="e">
        <f>INDEX(#REF!,MATCH(PIs[[#This Row],[GUID]],#REF!,0),2)</f>
        <v>#REF!</v>
      </c>
      <c r="V40" t="b">
        <v>0</v>
      </c>
      <c r="W40" t="b">
        <v>0</v>
      </c>
    </row>
    <row r="41" spans="1:23" hidden="1" x14ac:dyDescent="0.25">
      <c r="A41" t="s">
        <v>308</v>
      </c>
      <c r="C41" t="s">
        <v>309</v>
      </c>
      <c r="D41" t="s">
        <v>310</v>
      </c>
      <c r="E41" t="s">
        <v>311</v>
      </c>
      <c r="F41" t="s">
        <v>312</v>
      </c>
      <c r="G41" t="s">
        <v>313</v>
      </c>
      <c r="H41" t="s">
        <v>65</v>
      </c>
      <c r="I41" t="str">
        <f>INDEX(Level[Level],MATCH(PIs[[#This Row],[L]],Level[GUID],0),1)</f>
        <v>Minor Must</v>
      </c>
      <c r="N41" t="s">
        <v>178</v>
      </c>
      <c r="O41" t="str">
        <f>INDEX(allsections[[S]:[Order]],MATCH(PIs[[#This Row],[SGUID]],allsections[SGUID],0),1)</f>
        <v>HOP 33 POSTHARVEST HANDLING</v>
      </c>
      <c r="P41" t="str">
        <f>INDEX(allsections[[S]:[Order]],MATCH(PIs[[#This Row],[SGUID]],allsections[SGUID],0),2)</f>
        <v>-</v>
      </c>
      <c r="R41" t="s">
        <v>179</v>
      </c>
      <c r="S41" t="str">
        <f>INDEX(allsections[[S]:[Order]],MATCH(PIs[[#This Row],[SSGUID]],allsections[SGUID],0),1)</f>
        <v>HOP 33.04 Pest control</v>
      </c>
      <c r="T41" t="str">
        <f>INDEX(allsections[[S]:[Order]],MATCH(PIs[[#This Row],[SSGUID]],allsections[SGUID],0),2)</f>
        <v>-</v>
      </c>
      <c r="U41" t="e">
        <f>INDEX(#REF!,MATCH(PIs[[#This Row],[GUID]],#REF!,0),2)</f>
        <v>#REF!</v>
      </c>
      <c r="V41" t="b">
        <v>0</v>
      </c>
      <c r="W41" t="b">
        <v>0</v>
      </c>
    </row>
    <row r="42" spans="1:23" ht="90" hidden="1" x14ac:dyDescent="0.25">
      <c r="A42" t="s">
        <v>314</v>
      </c>
      <c r="C42" t="s">
        <v>315</v>
      </c>
      <c r="D42" t="s">
        <v>316</v>
      </c>
      <c r="E42" t="s">
        <v>317</v>
      </c>
      <c r="F42" t="s">
        <v>318</v>
      </c>
      <c r="G42" s="48" t="s">
        <v>319</v>
      </c>
      <c r="H42" t="s">
        <v>48</v>
      </c>
      <c r="I42" t="str">
        <f>INDEX(Level[Level],MATCH(PIs[[#This Row],[L]],Level[GUID],0),1)</f>
        <v>Major Must</v>
      </c>
      <c r="N42" t="s">
        <v>178</v>
      </c>
      <c r="O42" t="str">
        <f>INDEX(allsections[[S]:[Order]],MATCH(PIs[[#This Row],[SGUID]],allsections[SGUID],0),1)</f>
        <v>HOP 33 POSTHARVEST HANDLING</v>
      </c>
      <c r="P42" t="str">
        <f>INDEX(allsections[[S]:[Order]],MATCH(PIs[[#This Row],[SGUID]],allsections[SGUID],0),2)</f>
        <v>-</v>
      </c>
      <c r="R42" t="s">
        <v>320</v>
      </c>
      <c r="S42" t="str">
        <f>INDEX(allsections[[S]:[Order]],MATCH(PIs[[#This Row],[SSGUID]],allsections[SGUID],0),1)</f>
        <v>HOP 33.03 Temperature and humidity control</v>
      </c>
      <c r="T42" t="str">
        <f>INDEX(allsections[[S]:[Order]],MATCH(PIs[[#This Row],[SSGUID]],allsections[SGUID],0),2)</f>
        <v>-</v>
      </c>
      <c r="U42" t="e">
        <f>INDEX(#REF!,MATCH(PIs[[#This Row],[GUID]],#REF!,0),2)</f>
        <v>#REF!</v>
      </c>
      <c r="V42" t="b">
        <v>0</v>
      </c>
      <c r="W42" t="b">
        <v>0</v>
      </c>
    </row>
    <row r="43" spans="1:23" ht="75" hidden="1" x14ac:dyDescent="0.25">
      <c r="A43" t="s">
        <v>321</v>
      </c>
      <c r="C43" t="s">
        <v>322</v>
      </c>
      <c r="D43" t="s">
        <v>323</v>
      </c>
      <c r="E43" t="s">
        <v>324</v>
      </c>
      <c r="F43" t="s">
        <v>325</v>
      </c>
      <c r="G43" s="48" t="s">
        <v>326</v>
      </c>
      <c r="H43" t="s">
        <v>65</v>
      </c>
      <c r="I43" t="str">
        <f>INDEX(Level[Level],MATCH(PIs[[#This Row],[L]],Level[GUID],0),1)</f>
        <v>Minor Must</v>
      </c>
      <c r="N43" t="s">
        <v>178</v>
      </c>
      <c r="O43" t="str">
        <f>INDEX(allsections[[S]:[Order]],MATCH(PIs[[#This Row],[SGUID]],allsections[SGUID],0),1)</f>
        <v>HOP 33 POSTHARVEST HANDLING</v>
      </c>
      <c r="P43" t="str">
        <f>INDEX(allsections[[S]:[Order]],MATCH(PIs[[#This Row],[SGUID]],allsections[SGUID],0),2)</f>
        <v>-</v>
      </c>
      <c r="R43" t="s">
        <v>320</v>
      </c>
      <c r="S43" t="str">
        <f>INDEX(allsections[[S]:[Order]],MATCH(PIs[[#This Row],[SSGUID]],allsections[SGUID],0),1)</f>
        <v>HOP 33.03 Temperature and humidity control</v>
      </c>
      <c r="T43" t="str">
        <f>INDEX(allsections[[S]:[Order]],MATCH(PIs[[#This Row],[SSGUID]],allsections[SGUID],0),2)</f>
        <v>-</v>
      </c>
      <c r="U43" t="e">
        <f>INDEX(#REF!,MATCH(PIs[[#This Row],[GUID]],#REF!,0),2)</f>
        <v>#REF!</v>
      </c>
      <c r="V43" t="b">
        <v>0</v>
      </c>
      <c r="W43" t="b">
        <v>0</v>
      </c>
    </row>
    <row r="44" spans="1:23" hidden="1" x14ac:dyDescent="0.25">
      <c r="A44" t="s">
        <v>327</v>
      </c>
      <c r="C44" t="s">
        <v>328</v>
      </c>
      <c r="D44" t="s">
        <v>329</v>
      </c>
      <c r="E44" t="s">
        <v>330</v>
      </c>
      <c r="F44" t="s">
        <v>331</v>
      </c>
      <c r="G44" t="s">
        <v>332</v>
      </c>
      <c r="H44" t="s">
        <v>65</v>
      </c>
      <c r="I44" t="str">
        <f>INDEX(Level[Level],MATCH(PIs[[#This Row],[L]],Level[GUID],0),1)</f>
        <v>Minor Must</v>
      </c>
      <c r="N44" t="s">
        <v>178</v>
      </c>
      <c r="O44" t="str">
        <f>INDEX(allsections[[S]:[Order]],MATCH(PIs[[#This Row],[SGUID]],allsections[SGUID],0),1)</f>
        <v>HOP 33 POSTHARVEST HANDLING</v>
      </c>
      <c r="P44" t="str">
        <f>INDEX(allsections[[S]:[Order]],MATCH(PIs[[#This Row],[SGUID]],allsections[SGUID],0),2)</f>
        <v>-</v>
      </c>
      <c r="R44" t="s">
        <v>320</v>
      </c>
      <c r="S44" t="str">
        <f>INDEX(allsections[[S]:[Order]],MATCH(PIs[[#This Row],[SSGUID]],allsections[SGUID],0),1)</f>
        <v>HOP 33.03 Temperature and humidity control</v>
      </c>
      <c r="T44" t="str">
        <f>INDEX(allsections[[S]:[Order]],MATCH(PIs[[#This Row],[SSGUID]],allsections[SGUID],0),2)</f>
        <v>-</v>
      </c>
      <c r="U44" t="e">
        <f>INDEX(#REF!,MATCH(PIs[[#This Row],[GUID]],#REF!,0),2)</f>
        <v>#REF!</v>
      </c>
      <c r="V44" t="b">
        <v>0</v>
      </c>
      <c r="W44" t="b">
        <v>0</v>
      </c>
    </row>
    <row r="45" spans="1:23" hidden="1" x14ac:dyDescent="0.25">
      <c r="A45" t="s">
        <v>333</v>
      </c>
      <c r="C45" t="s">
        <v>334</v>
      </c>
      <c r="D45" t="s">
        <v>335</v>
      </c>
      <c r="E45" t="s">
        <v>336</v>
      </c>
      <c r="F45" t="s">
        <v>337</v>
      </c>
      <c r="G45" t="s">
        <v>338</v>
      </c>
      <c r="H45" t="s">
        <v>48</v>
      </c>
      <c r="I45" t="str">
        <f>INDEX(Level[Level],MATCH(PIs[[#This Row],[L]],Level[GUID],0),1)</f>
        <v>Major Must</v>
      </c>
      <c r="N45" t="s">
        <v>178</v>
      </c>
      <c r="O45" t="str">
        <f>INDEX(allsections[[S]:[Order]],MATCH(PIs[[#This Row],[SGUID]],allsections[SGUID],0),1)</f>
        <v>HOP 33 POSTHARVEST HANDLING</v>
      </c>
      <c r="P45" t="str">
        <f>INDEX(allsections[[S]:[Order]],MATCH(PIs[[#This Row],[SGUID]],allsections[SGUID],0),2)</f>
        <v>-</v>
      </c>
      <c r="R45" t="s">
        <v>339</v>
      </c>
      <c r="S45" t="str">
        <f>INDEX(allsections[[S]:[Order]],MATCH(PIs[[#This Row],[SSGUID]],allsections[SGUID],0),1)</f>
        <v>HOP 33.02 Foreign materials</v>
      </c>
      <c r="T45" t="str">
        <f>INDEX(allsections[[S]:[Order]],MATCH(PIs[[#This Row],[SSGUID]],allsections[SGUID],0),2)</f>
        <v>-</v>
      </c>
      <c r="U45" t="e">
        <f>INDEX(#REF!,MATCH(PIs[[#This Row],[GUID]],#REF!,0),2)</f>
        <v>#REF!</v>
      </c>
      <c r="V45" t="b">
        <v>0</v>
      </c>
      <c r="W45" t="b">
        <v>0</v>
      </c>
    </row>
    <row r="46" spans="1:23" ht="105" hidden="1" x14ac:dyDescent="0.25">
      <c r="A46" t="s">
        <v>340</v>
      </c>
      <c r="C46" t="s">
        <v>341</v>
      </c>
      <c r="D46" t="s">
        <v>342</v>
      </c>
      <c r="E46" t="s">
        <v>343</v>
      </c>
      <c r="F46" t="s">
        <v>344</v>
      </c>
      <c r="G46" s="48" t="s">
        <v>345</v>
      </c>
      <c r="H46" t="s">
        <v>48</v>
      </c>
      <c r="I46" t="str">
        <f>INDEX(Level[Level],MATCH(PIs[[#This Row],[L]],Level[GUID],0),1)</f>
        <v>Major Must</v>
      </c>
      <c r="N46" t="s">
        <v>178</v>
      </c>
      <c r="O46" t="str">
        <f>INDEX(allsections[[S]:[Order]],MATCH(PIs[[#This Row],[SGUID]],allsections[SGUID],0),1)</f>
        <v>HOP 33 POSTHARVEST HANDLING</v>
      </c>
      <c r="P46" t="str">
        <f>INDEX(allsections[[S]:[Order]],MATCH(PIs[[#This Row],[SGUID]],allsections[SGUID],0),2)</f>
        <v>-</v>
      </c>
      <c r="R46" t="s">
        <v>339</v>
      </c>
      <c r="S46" t="str">
        <f>INDEX(allsections[[S]:[Order]],MATCH(PIs[[#This Row],[SSGUID]],allsections[SGUID],0),1)</f>
        <v>HOP 33.02 Foreign materials</v>
      </c>
      <c r="T46" t="str">
        <f>INDEX(allsections[[S]:[Order]],MATCH(PIs[[#This Row],[SSGUID]],allsections[SGUID],0),2)</f>
        <v>-</v>
      </c>
      <c r="U46" t="e">
        <f>INDEX(#REF!,MATCH(PIs[[#This Row],[GUID]],#REF!,0),2)</f>
        <v>#REF!</v>
      </c>
      <c r="V46" t="b">
        <v>0</v>
      </c>
      <c r="W46" t="b">
        <v>0</v>
      </c>
    </row>
    <row r="47" spans="1:23" ht="105" hidden="1" x14ac:dyDescent="0.25">
      <c r="A47" t="s">
        <v>346</v>
      </c>
      <c r="C47" t="s">
        <v>347</v>
      </c>
      <c r="D47" t="s">
        <v>348</v>
      </c>
      <c r="E47" t="s">
        <v>349</v>
      </c>
      <c r="F47" t="s">
        <v>350</v>
      </c>
      <c r="G47" s="48" t="s">
        <v>351</v>
      </c>
      <c r="H47" t="s">
        <v>48</v>
      </c>
      <c r="I47" t="str">
        <f>INDEX(Level[Level],MATCH(PIs[[#This Row],[L]],Level[GUID],0),1)</f>
        <v>Major Must</v>
      </c>
      <c r="N47" t="s">
        <v>178</v>
      </c>
      <c r="O47" t="str">
        <f>INDEX(allsections[[S]:[Order]],MATCH(PIs[[#This Row],[SGUID]],allsections[SGUID],0),1)</f>
        <v>HOP 33 POSTHARVEST HANDLING</v>
      </c>
      <c r="P47" t="str">
        <f>INDEX(allsections[[S]:[Order]],MATCH(PIs[[#This Row],[SGUID]],allsections[SGUID],0),2)</f>
        <v>-</v>
      </c>
      <c r="R47" t="s">
        <v>352</v>
      </c>
      <c r="S47" t="str">
        <f>INDEX(allsections[[S]:[Order]],MATCH(PIs[[#This Row],[SSGUID]],allsections[SGUID],0),1)</f>
        <v>HOP 33.01 Harvest and handling areas</v>
      </c>
      <c r="T47" t="str">
        <f>INDEX(allsections[[S]:[Order]],MATCH(PIs[[#This Row],[SSGUID]],allsections[SGUID],0),2)</f>
        <v>-</v>
      </c>
      <c r="U47" t="e">
        <f>INDEX(#REF!,MATCH(PIs[[#This Row],[GUID]],#REF!,0),2)</f>
        <v>#REF!</v>
      </c>
      <c r="V47" t="b">
        <v>0</v>
      </c>
      <c r="W47" t="b">
        <v>0</v>
      </c>
    </row>
    <row r="48" spans="1:23" hidden="1" x14ac:dyDescent="0.25">
      <c r="A48" t="s">
        <v>353</v>
      </c>
      <c r="C48" t="s">
        <v>354</v>
      </c>
      <c r="D48" t="s">
        <v>355</v>
      </c>
      <c r="E48" t="s">
        <v>356</v>
      </c>
      <c r="F48" t="s">
        <v>357</v>
      </c>
      <c r="G48" t="s">
        <v>358</v>
      </c>
      <c r="H48" t="s">
        <v>65</v>
      </c>
      <c r="I48" t="str">
        <f>INDEX(Level[Level],MATCH(PIs[[#This Row],[L]],Level[GUID],0),1)</f>
        <v>Minor Must</v>
      </c>
      <c r="N48" t="s">
        <v>178</v>
      </c>
      <c r="O48" t="str">
        <f>INDEX(allsections[[S]:[Order]],MATCH(PIs[[#This Row],[SGUID]],allsections[SGUID],0),1)</f>
        <v>HOP 33 POSTHARVEST HANDLING</v>
      </c>
      <c r="P48" t="str">
        <f>INDEX(allsections[[S]:[Order]],MATCH(PIs[[#This Row],[SGUID]],allsections[SGUID],0),2)</f>
        <v>-</v>
      </c>
      <c r="R48" t="s">
        <v>352</v>
      </c>
      <c r="S48" t="str">
        <f>INDEX(allsections[[S]:[Order]],MATCH(PIs[[#This Row],[SSGUID]],allsections[SGUID],0),1)</f>
        <v>HOP 33.01 Harvest and handling areas</v>
      </c>
      <c r="T48" t="str">
        <f>INDEX(allsections[[S]:[Order]],MATCH(PIs[[#This Row],[SSGUID]],allsections[SGUID],0),2)</f>
        <v>-</v>
      </c>
      <c r="U48" t="e">
        <f>INDEX(#REF!,MATCH(PIs[[#This Row],[GUID]],#REF!,0),2)</f>
        <v>#REF!</v>
      </c>
      <c r="V48" t="b">
        <v>0</v>
      </c>
      <c r="W48" t="b">
        <v>0</v>
      </c>
    </row>
    <row r="49" spans="1:23" hidden="1" x14ac:dyDescent="0.25">
      <c r="A49" t="s">
        <v>359</v>
      </c>
      <c r="C49" t="s">
        <v>360</v>
      </c>
      <c r="D49" t="s">
        <v>361</v>
      </c>
      <c r="E49" t="s">
        <v>362</v>
      </c>
      <c r="F49" t="s">
        <v>363</v>
      </c>
      <c r="G49" t="s">
        <v>364</v>
      </c>
      <c r="H49" t="s">
        <v>48</v>
      </c>
      <c r="I49" t="str">
        <f>INDEX(Level[Level],MATCH(PIs[[#This Row],[L]],Level[GUID],0),1)</f>
        <v>Major Must</v>
      </c>
      <c r="N49" t="s">
        <v>178</v>
      </c>
      <c r="O49" t="str">
        <f>INDEX(allsections[[S]:[Order]],MATCH(PIs[[#This Row],[SGUID]],allsections[SGUID],0),1)</f>
        <v>HOP 33 POSTHARVEST HANDLING</v>
      </c>
      <c r="P49" t="str">
        <f>INDEX(allsections[[S]:[Order]],MATCH(PIs[[#This Row],[SGUID]],allsections[SGUID],0),2)</f>
        <v>-</v>
      </c>
      <c r="R49" t="s">
        <v>352</v>
      </c>
      <c r="S49" t="str">
        <f>INDEX(allsections[[S]:[Order]],MATCH(PIs[[#This Row],[SSGUID]],allsections[SGUID],0),1)</f>
        <v>HOP 33.01 Harvest and handling areas</v>
      </c>
      <c r="T49" t="str">
        <f>INDEX(allsections[[S]:[Order]],MATCH(PIs[[#This Row],[SSGUID]],allsections[SGUID],0),2)</f>
        <v>-</v>
      </c>
      <c r="U49" t="e">
        <f>INDEX(#REF!,MATCH(PIs[[#This Row],[GUID]],#REF!,0),2)</f>
        <v>#REF!</v>
      </c>
      <c r="V49" t="b">
        <v>0</v>
      </c>
      <c r="W49" t="b">
        <v>0</v>
      </c>
    </row>
    <row r="50" spans="1:23" ht="150" hidden="1" x14ac:dyDescent="0.25">
      <c r="A50" t="s">
        <v>365</v>
      </c>
      <c r="C50" t="s">
        <v>366</v>
      </c>
      <c r="D50" t="s">
        <v>367</v>
      </c>
      <c r="E50" t="s">
        <v>368</v>
      </c>
      <c r="F50" t="s">
        <v>369</v>
      </c>
      <c r="G50" s="48" t="s">
        <v>370</v>
      </c>
      <c r="H50" t="s">
        <v>48</v>
      </c>
      <c r="I50" t="str">
        <f>INDEX(Level[Level],MATCH(PIs[[#This Row],[L]],Level[GUID],0),1)</f>
        <v>Major Must</v>
      </c>
      <c r="N50" t="s">
        <v>178</v>
      </c>
      <c r="O50" t="str">
        <f>INDEX(allsections[[S]:[Order]],MATCH(PIs[[#This Row],[SGUID]],allsections[SGUID],0),1)</f>
        <v>HOP 33 POSTHARVEST HANDLING</v>
      </c>
      <c r="P50" t="str">
        <f>INDEX(allsections[[S]:[Order]],MATCH(PIs[[#This Row],[SGUID]],allsections[SGUID],0),2)</f>
        <v>-</v>
      </c>
      <c r="R50" t="s">
        <v>352</v>
      </c>
      <c r="S50" t="str">
        <f>INDEX(allsections[[S]:[Order]],MATCH(PIs[[#This Row],[SSGUID]],allsections[SGUID],0),1)</f>
        <v>HOP 33.01 Harvest and handling areas</v>
      </c>
      <c r="T50" t="str">
        <f>INDEX(allsections[[S]:[Order]],MATCH(PIs[[#This Row],[SSGUID]],allsections[SGUID],0),2)</f>
        <v>-</v>
      </c>
      <c r="U50" t="e">
        <f>INDEX(#REF!,MATCH(PIs[[#This Row],[GUID]],#REF!,0),2)</f>
        <v>#REF!</v>
      </c>
      <c r="V50" t="b">
        <v>0</v>
      </c>
      <c r="W50" t="b">
        <v>0</v>
      </c>
    </row>
    <row r="51" spans="1:23" hidden="1" x14ac:dyDescent="0.25">
      <c r="A51" t="s">
        <v>371</v>
      </c>
      <c r="C51" t="s">
        <v>372</v>
      </c>
      <c r="D51" t="s">
        <v>373</v>
      </c>
      <c r="E51" t="s">
        <v>374</v>
      </c>
      <c r="F51" t="s">
        <v>375</v>
      </c>
      <c r="G51" t="s">
        <v>376</v>
      </c>
      <c r="H51" t="s">
        <v>48</v>
      </c>
      <c r="I51" t="str">
        <f>INDEX(Level[Level],MATCH(PIs[[#This Row],[L]],Level[GUID],0),1)</f>
        <v>Major Must</v>
      </c>
      <c r="N51" t="s">
        <v>178</v>
      </c>
      <c r="O51" t="str">
        <f>INDEX(allsections[[S]:[Order]],MATCH(PIs[[#This Row],[SGUID]],allsections[SGUID],0),1)</f>
        <v>HOP 33 POSTHARVEST HANDLING</v>
      </c>
      <c r="P51" t="str">
        <f>INDEX(allsections[[S]:[Order]],MATCH(PIs[[#This Row],[SGUID]],allsections[SGUID],0),2)</f>
        <v>-</v>
      </c>
      <c r="R51" t="s">
        <v>352</v>
      </c>
      <c r="S51" t="str">
        <f>INDEX(allsections[[S]:[Order]],MATCH(PIs[[#This Row],[SSGUID]],allsections[SGUID],0),1)</f>
        <v>HOP 33.01 Harvest and handling areas</v>
      </c>
      <c r="T51" t="str">
        <f>INDEX(allsections[[S]:[Order]],MATCH(PIs[[#This Row],[SSGUID]],allsections[SGUID],0),2)</f>
        <v>-</v>
      </c>
      <c r="U51" t="e">
        <f>INDEX(#REF!,MATCH(PIs[[#This Row],[GUID]],#REF!,0),2)</f>
        <v>#REF!</v>
      </c>
      <c r="V51" t="b">
        <v>0</v>
      </c>
      <c r="W51" t="b">
        <v>0</v>
      </c>
    </row>
    <row r="52" spans="1:23" hidden="1" x14ac:dyDescent="0.25">
      <c r="A52" t="s">
        <v>377</v>
      </c>
      <c r="C52" t="s">
        <v>378</v>
      </c>
      <c r="D52" t="s">
        <v>379</v>
      </c>
      <c r="E52" t="s">
        <v>380</v>
      </c>
      <c r="F52" t="s">
        <v>381</v>
      </c>
      <c r="G52" t="s">
        <v>382</v>
      </c>
      <c r="H52" t="s">
        <v>65</v>
      </c>
      <c r="I52" t="str">
        <f>INDEX(Level[Level],MATCH(PIs[[#This Row],[L]],Level[GUID],0),1)</f>
        <v>Minor Must</v>
      </c>
      <c r="N52" t="s">
        <v>178</v>
      </c>
      <c r="O52" t="str">
        <f>INDEX(allsections[[S]:[Order]],MATCH(PIs[[#This Row],[SGUID]],allsections[SGUID],0),1)</f>
        <v>HOP 33 POSTHARVEST HANDLING</v>
      </c>
      <c r="P52" t="str">
        <f>INDEX(allsections[[S]:[Order]],MATCH(PIs[[#This Row],[SGUID]],allsections[SGUID],0),2)</f>
        <v>-</v>
      </c>
      <c r="R52" t="s">
        <v>352</v>
      </c>
      <c r="S52" t="str">
        <f>INDEX(allsections[[S]:[Order]],MATCH(PIs[[#This Row],[SSGUID]],allsections[SGUID],0),1)</f>
        <v>HOP 33.01 Harvest and handling areas</v>
      </c>
      <c r="T52" t="str">
        <f>INDEX(allsections[[S]:[Order]],MATCH(PIs[[#This Row],[SSGUID]],allsections[SGUID],0),2)</f>
        <v>-</v>
      </c>
      <c r="U52" t="e">
        <f>INDEX(#REF!,MATCH(PIs[[#This Row],[GUID]],#REF!,0),2)</f>
        <v>#REF!</v>
      </c>
      <c r="V52" t="b">
        <v>0</v>
      </c>
      <c r="W52" t="b">
        <v>0</v>
      </c>
    </row>
    <row r="53" spans="1:23" hidden="1" x14ac:dyDescent="0.25">
      <c r="A53" t="s">
        <v>383</v>
      </c>
      <c r="C53" t="s">
        <v>384</v>
      </c>
      <c r="D53" t="s">
        <v>385</v>
      </c>
      <c r="E53" t="s">
        <v>386</v>
      </c>
      <c r="F53" t="s">
        <v>387</v>
      </c>
      <c r="G53" t="s">
        <v>388</v>
      </c>
      <c r="H53" t="s">
        <v>48</v>
      </c>
      <c r="I53" t="str">
        <f>INDEX(Level[Level],MATCH(PIs[[#This Row],[L]],Level[GUID],0),1)</f>
        <v>Major Must</v>
      </c>
      <c r="N53" t="s">
        <v>178</v>
      </c>
      <c r="O53" t="str">
        <f>INDEX(allsections[[S]:[Order]],MATCH(PIs[[#This Row],[SGUID]],allsections[SGUID],0),1)</f>
        <v>HOP 33 POSTHARVEST HANDLING</v>
      </c>
      <c r="P53" t="str">
        <f>INDEX(allsections[[S]:[Order]],MATCH(PIs[[#This Row],[SGUID]],allsections[SGUID],0),2)</f>
        <v>-</v>
      </c>
      <c r="R53" t="s">
        <v>352</v>
      </c>
      <c r="S53" t="str">
        <f>INDEX(allsections[[S]:[Order]],MATCH(PIs[[#This Row],[SSGUID]],allsections[SGUID],0),1)</f>
        <v>HOP 33.01 Harvest and handling areas</v>
      </c>
      <c r="T53" t="str">
        <f>INDEX(allsections[[S]:[Order]],MATCH(PIs[[#This Row],[SSGUID]],allsections[SGUID],0),2)</f>
        <v>-</v>
      </c>
      <c r="U53" t="e">
        <f>INDEX(#REF!,MATCH(PIs[[#This Row],[GUID]],#REF!,0),2)</f>
        <v>#REF!</v>
      </c>
      <c r="V53" t="b">
        <v>0</v>
      </c>
      <c r="W53" t="b">
        <v>0</v>
      </c>
    </row>
    <row r="54" spans="1:23" ht="45" hidden="1" x14ac:dyDescent="0.25">
      <c r="A54" t="s">
        <v>389</v>
      </c>
      <c r="C54" t="s">
        <v>390</v>
      </c>
      <c r="D54" t="s">
        <v>391</v>
      </c>
      <c r="E54" t="s">
        <v>392</v>
      </c>
      <c r="F54" t="s">
        <v>393</v>
      </c>
      <c r="G54" s="48" t="s">
        <v>394</v>
      </c>
      <c r="H54" t="s">
        <v>48</v>
      </c>
      <c r="I54" t="str">
        <f>INDEX(Level[Level],MATCH(PIs[[#This Row],[L]],Level[GUID],0),1)</f>
        <v>Major Must</v>
      </c>
      <c r="N54" t="s">
        <v>57</v>
      </c>
      <c r="O54" t="str">
        <f>INDEX(allsections[[S]:[Order]],MATCH(PIs[[#This Row],[SGUID]],allsections[SGUID],0),1)</f>
        <v>HOP 32 PLANT PROTECTION PRODUCTS</v>
      </c>
      <c r="P54" t="str">
        <f>INDEX(allsections[[S]:[Order]],MATCH(PIs[[#This Row],[SGUID]],allsections[SGUID],0),2)</f>
        <v>-</v>
      </c>
      <c r="R54" t="s">
        <v>395</v>
      </c>
      <c r="S54" t="str">
        <f>INDEX(allsections[[S]:[Order]],MATCH(PIs[[#This Row],[SSGUID]],allsections[SGUID],0),1)</f>
        <v>HOP 32.11 Invoices and procurement documentation</v>
      </c>
      <c r="T54" t="str">
        <f>INDEX(allsections[[S]:[Order]],MATCH(PIs[[#This Row],[SSGUID]],allsections[SGUID],0),2)</f>
        <v>-</v>
      </c>
      <c r="U54" t="e">
        <f>INDEX(#REF!,MATCH(PIs[[#This Row],[GUID]],#REF!,0),2)</f>
        <v>#REF!</v>
      </c>
      <c r="V54" t="b">
        <v>0</v>
      </c>
      <c r="W54" t="b">
        <v>0</v>
      </c>
    </row>
    <row r="55" spans="1:23" hidden="1" x14ac:dyDescent="0.25">
      <c r="A55" t="s">
        <v>396</v>
      </c>
      <c r="C55" t="s">
        <v>397</v>
      </c>
      <c r="D55" t="s">
        <v>398</v>
      </c>
      <c r="E55" t="s">
        <v>399</v>
      </c>
      <c r="F55" t="s">
        <v>400</v>
      </c>
      <c r="G55" t="s">
        <v>401</v>
      </c>
      <c r="H55" t="s">
        <v>65</v>
      </c>
      <c r="I55" t="str">
        <f>INDEX(Level[Level],MATCH(PIs[[#This Row],[L]],Level[GUID],0),1)</f>
        <v>Minor Must</v>
      </c>
      <c r="N55" t="s">
        <v>57</v>
      </c>
      <c r="O55" t="str">
        <f>INDEX(allsections[[S]:[Order]],MATCH(PIs[[#This Row],[SGUID]],allsections[SGUID],0),1)</f>
        <v>HOP 32 PLANT PROTECTION PRODUCTS</v>
      </c>
      <c r="P55" t="str">
        <f>INDEX(allsections[[S]:[Order]],MATCH(PIs[[#This Row],[SGUID]],allsections[SGUID],0),2)</f>
        <v>-</v>
      </c>
      <c r="R55" t="s">
        <v>58</v>
      </c>
      <c r="S55" t="str">
        <f>INDEX(allsections[[S]:[Order]],MATCH(PIs[[#This Row],[SSGUID]],allsections[SGUID],0),1)</f>
        <v>HOP 32.10 Mixing and handling</v>
      </c>
      <c r="T55" t="str">
        <f>INDEX(allsections[[S]:[Order]],MATCH(PIs[[#This Row],[SSGUID]],allsections[SGUID],0),2)</f>
        <v>-</v>
      </c>
      <c r="U55" t="e">
        <f>INDEX(#REF!,MATCH(PIs[[#This Row],[GUID]],#REF!,0),2)</f>
        <v>#REF!</v>
      </c>
      <c r="V55" t="b">
        <v>0</v>
      </c>
      <c r="W55" t="b">
        <v>0</v>
      </c>
    </row>
    <row r="56" spans="1:23" hidden="1" x14ac:dyDescent="0.25">
      <c r="A56" t="s">
        <v>402</v>
      </c>
      <c r="C56" t="s">
        <v>403</v>
      </c>
      <c r="D56" t="s">
        <v>404</v>
      </c>
      <c r="E56" t="s">
        <v>405</v>
      </c>
      <c r="F56" t="s">
        <v>406</v>
      </c>
      <c r="G56" t="s">
        <v>407</v>
      </c>
      <c r="H56" t="s">
        <v>65</v>
      </c>
      <c r="I56" t="str">
        <f>INDEX(Level[Level],MATCH(PIs[[#This Row],[L]],Level[GUID],0),1)</f>
        <v>Minor Must</v>
      </c>
      <c r="N56" t="s">
        <v>57</v>
      </c>
      <c r="O56" t="str">
        <f>INDEX(allsections[[S]:[Order]],MATCH(PIs[[#This Row],[SGUID]],allsections[SGUID],0),1)</f>
        <v>HOP 32 PLANT PROTECTION PRODUCTS</v>
      </c>
      <c r="P56" t="str">
        <f>INDEX(allsections[[S]:[Order]],MATCH(PIs[[#This Row],[SGUID]],allsections[SGUID],0),2)</f>
        <v>-</v>
      </c>
      <c r="R56" t="s">
        <v>58</v>
      </c>
      <c r="S56" t="str">
        <f>INDEX(allsections[[S]:[Order]],MATCH(PIs[[#This Row],[SSGUID]],allsections[SGUID],0),1)</f>
        <v>HOP 32.10 Mixing and handling</v>
      </c>
      <c r="T56" t="str">
        <f>INDEX(allsections[[S]:[Order]],MATCH(PIs[[#This Row],[SSGUID]],allsections[SGUID],0),2)</f>
        <v>-</v>
      </c>
      <c r="U56" t="e">
        <f>INDEX(#REF!,MATCH(PIs[[#This Row],[GUID]],#REF!,0),2)</f>
        <v>#REF!</v>
      </c>
      <c r="V56" t="b">
        <v>0</v>
      </c>
      <c r="W56" t="b">
        <v>0</v>
      </c>
    </row>
    <row r="57" spans="1:23" hidden="1" x14ac:dyDescent="0.25">
      <c r="A57" t="s">
        <v>408</v>
      </c>
      <c r="C57" t="s">
        <v>409</v>
      </c>
      <c r="D57" t="s">
        <v>410</v>
      </c>
      <c r="E57" t="s">
        <v>411</v>
      </c>
      <c r="F57" t="s">
        <v>412</v>
      </c>
      <c r="G57" t="s">
        <v>413</v>
      </c>
      <c r="H57" t="s">
        <v>65</v>
      </c>
      <c r="I57" t="str">
        <f>INDEX(Level[Level],MATCH(PIs[[#This Row],[L]],Level[GUID],0),1)</f>
        <v>Minor Must</v>
      </c>
      <c r="N57" t="s">
        <v>57</v>
      </c>
      <c r="O57" t="str">
        <f>INDEX(allsections[[S]:[Order]],MATCH(PIs[[#This Row],[SGUID]],allsections[SGUID],0),1)</f>
        <v>HOP 32 PLANT PROTECTION PRODUCTS</v>
      </c>
      <c r="P57" t="str">
        <f>INDEX(allsections[[S]:[Order]],MATCH(PIs[[#This Row],[SGUID]],allsections[SGUID],0),2)</f>
        <v>-</v>
      </c>
      <c r="R57" t="s">
        <v>58</v>
      </c>
      <c r="S57" t="str">
        <f>INDEX(allsections[[S]:[Order]],MATCH(PIs[[#This Row],[SSGUID]],allsections[SGUID],0),1)</f>
        <v>HOP 32.10 Mixing and handling</v>
      </c>
      <c r="T57" t="str">
        <f>INDEX(allsections[[S]:[Order]],MATCH(PIs[[#This Row],[SSGUID]],allsections[SGUID],0),2)</f>
        <v>-</v>
      </c>
      <c r="U57" t="e">
        <f>INDEX(#REF!,MATCH(PIs[[#This Row],[GUID]],#REF!,0),2)</f>
        <v>#REF!</v>
      </c>
      <c r="V57" t="b">
        <v>0</v>
      </c>
      <c r="W57" t="b">
        <v>0</v>
      </c>
    </row>
    <row r="58" spans="1:23" hidden="1" x14ac:dyDescent="0.25">
      <c r="A58" t="s">
        <v>414</v>
      </c>
      <c r="C58" t="s">
        <v>415</v>
      </c>
      <c r="D58" t="s">
        <v>416</v>
      </c>
      <c r="E58" t="s">
        <v>417</v>
      </c>
      <c r="F58" t="s">
        <v>418</v>
      </c>
      <c r="G58" t="s">
        <v>419</v>
      </c>
      <c r="H58" t="s">
        <v>48</v>
      </c>
      <c r="I58" t="str">
        <f>INDEX(Level[Level],MATCH(PIs[[#This Row],[L]],Level[GUID],0),1)</f>
        <v>Major Must</v>
      </c>
      <c r="N58" t="s">
        <v>57</v>
      </c>
      <c r="O58" t="str">
        <f>INDEX(allsections[[S]:[Order]],MATCH(PIs[[#This Row],[SGUID]],allsections[SGUID],0),1)</f>
        <v>HOP 32 PLANT PROTECTION PRODUCTS</v>
      </c>
      <c r="P58" t="str">
        <f>INDEX(allsections[[S]:[Order]],MATCH(PIs[[#This Row],[SGUID]],allsections[SGUID],0),2)</f>
        <v>-</v>
      </c>
      <c r="R58" t="s">
        <v>58</v>
      </c>
      <c r="S58" t="str">
        <f>INDEX(allsections[[S]:[Order]],MATCH(PIs[[#This Row],[SSGUID]],allsections[SGUID],0),1)</f>
        <v>HOP 32.10 Mixing and handling</v>
      </c>
      <c r="T58" t="str">
        <f>INDEX(allsections[[S]:[Order]],MATCH(PIs[[#This Row],[SSGUID]],allsections[SGUID],0),2)</f>
        <v>-</v>
      </c>
      <c r="U58" t="e">
        <f>INDEX(#REF!,MATCH(PIs[[#This Row],[GUID]],#REF!,0),2)</f>
        <v>#REF!</v>
      </c>
      <c r="V58" t="b">
        <v>0</v>
      </c>
      <c r="W58" t="b">
        <v>0</v>
      </c>
    </row>
    <row r="59" spans="1:23" hidden="1" x14ac:dyDescent="0.25">
      <c r="A59" t="s">
        <v>420</v>
      </c>
      <c r="C59" t="s">
        <v>421</v>
      </c>
      <c r="D59" t="s">
        <v>422</v>
      </c>
      <c r="E59" t="s">
        <v>423</v>
      </c>
      <c r="F59" t="s">
        <v>424</v>
      </c>
      <c r="G59" t="s">
        <v>425</v>
      </c>
      <c r="H59" t="s">
        <v>65</v>
      </c>
      <c r="I59" t="str">
        <f>INDEX(Level[Level],MATCH(PIs[[#This Row],[L]],Level[GUID],0),1)</f>
        <v>Minor Must</v>
      </c>
      <c r="N59" t="s">
        <v>57</v>
      </c>
      <c r="O59" t="str">
        <f>INDEX(allsections[[S]:[Order]],MATCH(PIs[[#This Row],[SGUID]],allsections[SGUID],0),1)</f>
        <v>HOP 32 PLANT PROTECTION PRODUCTS</v>
      </c>
      <c r="P59" t="str">
        <f>INDEX(allsections[[S]:[Order]],MATCH(PIs[[#This Row],[SGUID]],allsections[SGUID],0),2)</f>
        <v>-</v>
      </c>
      <c r="R59" t="s">
        <v>58</v>
      </c>
      <c r="S59" t="str">
        <f>INDEX(allsections[[S]:[Order]],MATCH(PIs[[#This Row],[SSGUID]],allsections[SGUID],0),1)</f>
        <v>HOP 32.10 Mixing and handling</v>
      </c>
      <c r="T59" t="str">
        <f>INDEX(allsections[[S]:[Order]],MATCH(PIs[[#This Row],[SSGUID]],allsections[SGUID],0),2)</f>
        <v>-</v>
      </c>
      <c r="U59" t="e">
        <f>INDEX(#REF!,MATCH(PIs[[#This Row],[GUID]],#REF!,0),2)</f>
        <v>#REF!</v>
      </c>
      <c r="V59" t="b">
        <v>0</v>
      </c>
      <c r="W59" t="b">
        <v>0</v>
      </c>
    </row>
    <row r="60" spans="1:23" ht="135" hidden="1" x14ac:dyDescent="0.25">
      <c r="A60" t="s">
        <v>426</v>
      </c>
      <c r="C60" t="s">
        <v>427</v>
      </c>
      <c r="D60" t="s">
        <v>428</v>
      </c>
      <c r="E60" t="s">
        <v>429</v>
      </c>
      <c r="F60" t="s">
        <v>430</v>
      </c>
      <c r="G60" s="48" t="s">
        <v>431</v>
      </c>
      <c r="H60" t="s">
        <v>65</v>
      </c>
      <c r="I60" t="str">
        <f>INDEX(Level[Level],MATCH(PIs[[#This Row],[L]],Level[GUID],0),1)</f>
        <v>Minor Must</v>
      </c>
      <c r="N60" t="s">
        <v>57</v>
      </c>
      <c r="O60" t="str">
        <f>INDEX(allsections[[S]:[Order]],MATCH(PIs[[#This Row],[SGUID]],allsections[SGUID],0),1)</f>
        <v>HOP 32 PLANT PROTECTION PRODUCTS</v>
      </c>
      <c r="P60" t="str">
        <f>INDEX(allsections[[S]:[Order]],MATCH(PIs[[#This Row],[SGUID]],allsections[SGUID],0),2)</f>
        <v>-</v>
      </c>
      <c r="R60" t="s">
        <v>432</v>
      </c>
      <c r="S60" t="str">
        <f>INDEX(allsections[[S]:[Order]],MATCH(PIs[[#This Row],[SSGUID]],allsections[SGUID],0),1)</f>
        <v>HOP 32.09 Plant protection product and postharvest treatment product storage</v>
      </c>
      <c r="T60" t="str">
        <f>INDEX(allsections[[S]:[Order]],MATCH(PIs[[#This Row],[SSGUID]],allsections[SGUID],0),2)</f>
        <v>-</v>
      </c>
      <c r="U60" t="e">
        <f>INDEX(#REF!,MATCH(PIs[[#This Row],[GUID]],#REF!,0),2)</f>
        <v>#REF!</v>
      </c>
      <c r="V60" t="b">
        <v>0</v>
      </c>
      <c r="W60" t="b">
        <v>0</v>
      </c>
    </row>
    <row r="61" spans="1:23" hidden="1" x14ac:dyDescent="0.25">
      <c r="A61" t="s">
        <v>433</v>
      </c>
      <c r="C61" t="s">
        <v>434</v>
      </c>
      <c r="D61" t="s">
        <v>435</v>
      </c>
      <c r="E61" t="s">
        <v>436</v>
      </c>
      <c r="F61" t="s">
        <v>437</v>
      </c>
      <c r="G61" t="s">
        <v>438</v>
      </c>
      <c r="H61" t="s">
        <v>65</v>
      </c>
      <c r="I61" t="str">
        <f>INDEX(Level[Level],MATCH(PIs[[#This Row],[L]],Level[GUID],0),1)</f>
        <v>Minor Must</v>
      </c>
      <c r="N61" t="s">
        <v>57</v>
      </c>
      <c r="O61" t="str">
        <f>INDEX(allsections[[S]:[Order]],MATCH(PIs[[#This Row],[SGUID]],allsections[SGUID],0),1)</f>
        <v>HOP 32 PLANT PROTECTION PRODUCTS</v>
      </c>
      <c r="P61" t="str">
        <f>INDEX(allsections[[S]:[Order]],MATCH(PIs[[#This Row],[SGUID]],allsections[SGUID],0),2)</f>
        <v>-</v>
      </c>
      <c r="R61" t="s">
        <v>432</v>
      </c>
      <c r="S61" t="str">
        <f>INDEX(allsections[[S]:[Order]],MATCH(PIs[[#This Row],[SSGUID]],allsections[SGUID],0),1)</f>
        <v>HOP 32.09 Plant protection product and postharvest treatment product storage</v>
      </c>
      <c r="T61" t="str">
        <f>INDEX(allsections[[S]:[Order]],MATCH(PIs[[#This Row],[SSGUID]],allsections[SGUID],0),2)</f>
        <v>-</v>
      </c>
      <c r="U61" t="e">
        <f>INDEX(#REF!,MATCH(PIs[[#This Row],[GUID]],#REF!,0),2)</f>
        <v>#REF!</v>
      </c>
      <c r="V61" t="b">
        <v>0</v>
      </c>
      <c r="W61" t="b">
        <v>0</v>
      </c>
    </row>
    <row r="62" spans="1:23" hidden="1" x14ac:dyDescent="0.25">
      <c r="A62" t="s">
        <v>439</v>
      </c>
      <c r="C62" t="s">
        <v>440</v>
      </c>
      <c r="D62" t="s">
        <v>441</v>
      </c>
      <c r="E62" t="s">
        <v>442</v>
      </c>
      <c r="F62" t="s">
        <v>443</v>
      </c>
      <c r="G62" t="s">
        <v>444</v>
      </c>
      <c r="H62" t="s">
        <v>65</v>
      </c>
      <c r="I62" t="str">
        <f>INDEX(Level[Level],MATCH(PIs[[#This Row],[L]],Level[GUID],0),1)</f>
        <v>Minor Must</v>
      </c>
      <c r="N62" t="s">
        <v>57</v>
      </c>
      <c r="O62" t="str">
        <f>INDEX(allsections[[S]:[Order]],MATCH(PIs[[#This Row],[SGUID]],allsections[SGUID],0),1)</f>
        <v>HOP 32 PLANT PROTECTION PRODUCTS</v>
      </c>
      <c r="P62" t="str">
        <f>INDEX(allsections[[S]:[Order]],MATCH(PIs[[#This Row],[SGUID]],allsections[SGUID],0),2)</f>
        <v>-</v>
      </c>
      <c r="R62" t="s">
        <v>432</v>
      </c>
      <c r="S62" t="str">
        <f>INDEX(allsections[[S]:[Order]],MATCH(PIs[[#This Row],[SSGUID]],allsections[SGUID],0),1)</f>
        <v>HOP 32.09 Plant protection product and postharvest treatment product storage</v>
      </c>
      <c r="T62" t="str">
        <f>INDEX(allsections[[S]:[Order]],MATCH(PIs[[#This Row],[SSGUID]],allsections[SGUID],0),2)</f>
        <v>-</v>
      </c>
      <c r="U62" t="e">
        <f>INDEX(#REF!,MATCH(PIs[[#This Row],[GUID]],#REF!,0),2)</f>
        <v>#REF!</v>
      </c>
      <c r="V62" t="b">
        <v>0</v>
      </c>
      <c r="W62" t="b">
        <v>0</v>
      </c>
    </row>
    <row r="63" spans="1:23" ht="60" hidden="1" x14ac:dyDescent="0.25">
      <c r="A63" t="s">
        <v>445</v>
      </c>
      <c r="C63" t="s">
        <v>446</v>
      </c>
      <c r="D63" t="s">
        <v>447</v>
      </c>
      <c r="E63" t="s">
        <v>448</v>
      </c>
      <c r="F63" t="s">
        <v>449</v>
      </c>
      <c r="G63" s="48" t="s">
        <v>450</v>
      </c>
      <c r="H63" t="s">
        <v>65</v>
      </c>
      <c r="I63" t="str">
        <f>INDEX(Level[Level],MATCH(PIs[[#This Row],[L]],Level[GUID],0),1)</f>
        <v>Minor Must</v>
      </c>
      <c r="N63" t="s">
        <v>57</v>
      </c>
      <c r="O63" t="str">
        <f>INDEX(allsections[[S]:[Order]],MATCH(PIs[[#This Row],[SGUID]],allsections[SGUID],0),1)</f>
        <v>HOP 32 PLANT PROTECTION PRODUCTS</v>
      </c>
      <c r="P63" t="str">
        <f>INDEX(allsections[[S]:[Order]],MATCH(PIs[[#This Row],[SGUID]],allsections[SGUID],0),2)</f>
        <v>-</v>
      </c>
      <c r="R63" t="s">
        <v>432</v>
      </c>
      <c r="S63" t="str">
        <f>INDEX(allsections[[S]:[Order]],MATCH(PIs[[#This Row],[SSGUID]],allsections[SGUID],0),1)</f>
        <v>HOP 32.09 Plant protection product and postharvest treatment product storage</v>
      </c>
      <c r="T63" t="str">
        <f>INDEX(allsections[[S]:[Order]],MATCH(PIs[[#This Row],[SSGUID]],allsections[SGUID],0),2)</f>
        <v>-</v>
      </c>
      <c r="U63" t="e">
        <f>INDEX(#REF!,MATCH(PIs[[#This Row],[GUID]],#REF!,0),2)</f>
        <v>#REF!</v>
      </c>
      <c r="V63" t="b">
        <v>0</v>
      </c>
      <c r="W63" t="b">
        <v>0</v>
      </c>
    </row>
    <row r="64" spans="1:23" hidden="1" x14ac:dyDescent="0.25">
      <c r="A64" t="s">
        <v>451</v>
      </c>
      <c r="C64" t="s">
        <v>452</v>
      </c>
      <c r="D64" t="s">
        <v>453</v>
      </c>
      <c r="E64" t="s">
        <v>454</v>
      </c>
      <c r="F64" t="s">
        <v>455</v>
      </c>
      <c r="G64" t="s">
        <v>456</v>
      </c>
      <c r="H64" t="s">
        <v>65</v>
      </c>
      <c r="I64" t="str">
        <f>INDEX(Level[Level],MATCH(PIs[[#This Row],[L]],Level[GUID],0),1)</f>
        <v>Minor Must</v>
      </c>
      <c r="N64" t="s">
        <v>57</v>
      </c>
      <c r="O64" t="str">
        <f>INDEX(allsections[[S]:[Order]],MATCH(PIs[[#This Row],[SGUID]],allsections[SGUID],0),1)</f>
        <v>HOP 32 PLANT PROTECTION PRODUCTS</v>
      </c>
      <c r="P64" t="str">
        <f>INDEX(allsections[[S]:[Order]],MATCH(PIs[[#This Row],[SGUID]],allsections[SGUID],0),2)</f>
        <v>-</v>
      </c>
      <c r="R64" t="s">
        <v>432</v>
      </c>
      <c r="S64" t="str">
        <f>INDEX(allsections[[S]:[Order]],MATCH(PIs[[#This Row],[SSGUID]],allsections[SGUID],0),1)</f>
        <v>HOP 32.09 Plant protection product and postharvest treatment product storage</v>
      </c>
      <c r="T64" t="str">
        <f>INDEX(allsections[[S]:[Order]],MATCH(PIs[[#This Row],[SSGUID]],allsections[SGUID],0),2)</f>
        <v>-</v>
      </c>
      <c r="U64" t="e">
        <f>INDEX(#REF!,MATCH(PIs[[#This Row],[GUID]],#REF!,0),2)</f>
        <v>#REF!</v>
      </c>
      <c r="V64" t="b">
        <v>0</v>
      </c>
      <c r="W64" t="b">
        <v>0</v>
      </c>
    </row>
    <row r="65" spans="1:23" ht="300" hidden="1" x14ac:dyDescent="0.25">
      <c r="A65" t="s">
        <v>457</v>
      </c>
      <c r="C65" t="s">
        <v>458</v>
      </c>
      <c r="D65" t="s">
        <v>459</v>
      </c>
      <c r="E65" t="s">
        <v>460</v>
      </c>
      <c r="F65" t="s">
        <v>461</v>
      </c>
      <c r="G65" s="48" t="s">
        <v>462</v>
      </c>
      <c r="H65" t="s">
        <v>48</v>
      </c>
      <c r="I65" t="str">
        <f>INDEX(Level[Level],MATCH(PIs[[#This Row],[L]],Level[GUID],0),1)</f>
        <v>Major Must</v>
      </c>
      <c r="N65" t="s">
        <v>57</v>
      </c>
      <c r="O65" t="str">
        <f>INDEX(allsections[[S]:[Order]],MATCH(PIs[[#This Row],[SGUID]],allsections[SGUID],0),1)</f>
        <v>HOP 32 PLANT PROTECTION PRODUCTS</v>
      </c>
      <c r="P65" t="str">
        <f>INDEX(allsections[[S]:[Order]],MATCH(PIs[[#This Row],[SGUID]],allsections[SGUID],0),2)</f>
        <v>-</v>
      </c>
      <c r="R65" t="s">
        <v>432</v>
      </c>
      <c r="S65" t="str">
        <f>INDEX(allsections[[S]:[Order]],MATCH(PIs[[#This Row],[SSGUID]],allsections[SGUID],0),1)</f>
        <v>HOP 32.09 Plant protection product and postharvest treatment product storage</v>
      </c>
      <c r="T65" t="str">
        <f>INDEX(allsections[[S]:[Order]],MATCH(PIs[[#This Row],[SSGUID]],allsections[SGUID],0),2)</f>
        <v>-</v>
      </c>
      <c r="U65" t="e">
        <f>INDEX(#REF!,MATCH(PIs[[#This Row],[GUID]],#REF!,0),2)</f>
        <v>#REF!</v>
      </c>
      <c r="V65" t="b">
        <v>0</v>
      </c>
      <c r="W65" t="b">
        <v>0</v>
      </c>
    </row>
    <row r="66" spans="1:23" ht="255" hidden="1" x14ac:dyDescent="0.25">
      <c r="A66" t="s">
        <v>463</v>
      </c>
      <c r="C66" t="s">
        <v>464</v>
      </c>
      <c r="D66" t="s">
        <v>465</v>
      </c>
      <c r="E66" t="s">
        <v>466</v>
      </c>
      <c r="F66" t="s">
        <v>467</v>
      </c>
      <c r="G66" s="48" t="s">
        <v>468</v>
      </c>
      <c r="H66" t="s">
        <v>65</v>
      </c>
      <c r="I66" t="str">
        <f>INDEX(Level[Level],MATCH(PIs[[#This Row],[L]],Level[GUID],0),1)</f>
        <v>Minor Must</v>
      </c>
      <c r="N66" t="s">
        <v>57</v>
      </c>
      <c r="O66" t="str">
        <f>INDEX(allsections[[S]:[Order]],MATCH(PIs[[#This Row],[SGUID]],allsections[SGUID],0),1)</f>
        <v>HOP 32 PLANT PROTECTION PRODUCTS</v>
      </c>
      <c r="P66" t="str">
        <f>INDEX(allsections[[S]:[Order]],MATCH(PIs[[#This Row],[SGUID]],allsections[SGUID],0),2)</f>
        <v>-</v>
      </c>
      <c r="R66" t="s">
        <v>469</v>
      </c>
      <c r="S66" t="str">
        <f>INDEX(allsections[[S]:[Order]],MATCH(PIs[[#This Row],[SSGUID]],allsections[SGUID],0),1)</f>
        <v>HOP 32.08 Application of other substances</v>
      </c>
      <c r="T66" t="str">
        <f>INDEX(allsections[[S]:[Order]],MATCH(PIs[[#This Row],[SSGUID]],allsections[SGUID],0),2)</f>
        <v>-</v>
      </c>
      <c r="U66" t="e">
        <f>INDEX(#REF!,MATCH(PIs[[#This Row],[GUID]],#REF!,0),2)</f>
        <v>#REF!</v>
      </c>
      <c r="V66" t="b">
        <v>0</v>
      </c>
      <c r="W66" t="b">
        <v>0</v>
      </c>
    </row>
    <row r="67" spans="1:23" ht="105" hidden="1" x14ac:dyDescent="0.25">
      <c r="A67" t="s">
        <v>470</v>
      </c>
      <c r="C67" t="s">
        <v>471</v>
      </c>
      <c r="D67" t="s">
        <v>472</v>
      </c>
      <c r="E67" t="s">
        <v>473</v>
      </c>
      <c r="F67" t="s">
        <v>474</v>
      </c>
      <c r="G67" s="48" t="s">
        <v>475</v>
      </c>
      <c r="H67" t="s">
        <v>65</v>
      </c>
      <c r="I67" t="str">
        <f>INDEX(Level[Level],MATCH(PIs[[#This Row],[L]],Level[GUID],0),1)</f>
        <v>Minor Must</v>
      </c>
      <c r="N67" t="s">
        <v>57</v>
      </c>
      <c r="O67" t="str">
        <f>INDEX(allsections[[S]:[Order]],MATCH(PIs[[#This Row],[SGUID]],allsections[SGUID],0),1)</f>
        <v>HOP 32 PLANT PROTECTION PRODUCTS</v>
      </c>
      <c r="P67" t="str">
        <f>INDEX(allsections[[S]:[Order]],MATCH(PIs[[#This Row],[SGUID]],allsections[SGUID],0),2)</f>
        <v>-</v>
      </c>
      <c r="R67" t="s">
        <v>476</v>
      </c>
      <c r="S67" t="str">
        <f>INDEX(allsections[[S]:[Order]],MATCH(PIs[[#This Row],[SSGUID]],allsections[SGUID],0),1)</f>
        <v>HOP 32.06 Disposal of surplus application mix</v>
      </c>
      <c r="T67" t="str">
        <f>INDEX(allsections[[S]:[Order]],MATCH(PIs[[#This Row],[SSGUID]],allsections[SGUID],0),2)</f>
        <v>-</v>
      </c>
      <c r="U67" t="e">
        <f>INDEX(#REF!,MATCH(PIs[[#This Row],[GUID]],#REF!,0),2)</f>
        <v>#REF!</v>
      </c>
      <c r="V67" t="b">
        <v>0</v>
      </c>
      <c r="W67" t="b">
        <v>0</v>
      </c>
    </row>
    <row r="68" spans="1:23" hidden="1" x14ac:dyDescent="0.25">
      <c r="A68" t="s">
        <v>477</v>
      </c>
      <c r="C68" t="s">
        <v>478</v>
      </c>
      <c r="D68" t="s">
        <v>479</v>
      </c>
      <c r="E68" t="s">
        <v>480</v>
      </c>
      <c r="F68" t="s">
        <v>481</v>
      </c>
      <c r="G68" t="s">
        <v>482</v>
      </c>
      <c r="H68" t="s">
        <v>65</v>
      </c>
      <c r="I68" t="str">
        <f>INDEX(Level[Level],MATCH(PIs[[#This Row],[L]],Level[GUID],0),1)</f>
        <v>Minor Must</v>
      </c>
      <c r="N68" t="s">
        <v>57</v>
      </c>
      <c r="O68" t="str">
        <f>INDEX(allsections[[S]:[Order]],MATCH(PIs[[#This Row],[SGUID]],allsections[SGUID],0),1)</f>
        <v>HOP 32 PLANT PROTECTION PRODUCTS</v>
      </c>
      <c r="P68" t="str">
        <f>INDEX(allsections[[S]:[Order]],MATCH(PIs[[#This Row],[SGUID]],allsections[SGUID],0),2)</f>
        <v>-</v>
      </c>
      <c r="R68" t="s">
        <v>483</v>
      </c>
      <c r="S68" t="str">
        <f>INDEX(allsections[[S]:[Order]],MATCH(PIs[[#This Row],[SSGUID]],allsections[SGUID],0),1)</f>
        <v>HOP 32.05 Obsolete plant protection products</v>
      </c>
      <c r="T68" t="str">
        <f>INDEX(allsections[[S]:[Order]],MATCH(PIs[[#This Row],[SSGUID]],allsections[SGUID],0),2)</f>
        <v>-</v>
      </c>
      <c r="U68" t="e">
        <f>INDEX(#REF!,MATCH(PIs[[#This Row],[GUID]],#REF!,0),2)</f>
        <v>#REF!</v>
      </c>
      <c r="V68" t="b">
        <v>0</v>
      </c>
      <c r="W68" t="b">
        <v>0</v>
      </c>
    </row>
    <row r="69" spans="1:23" hidden="1" x14ac:dyDescent="0.25">
      <c r="A69" t="s">
        <v>484</v>
      </c>
      <c r="C69" t="s">
        <v>485</v>
      </c>
      <c r="D69" t="s">
        <v>486</v>
      </c>
      <c r="E69" t="s">
        <v>487</v>
      </c>
      <c r="F69" t="s">
        <v>488</v>
      </c>
      <c r="G69" t="s">
        <v>489</v>
      </c>
      <c r="H69" t="s">
        <v>48</v>
      </c>
      <c r="I69" t="str">
        <f>INDEX(Level[Level],MATCH(PIs[[#This Row],[L]],Level[GUID],0),1)</f>
        <v>Major Must</v>
      </c>
      <c r="N69" t="s">
        <v>57</v>
      </c>
      <c r="O69" t="str">
        <f>INDEX(allsections[[S]:[Order]],MATCH(PIs[[#This Row],[SGUID]],allsections[SGUID],0),1)</f>
        <v>HOP 32 PLANT PROTECTION PRODUCTS</v>
      </c>
      <c r="P69" t="str">
        <f>INDEX(allsections[[S]:[Order]],MATCH(PIs[[#This Row],[SGUID]],allsections[SGUID],0),2)</f>
        <v>-</v>
      </c>
      <c r="R69" t="s">
        <v>490</v>
      </c>
      <c r="S69" t="str">
        <f>INDEX(allsections[[S]:[Order]],MATCH(PIs[[#This Row],[SSGUID]],allsections[SGUID],0),1)</f>
        <v>HOP 32.04 Empty containers</v>
      </c>
      <c r="T69" t="str">
        <f>INDEX(allsections[[S]:[Order]],MATCH(PIs[[#This Row],[SSGUID]],allsections[SGUID],0),2)</f>
        <v>-</v>
      </c>
      <c r="U69" t="e">
        <f>INDEX(#REF!,MATCH(PIs[[#This Row],[GUID]],#REF!,0),2)</f>
        <v>#REF!</v>
      </c>
      <c r="V69" t="b">
        <v>0</v>
      </c>
      <c r="W69" t="b">
        <v>0</v>
      </c>
    </row>
    <row r="70" spans="1:23" hidden="1" x14ac:dyDescent="0.25">
      <c r="A70" t="s">
        <v>491</v>
      </c>
      <c r="C70" t="s">
        <v>492</v>
      </c>
      <c r="D70" t="s">
        <v>493</v>
      </c>
      <c r="E70" t="s">
        <v>494</v>
      </c>
      <c r="F70" t="s">
        <v>495</v>
      </c>
      <c r="G70" t="s">
        <v>496</v>
      </c>
      <c r="H70" t="s">
        <v>65</v>
      </c>
      <c r="I70" t="str">
        <f>INDEX(Level[Level],MATCH(PIs[[#This Row],[L]],Level[GUID],0),1)</f>
        <v>Minor Must</v>
      </c>
      <c r="N70" t="s">
        <v>57</v>
      </c>
      <c r="O70" t="str">
        <f>INDEX(allsections[[S]:[Order]],MATCH(PIs[[#This Row],[SGUID]],allsections[SGUID],0),1)</f>
        <v>HOP 32 PLANT PROTECTION PRODUCTS</v>
      </c>
      <c r="P70" t="str">
        <f>INDEX(allsections[[S]:[Order]],MATCH(PIs[[#This Row],[SGUID]],allsections[SGUID],0),2)</f>
        <v>-</v>
      </c>
      <c r="R70" t="s">
        <v>490</v>
      </c>
      <c r="S70" t="str">
        <f>INDEX(allsections[[S]:[Order]],MATCH(PIs[[#This Row],[SSGUID]],allsections[SGUID],0),1)</f>
        <v>HOP 32.04 Empty containers</v>
      </c>
      <c r="T70" t="str">
        <f>INDEX(allsections[[S]:[Order]],MATCH(PIs[[#This Row],[SSGUID]],allsections[SGUID],0),2)</f>
        <v>-</v>
      </c>
      <c r="U70" t="e">
        <f>INDEX(#REF!,MATCH(PIs[[#This Row],[GUID]],#REF!,0),2)</f>
        <v>#REF!</v>
      </c>
      <c r="V70" t="b">
        <v>0</v>
      </c>
      <c r="W70" t="b">
        <v>0</v>
      </c>
    </row>
    <row r="71" spans="1:23" hidden="1" x14ac:dyDescent="0.25">
      <c r="A71" t="s">
        <v>497</v>
      </c>
      <c r="C71" t="s">
        <v>498</v>
      </c>
      <c r="D71" t="s">
        <v>499</v>
      </c>
      <c r="E71" t="s">
        <v>500</v>
      </c>
      <c r="F71" t="s">
        <v>501</v>
      </c>
      <c r="G71" t="s">
        <v>502</v>
      </c>
      <c r="H71" t="s">
        <v>65</v>
      </c>
      <c r="I71" t="str">
        <f>INDEX(Level[Level],MATCH(PIs[[#This Row],[L]],Level[GUID],0),1)</f>
        <v>Minor Must</v>
      </c>
      <c r="N71" t="s">
        <v>57</v>
      </c>
      <c r="O71" t="str">
        <f>INDEX(allsections[[S]:[Order]],MATCH(PIs[[#This Row],[SGUID]],allsections[SGUID],0),1)</f>
        <v>HOP 32 PLANT PROTECTION PRODUCTS</v>
      </c>
      <c r="P71" t="str">
        <f>INDEX(allsections[[S]:[Order]],MATCH(PIs[[#This Row],[SGUID]],allsections[SGUID],0),2)</f>
        <v>-</v>
      </c>
      <c r="R71" t="s">
        <v>490</v>
      </c>
      <c r="S71" t="str">
        <f>INDEX(allsections[[S]:[Order]],MATCH(PIs[[#This Row],[SSGUID]],allsections[SGUID],0),1)</f>
        <v>HOP 32.04 Empty containers</v>
      </c>
      <c r="T71" t="str">
        <f>INDEX(allsections[[S]:[Order]],MATCH(PIs[[#This Row],[SSGUID]],allsections[SGUID],0),2)</f>
        <v>-</v>
      </c>
      <c r="U71" t="e">
        <f>INDEX(#REF!,MATCH(PIs[[#This Row],[GUID]],#REF!,0),2)</f>
        <v>#REF!</v>
      </c>
      <c r="V71" t="b">
        <v>0</v>
      </c>
      <c r="W71" t="b">
        <v>0</v>
      </c>
    </row>
    <row r="72" spans="1:23" hidden="1" x14ac:dyDescent="0.25">
      <c r="A72" t="s">
        <v>503</v>
      </c>
      <c r="C72" t="s">
        <v>504</v>
      </c>
      <c r="D72" t="s">
        <v>505</v>
      </c>
      <c r="E72" t="s">
        <v>506</v>
      </c>
      <c r="F72" t="s">
        <v>507</v>
      </c>
      <c r="G72" t="s">
        <v>508</v>
      </c>
      <c r="H72" t="s">
        <v>65</v>
      </c>
      <c r="I72" t="str">
        <f>INDEX(Level[Level],MATCH(PIs[[#This Row],[L]],Level[GUID],0),1)</f>
        <v>Minor Must</v>
      </c>
      <c r="N72" t="s">
        <v>57</v>
      </c>
      <c r="O72" t="str">
        <f>INDEX(allsections[[S]:[Order]],MATCH(PIs[[#This Row],[SGUID]],allsections[SGUID],0),1)</f>
        <v>HOP 32 PLANT PROTECTION PRODUCTS</v>
      </c>
      <c r="P72" t="str">
        <f>INDEX(allsections[[S]:[Order]],MATCH(PIs[[#This Row],[SGUID]],allsections[SGUID],0),2)</f>
        <v>-</v>
      </c>
      <c r="R72" t="s">
        <v>490</v>
      </c>
      <c r="S72" t="str">
        <f>INDEX(allsections[[S]:[Order]],MATCH(PIs[[#This Row],[SSGUID]],allsections[SGUID],0),1)</f>
        <v>HOP 32.04 Empty containers</v>
      </c>
      <c r="T72" t="str">
        <f>INDEX(allsections[[S]:[Order]],MATCH(PIs[[#This Row],[SSGUID]],allsections[SGUID],0),2)</f>
        <v>-</v>
      </c>
      <c r="U72" t="e">
        <f>INDEX(#REF!,MATCH(PIs[[#This Row],[GUID]],#REF!,0),2)</f>
        <v>#REF!</v>
      </c>
      <c r="V72" t="b">
        <v>0</v>
      </c>
      <c r="W72" t="b">
        <v>0</v>
      </c>
    </row>
    <row r="73" spans="1:23" hidden="1" x14ac:dyDescent="0.25">
      <c r="A73" t="s">
        <v>509</v>
      </c>
      <c r="C73" t="s">
        <v>510</v>
      </c>
      <c r="D73" t="s">
        <v>511</v>
      </c>
      <c r="E73" t="s">
        <v>512</v>
      </c>
      <c r="F73" t="s">
        <v>513</v>
      </c>
      <c r="G73" t="s">
        <v>514</v>
      </c>
      <c r="H73" t="s">
        <v>48</v>
      </c>
      <c r="I73" t="str">
        <f>INDEX(Level[Level],MATCH(PIs[[#This Row],[L]],Level[GUID],0),1)</f>
        <v>Major Must</v>
      </c>
      <c r="N73" t="s">
        <v>57</v>
      </c>
      <c r="O73" t="str">
        <f>INDEX(allsections[[S]:[Order]],MATCH(PIs[[#This Row],[SGUID]],allsections[SGUID],0),1)</f>
        <v>HOP 32 PLANT PROTECTION PRODUCTS</v>
      </c>
      <c r="P73" t="str">
        <f>INDEX(allsections[[S]:[Order]],MATCH(PIs[[#This Row],[SGUID]],allsections[SGUID],0),2)</f>
        <v>-</v>
      </c>
      <c r="R73" t="s">
        <v>490</v>
      </c>
      <c r="S73" t="str">
        <f>INDEX(allsections[[S]:[Order]],MATCH(PIs[[#This Row],[SSGUID]],allsections[SGUID],0),1)</f>
        <v>HOP 32.04 Empty containers</v>
      </c>
      <c r="T73" t="str">
        <f>INDEX(allsections[[S]:[Order]],MATCH(PIs[[#This Row],[SSGUID]],allsections[SGUID],0),2)</f>
        <v>-</v>
      </c>
      <c r="U73" t="e">
        <f>INDEX(#REF!,MATCH(PIs[[#This Row],[GUID]],#REF!,0),2)</f>
        <v>#REF!</v>
      </c>
      <c r="V73" t="b">
        <v>0</v>
      </c>
      <c r="W73" t="b">
        <v>0</v>
      </c>
    </row>
    <row r="74" spans="1:23" ht="165" hidden="1" x14ac:dyDescent="0.25">
      <c r="A74" t="s">
        <v>515</v>
      </c>
      <c r="C74" t="s">
        <v>516</v>
      </c>
      <c r="D74" t="s">
        <v>517</v>
      </c>
      <c r="E74" t="s">
        <v>518</v>
      </c>
      <c r="F74" t="s">
        <v>519</v>
      </c>
      <c r="G74" s="48" t="s">
        <v>520</v>
      </c>
      <c r="H74" t="s">
        <v>48</v>
      </c>
      <c r="I74" t="str">
        <f>INDEX(Level[Level],MATCH(PIs[[#This Row],[L]],Level[GUID],0),1)</f>
        <v>Major Must</v>
      </c>
      <c r="N74" t="s">
        <v>57</v>
      </c>
      <c r="O74" t="str">
        <f>INDEX(allsections[[S]:[Order]],MATCH(PIs[[#This Row],[SGUID]],allsections[SGUID],0),1)</f>
        <v>HOP 32 PLANT PROTECTION PRODUCTS</v>
      </c>
      <c r="P74" t="str">
        <f>INDEX(allsections[[S]:[Order]],MATCH(PIs[[#This Row],[SGUID]],allsections[SGUID],0),2)</f>
        <v>-</v>
      </c>
      <c r="R74" t="s">
        <v>490</v>
      </c>
      <c r="S74" t="str">
        <f>INDEX(allsections[[S]:[Order]],MATCH(PIs[[#This Row],[SSGUID]],allsections[SGUID],0),1)</f>
        <v>HOP 32.04 Empty containers</v>
      </c>
      <c r="T74" t="str">
        <f>INDEX(allsections[[S]:[Order]],MATCH(PIs[[#This Row],[SSGUID]],allsections[SGUID],0),2)</f>
        <v>-</v>
      </c>
      <c r="U74" t="e">
        <f>INDEX(#REF!,MATCH(PIs[[#This Row],[GUID]],#REF!,0),2)</f>
        <v>#REF!</v>
      </c>
      <c r="V74" t="b">
        <v>0</v>
      </c>
      <c r="W74" t="b">
        <v>0</v>
      </c>
    </row>
    <row r="75" spans="1:23" hidden="1" x14ac:dyDescent="0.25">
      <c r="A75" t="s">
        <v>521</v>
      </c>
      <c r="C75" t="s">
        <v>522</v>
      </c>
      <c r="D75" t="s">
        <v>523</v>
      </c>
      <c r="E75" t="s">
        <v>524</v>
      </c>
      <c r="F75" t="s">
        <v>525</v>
      </c>
      <c r="G75" t="s">
        <v>526</v>
      </c>
      <c r="H75" t="s">
        <v>48</v>
      </c>
      <c r="I75" t="str">
        <f>INDEX(Level[Level],MATCH(PIs[[#This Row],[L]],Level[GUID],0),1)</f>
        <v>Major Must</v>
      </c>
      <c r="N75" t="s">
        <v>57</v>
      </c>
      <c r="O75" t="str">
        <f>INDEX(allsections[[S]:[Order]],MATCH(PIs[[#This Row],[SGUID]],allsections[SGUID],0),1)</f>
        <v>HOP 32 PLANT PROTECTION PRODUCTS</v>
      </c>
      <c r="P75" t="str">
        <f>INDEX(allsections[[S]:[Order]],MATCH(PIs[[#This Row],[SGUID]],allsections[SGUID],0),2)</f>
        <v>-</v>
      </c>
      <c r="R75" t="s">
        <v>527</v>
      </c>
      <c r="S75" t="str">
        <f>INDEX(allsections[[S]:[Order]],MATCH(PIs[[#This Row],[SSGUID]],allsections[SGUID],0),1)</f>
        <v>HOP 32.03 Plant protection product preharvest intervals</v>
      </c>
      <c r="T75" t="str">
        <f>INDEX(allsections[[S]:[Order]],MATCH(PIs[[#This Row],[SSGUID]],allsections[SGUID],0),2)</f>
        <v>-</v>
      </c>
      <c r="U75" t="e">
        <f>INDEX(#REF!,MATCH(PIs[[#This Row],[GUID]],#REF!,0),2)</f>
        <v>#REF!</v>
      </c>
      <c r="V75" t="b">
        <v>0</v>
      </c>
      <c r="W75" t="b">
        <v>0</v>
      </c>
    </row>
    <row r="76" spans="1:23" ht="90" hidden="1" x14ac:dyDescent="0.25">
      <c r="A76" t="s">
        <v>528</v>
      </c>
      <c r="C76" t="s">
        <v>529</v>
      </c>
      <c r="D76" t="s">
        <v>530</v>
      </c>
      <c r="E76" t="s">
        <v>531</v>
      </c>
      <c r="F76" t="s">
        <v>532</v>
      </c>
      <c r="G76" s="48" t="s">
        <v>533</v>
      </c>
      <c r="H76" t="s">
        <v>48</v>
      </c>
      <c r="I76" t="str">
        <f>INDEX(Level[Level],MATCH(PIs[[#This Row],[L]],Level[GUID],0),1)</f>
        <v>Major Must</v>
      </c>
      <c r="N76" t="s">
        <v>57</v>
      </c>
      <c r="O76" t="str">
        <f>INDEX(allsections[[S]:[Order]],MATCH(PIs[[#This Row],[SGUID]],allsections[SGUID],0),1)</f>
        <v>HOP 32 PLANT PROTECTION PRODUCTS</v>
      </c>
      <c r="P76" t="str">
        <f>INDEX(allsections[[S]:[Order]],MATCH(PIs[[#This Row],[SGUID]],allsections[SGUID],0),2)</f>
        <v>-</v>
      </c>
      <c r="R76" t="s">
        <v>232</v>
      </c>
      <c r="S76" t="str">
        <f>INDEX(allsections[[S]:[Order]],MATCH(PIs[[#This Row],[SSGUID]],allsections[SGUID],0),1)</f>
        <v>HOP 32.02 Application records</v>
      </c>
      <c r="T76" t="str">
        <f>INDEX(allsections[[S]:[Order]],MATCH(PIs[[#This Row],[SSGUID]],allsections[SGUID],0),2)</f>
        <v>-</v>
      </c>
      <c r="U76" t="e">
        <f>INDEX(#REF!,MATCH(PIs[[#This Row],[GUID]],#REF!,0),2)</f>
        <v>#REF!</v>
      </c>
      <c r="V76" t="b">
        <v>0</v>
      </c>
      <c r="W76" t="b">
        <v>0</v>
      </c>
    </row>
    <row r="77" spans="1:23" ht="360" hidden="1" x14ac:dyDescent="0.25">
      <c r="A77" t="s">
        <v>534</v>
      </c>
      <c r="C77" t="s">
        <v>535</v>
      </c>
      <c r="D77" t="s">
        <v>536</v>
      </c>
      <c r="E77" t="s">
        <v>537</v>
      </c>
      <c r="F77" t="s">
        <v>538</v>
      </c>
      <c r="G77" s="48" t="s">
        <v>539</v>
      </c>
      <c r="H77" t="s">
        <v>48</v>
      </c>
      <c r="I77" t="str">
        <f>INDEX(Level[Level],MATCH(PIs[[#This Row],[L]],Level[GUID],0),1)</f>
        <v>Major Must</v>
      </c>
      <c r="N77" t="s">
        <v>57</v>
      </c>
      <c r="O77" t="str">
        <f>INDEX(allsections[[S]:[Order]],MATCH(PIs[[#This Row],[SGUID]],allsections[SGUID],0),1)</f>
        <v>HOP 32 PLANT PROTECTION PRODUCTS</v>
      </c>
      <c r="P77" t="str">
        <f>INDEX(allsections[[S]:[Order]],MATCH(PIs[[#This Row],[SGUID]],allsections[SGUID],0),2)</f>
        <v>-</v>
      </c>
      <c r="R77" t="s">
        <v>232</v>
      </c>
      <c r="S77" t="str">
        <f>INDEX(allsections[[S]:[Order]],MATCH(PIs[[#This Row],[SSGUID]],allsections[SGUID],0),1)</f>
        <v>HOP 32.02 Application records</v>
      </c>
      <c r="T77" t="str">
        <f>INDEX(allsections[[S]:[Order]],MATCH(PIs[[#This Row],[SSGUID]],allsections[SGUID],0),2)</f>
        <v>-</v>
      </c>
      <c r="U77" t="e">
        <f>INDEX(#REF!,MATCH(PIs[[#This Row],[GUID]],#REF!,0),2)</f>
        <v>#REF!</v>
      </c>
      <c r="V77" t="b">
        <v>0</v>
      </c>
      <c r="W77" t="b">
        <v>0</v>
      </c>
    </row>
    <row r="78" spans="1:23" hidden="1" x14ac:dyDescent="0.25">
      <c r="A78" t="s">
        <v>540</v>
      </c>
      <c r="C78" t="s">
        <v>541</v>
      </c>
      <c r="D78" t="s">
        <v>542</v>
      </c>
      <c r="E78" t="s">
        <v>543</v>
      </c>
      <c r="F78" t="s">
        <v>544</v>
      </c>
      <c r="G78" t="s">
        <v>545</v>
      </c>
      <c r="H78" t="s">
        <v>74</v>
      </c>
      <c r="I78" t="str">
        <f>INDEX(Level[Level],MATCH(PIs[[#This Row],[L]],Level[GUID],0),1)</f>
        <v>Recom.</v>
      </c>
      <c r="N78" t="s">
        <v>57</v>
      </c>
      <c r="O78" t="str">
        <f>INDEX(allsections[[S]:[Order]],MATCH(PIs[[#This Row],[SGUID]],allsections[SGUID],0),1)</f>
        <v>HOP 32 PLANT PROTECTION PRODUCTS</v>
      </c>
      <c r="P78" t="str">
        <f>INDEX(allsections[[S]:[Order]],MATCH(PIs[[#This Row],[SGUID]],allsections[SGUID],0),2)</f>
        <v>-</v>
      </c>
      <c r="R78" t="s">
        <v>546</v>
      </c>
      <c r="S78" t="str">
        <f>INDEX(allsections[[S]:[Order]],MATCH(PIs[[#This Row],[SSGUID]],allsections[SGUID],0),1)</f>
        <v>HOP 32.01 Plant protection product management</v>
      </c>
      <c r="T78" t="str">
        <f>INDEX(allsections[[S]:[Order]],MATCH(PIs[[#This Row],[SSGUID]],allsections[SGUID],0),2)</f>
        <v>-</v>
      </c>
      <c r="U78" t="e">
        <f>INDEX(#REF!,MATCH(PIs[[#This Row],[GUID]],#REF!,0),2)</f>
        <v>#REF!</v>
      </c>
      <c r="V78" t="b">
        <v>0</v>
      </c>
      <c r="W78" t="b">
        <v>0</v>
      </c>
    </row>
    <row r="79" spans="1:23" hidden="1" x14ac:dyDescent="0.25">
      <c r="A79" t="s">
        <v>547</v>
      </c>
      <c r="C79" t="s">
        <v>548</v>
      </c>
      <c r="D79" t="s">
        <v>549</v>
      </c>
      <c r="E79" t="s">
        <v>550</v>
      </c>
      <c r="F79" t="s">
        <v>551</v>
      </c>
      <c r="G79" t="s">
        <v>552</v>
      </c>
      <c r="H79" t="s">
        <v>48</v>
      </c>
      <c r="I79" t="str">
        <f>INDEX(Level[Level],MATCH(PIs[[#This Row],[L]],Level[GUID],0),1)</f>
        <v>Major Must</v>
      </c>
      <c r="N79" t="s">
        <v>57</v>
      </c>
      <c r="O79" t="str">
        <f>INDEX(allsections[[S]:[Order]],MATCH(PIs[[#This Row],[SGUID]],allsections[SGUID],0),1)</f>
        <v>HOP 32 PLANT PROTECTION PRODUCTS</v>
      </c>
      <c r="P79" t="str">
        <f>INDEX(allsections[[S]:[Order]],MATCH(PIs[[#This Row],[SGUID]],allsections[SGUID],0),2)</f>
        <v>-</v>
      </c>
      <c r="R79" t="s">
        <v>546</v>
      </c>
      <c r="S79" t="str">
        <f>INDEX(allsections[[S]:[Order]],MATCH(PIs[[#This Row],[SSGUID]],allsections[SGUID],0),1)</f>
        <v>HOP 32.01 Plant protection product management</v>
      </c>
      <c r="T79" t="str">
        <f>INDEX(allsections[[S]:[Order]],MATCH(PIs[[#This Row],[SSGUID]],allsections[SGUID],0),2)</f>
        <v>-</v>
      </c>
      <c r="U79" t="e">
        <f>INDEX(#REF!,MATCH(PIs[[#This Row],[GUID]],#REF!,0),2)</f>
        <v>#REF!</v>
      </c>
      <c r="V79" t="b">
        <v>0</v>
      </c>
      <c r="W79" t="b">
        <v>0</v>
      </c>
    </row>
    <row r="80" spans="1:23" ht="120" hidden="1" x14ac:dyDescent="0.25">
      <c r="A80" t="s">
        <v>553</v>
      </c>
      <c r="C80" t="s">
        <v>554</v>
      </c>
      <c r="D80" t="s">
        <v>555</v>
      </c>
      <c r="E80" t="s">
        <v>556</v>
      </c>
      <c r="F80" t="s">
        <v>557</v>
      </c>
      <c r="G80" s="48" t="s">
        <v>558</v>
      </c>
      <c r="H80" t="s">
        <v>48</v>
      </c>
      <c r="I80" t="str">
        <f>INDEX(Level[Level],MATCH(PIs[[#This Row],[L]],Level[GUID],0),1)</f>
        <v>Major Must</v>
      </c>
      <c r="N80" t="s">
        <v>57</v>
      </c>
      <c r="O80" t="str">
        <f>INDEX(allsections[[S]:[Order]],MATCH(PIs[[#This Row],[SGUID]],allsections[SGUID],0),1)</f>
        <v>HOP 32 PLANT PROTECTION PRODUCTS</v>
      </c>
      <c r="P80" t="str">
        <f>INDEX(allsections[[S]:[Order]],MATCH(PIs[[#This Row],[SGUID]],allsections[SGUID],0),2)</f>
        <v>-</v>
      </c>
      <c r="R80" t="s">
        <v>546</v>
      </c>
      <c r="S80" t="str">
        <f>INDEX(allsections[[S]:[Order]],MATCH(PIs[[#This Row],[SSGUID]],allsections[SGUID],0),1)</f>
        <v>HOP 32.01 Plant protection product management</v>
      </c>
      <c r="T80" t="str">
        <f>INDEX(allsections[[S]:[Order]],MATCH(PIs[[#This Row],[SSGUID]],allsections[SGUID],0),2)</f>
        <v>-</v>
      </c>
      <c r="U80" t="e">
        <f>INDEX(#REF!,MATCH(PIs[[#This Row],[GUID]],#REF!,0),2)</f>
        <v>#REF!</v>
      </c>
      <c r="V80" t="b">
        <v>0</v>
      </c>
      <c r="W80" t="b">
        <v>0</v>
      </c>
    </row>
    <row r="81" spans="1:23" ht="255" hidden="1" x14ac:dyDescent="0.25">
      <c r="A81" t="s">
        <v>559</v>
      </c>
      <c r="C81" t="s">
        <v>560</v>
      </c>
      <c r="D81" t="s">
        <v>561</v>
      </c>
      <c r="E81" t="s">
        <v>562</v>
      </c>
      <c r="F81" t="s">
        <v>563</v>
      </c>
      <c r="G81" s="48" t="s">
        <v>564</v>
      </c>
      <c r="H81" t="s">
        <v>48</v>
      </c>
      <c r="I81" t="str">
        <f>INDEX(Level[Level],MATCH(PIs[[#This Row],[L]],Level[GUID],0),1)</f>
        <v>Major Must</v>
      </c>
      <c r="N81" t="s">
        <v>57</v>
      </c>
      <c r="O81" t="str">
        <f>INDEX(allsections[[S]:[Order]],MATCH(PIs[[#This Row],[SGUID]],allsections[SGUID],0),1)</f>
        <v>HOP 32 PLANT PROTECTION PRODUCTS</v>
      </c>
      <c r="P81" t="str">
        <f>INDEX(allsections[[S]:[Order]],MATCH(PIs[[#This Row],[SGUID]],allsections[SGUID],0),2)</f>
        <v>-</v>
      </c>
      <c r="R81" t="s">
        <v>546</v>
      </c>
      <c r="S81" t="str">
        <f>INDEX(allsections[[S]:[Order]],MATCH(PIs[[#This Row],[SSGUID]],allsections[SGUID],0),1)</f>
        <v>HOP 32.01 Plant protection product management</v>
      </c>
      <c r="T81" t="str">
        <f>INDEX(allsections[[S]:[Order]],MATCH(PIs[[#This Row],[SSGUID]],allsections[SGUID],0),2)</f>
        <v>-</v>
      </c>
      <c r="U81" t="e">
        <f>INDEX(#REF!,MATCH(PIs[[#This Row],[GUID]],#REF!,0),2)</f>
        <v>#REF!</v>
      </c>
      <c r="V81" t="b">
        <v>0</v>
      </c>
      <c r="W81" t="b">
        <v>0</v>
      </c>
    </row>
    <row r="82" spans="1:23" ht="75" hidden="1" x14ac:dyDescent="0.25">
      <c r="A82" t="s">
        <v>565</v>
      </c>
      <c r="C82" t="s">
        <v>566</v>
      </c>
      <c r="D82" t="s">
        <v>567</v>
      </c>
      <c r="E82" t="s">
        <v>568</v>
      </c>
      <c r="F82" t="s">
        <v>569</v>
      </c>
      <c r="G82" s="48" t="s">
        <v>570</v>
      </c>
      <c r="H82" t="s">
        <v>65</v>
      </c>
      <c r="I82" t="str">
        <f>INDEX(Level[Level],MATCH(PIs[[#This Row],[L]],Level[GUID],0),1)</f>
        <v>Minor Must</v>
      </c>
      <c r="N82" t="s">
        <v>571</v>
      </c>
      <c r="O82" t="str">
        <f>INDEX(allsections[[S]:[Order]],MATCH(PIs[[#This Row],[SGUID]],allsections[SGUID],0),1)</f>
        <v>HOP 31 INTEGRATED PEST MANAGEMENT</v>
      </c>
      <c r="P82" t="str">
        <f>INDEX(allsections[[S]:[Order]],MATCH(PIs[[#This Row],[SGUID]],allsections[SGUID],0),2)</f>
        <v>-</v>
      </c>
      <c r="R82" t="s">
        <v>50</v>
      </c>
      <c r="S82" t="str">
        <f>INDEX(allsections[[S]:[Order]],MATCH(PIs[[#This Row],[SSGUID]],allsections[SGUID],0),1)</f>
        <v>-</v>
      </c>
      <c r="T82" t="str">
        <f>INDEX(allsections[[S]:[Order]],MATCH(PIs[[#This Row],[SSGUID]],allsections[SGUID],0),2)</f>
        <v>-</v>
      </c>
      <c r="U82" t="e">
        <f>INDEX(#REF!,MATCH(PIs[[#This Row],[GUID]],#REF!,0),2)</f>
        <v>#REF!</v>
      </c>
      <c r="V82" t="b">
        <v>0</v>
      </c>
      <c r="W82" t="b">
        <v>0</v>
      </c>
    </row>
    <row r="83" spans="1:23" ht="210" hidden="1" x14ac:dyDescent="0.25">
      <c r="A83" t="s">
        <v>572</v>
      </c>
      <c r="C83" t="s">
        <v>573</v>
      </c>
      <c r="D83" t="s">
        <v>574</v>
      </c>
      <c r="E83" t="s">
        <v>575</v>
      </c>
      <c r="F83" t="s">
        <v>576</v>
      </c>
      <c r="G83" s="48" t="s">
        <v>577</v>
      </c>
      <c r="H83" t="s">
        <v>65</v>
      </c>
      <c r="I83" t="str">
        <f>INDEX(Level[Level],MATCH(PIs[[#This Row],[L]],Level[GUID],0),1)</f>
        <v>Minor Must</v>
      </c>
      <c r="N83" t="s">
        <v>571</v>
      </c>
      <c r="O83" t="str">
        <f>INDEX(allsections[[S]:[Order]],MATCH(PIs[[#This Row],[SGUID]],allsections[SGUID],0),1)</f>
        <v>HOP 31 INTEGRATED PEST MANAGEMENT</v>
      </c>
      <c r="P83" t="str">
        <f>INDEX(allsections[[S]:[Order]],MATCH(PIs[[#This Row],[SGUID]],allsections[SGUID],0),2)</f>
        <v>-</v>
      </c>
      <c r="R83" t="s">
        <v>50</v>
      </c>
      <c r="S83" t="str">
        <f>INDEX(allsections[[S]:[Order]],MATCH(PIs[[#This Row],[SSGUID]],allsections[SGUID],0),1)</f>
        <v>-</v>
      </c>
      <c r="T83" t="str">
        <f>INDEX(allsections[[S]:[Order]],MATCH(PIs[[#This Row],[SSGUID]],allsections[SGUID],0),2)</f>
        <v>-</v>
      </c>
      <c r="U83" t="e">
        <f>INDEX(#REF!,MATCH(PIs[[#This Row],[GUID]],#REF!,0),2)</f>
        <v>#REF!</v>
      </c>
      <c r="V83" t="b">
        <v>0</v>
      </c>
      <c r="W83" t="b">
        <v>0</v>
      </c>
    </row>
    <row r="84" spans="1:23" ht="90" hidden="1" x14ac:dyDescent="0.25">
      <c r="A84" t="s">
        <v>578</v>
      </c>
      <c r="C84" t="s">
        <v>579</v>
      </c>
      <c r="D84" t="s">
        <v>580</v>
      </c>
      <c r="E84" t="s">
        <v>581</v>
      </c>
      <c r="F84" t="s">
        <v>582</v>
      </c>
      <c r="G84" s="48" t="s">
        <v>583</v>
      </c>
      <c r="H84" t="s">
        <v>48</v>
      </c>
      <c r="I84" t="str">
        <f>INDEX(Level[Level],MATCH(PIs[[#This Row],[L]],Level[GUID],0),1)</f>
        <v>Major Must</v>
      </c>
      <c r="N84" t="s">
        <v>571</v>
      </c>
      <c r="O84" t="str">
        <f>INDEX(allsections[[S]:[Order]],MATCH(PIs[[#This Row],[SGUID]],allsections[SGUID],0),1)</f>
        <v>HOP 31 INTEGRATED PEST MANAGEMENT</v>
      </c>
      <c r="P84" t="str">
        <f>INDEX(allsections[[S]:[Order]],MATCH(PIs[[#This Row],[SGUID]],allsections[SGUID],0),2)</f>
        <v>-</v>
      </c>
      <c r="R84" t="s">
        <v>50</v>
      </c>
      <c r="S84" t="str">
        <f>INDEX(allsections[[S]:[Order]],MATCH(PIs[[#This Row],[SSGUID]],allsections[SGUID],0),1)</f>
        <v>-</v>
      </c>
      <c r="T84" t="str">
        <f>INDEX(allsections[[S]:[Order]],MATCH(PIs[[#This Row],[SSGUID]],allsections[SGUID],0),2)</f>
        <v>-</v>
      </c>
      <c r="U84" t="e">
        <f>INDEX(#REF!,MATCH(PIs[[#This Row],[GUID]],#REF!,0),2)</f>
        <v>#REF!</v>
      </c>
      <c r="V84" t="b">
        <v>0</v>
      </c>
      <c r="W84" t="b">
        <v>0</v>
      </c>
    </row>
    <row r="85" spans="1:23" hidden="1" x14ac:dyDescent="0.25">
      <c r="A85" t="s">
        <v>584</v>
      </c>
      <c r="C85" t="s">
        <v>585</v>
      </c>
      <c r="D85" t="s">
        <v>586</v>
      </c>
      <c r="E85" t="s">
        <v>587</v>
      </c>
      <c r="F85" t="s">
        <v>588</v>
      </c>
      <c r="G85" t="s">
        <v>589</v>
      </c>
      <c r="H85" t="s">
        <v>48</v>
      </c>
      <c r="I85" t="str">
        <f>INDEX(Level[Level],MATCH(PIs[[#This Row],[L]],Level[GUID],0),1)</f>
        <v>Major Must</v>
      </c>
      <c r="N85" t="s">
        <v>571</v>
      </c>
      <c r="O85" t="str">
        <f>INDEX(allsections[[S]:[Order]],MATCH(PIs[[#This Row],[SGUID]],allsections[SGUID],0),1)</f>
        <v>HOP 31 INTEGRATED PEST MANAGEMENT</v>
      </c>
      <c r="P85" t="str">
        <f>INDEX(allsections[[S]:[Order]],MATCH(PIs[[#This Row],[SGUID]],allsections[SGUID],0),2)</f>
        <v>-</v>
      </c>
      <c r="R85" t="s">
        <v>50</v>
      </c>
      <c r="S85" t="str">
        <f>INDEX(allsections[[S]:[Order]],MATCH(PIs[[#This Row],[SSGUID]],allsections[SGUID],0),1)</f>
        <v>-</v>
      </c>
      <c r="T85" t="str">
        <f>INDEX(allsections[[S]:[Order]],MATCH(PIs[[#This Row],[SSGUID]],allsections[SGUID],0),2)</f>
        <v>-</v>
      </c>
      <c r="U85" t="e">
        <f>INDEX(#REF!,MATCH(PIs[[#This Row],[GUID]],#REF!,0),2)</f>
        <v>#REF!</v>
      </c>
      <c r="V85" t="b">
        <v>0</v>
      </c>
      <c r="W85" t="b">
        <v>0</v>
      </c>
    </row>
    <row r="86" spans="1:23" hidden="1" x14ac:dyDescent="0.25">
      <c r="A86" t="s">
        <v>590</v>
      </c>
      <c r="C86" t="s">
        <v>591</v>
      </c>
      <c r="D86" t="s">
        <v>592</v>
      </c>
      <c r="E86" t="s">
        <v>593</v>
      </c>
      <c r="F86" t="s">
        <v>594</v>
      </c>
      <c r="G86" t="s">
        <v>595</v>
      </c>
      <c r="H86" t="s">
        <v>48</v>
      </c>
      <c r="I86" t="str">
        <f>INDEX(Level[Level],MATCH(PIs[[#This Row],[L]],Level[GUID],0),1)</f>
        <v>Major Must</v>
      </c>
      <c r="N86" t="s">
        <v>571</v>
      </c>
      <c r="O86" t="str">
        <f>INDEX(allsections[[S]:[Order]],MATCH(PIs[[#This Row],[SGUID]],allsections[SGUID],0),1)</f>
        <v>HOP 31 INTEGRATED PEST MANAGEMENT</v>
      </c>
      <c r="P86" t="str">
        <f>INDEX(allsections[[S]:[Order]],MATCH(PIs[[#This Row],[SGUID]],allsections[SGUID],0),2)</f>
        <v>-</v>
      </c>
      <c r="R86" t="s">
        <v>50</v>
      </c>
      <c r="S86" t="str">
        <f>INDEX(allsections[[S]:[Order]],MATCH(PIs[[#This Row],[SSGUID]],allsections[SGUID],0),1)</f>
        <v>-</v>
      </c>
      <c r="T86" t="str">
        <f>INDEX(allsections[[S]:[Order]],MATCH(PIs[[#This Row],[SSGUID]],allsections[SGUID],0),2)</f>
        <v>-</v>
      </c>
      <c r="U86" t="e">
        <f>INDEX(#REF!,MATCH(PIs[[#This Row],[GUID]],#REF!,0),2)</f>
        <v>#REF!</v>
      </c>
      <c r="V86" t="b">
        <v>0</v>
      </c>
      <c r="W86" t="b">
        <v>0</v>
      </c>
    </row>
    <row r="87" spans="1:23" ht="180" hidden="1" x14ac:dyDescent="0.25">
      <c r="A87" t="s">
        <v>596</v>
      </c>
      <c r="C87" t="s">
        <v>597</v>
      </c>
      <c r="D87" t="s">
        <v>598</v>
      </c>
      <c r="E87" t="s">
        <v>599</v>
      </c>
      <c r="F87" t="s">
        <v>600</v>
      </c>
      <c r="G87" s="48" t="s">
        <v>601</v>
      </c>
      <c r="H87" t="s">
        <v>65</v>
      </c>
      <c r="I87" t="str">
        <f>INDEX(Level[Level],MATCH(PIs[[#This Row],[L]],Level[GUID],0),1)</f>
        <v>Minor Must</v>
      </c>
      <c r="N87" t="s">
        <v>571</v>
      </c>
      <c r="O87" t="str">
        <f>INDEX(allsections[[S]:[Order]],MATCH(PIs[[#This Row],[SGUID]],allsections[SGUID],0),1)</f>
        <v>HOP 31 INTEGRATED PEST MANAGEMENT</v>
      </c>
      <c r="P87" t="str">
        <f>INDEX(allsections[[S]:[Order]],MATCH(PIs[[#This Row],[SGUID]],allsections[SGUID],0),2)</f>
        <v>-</v>
      </c>
      <c r="R87" t="s">
        <v>50</v>
      </c>
      <c r="S87" t="str">
        <f>INDEX(allsections[[S]:[Order]],MATCH(PIs[[#This Row],[SSGUID]],allsections[SGUID],0),1)</f>
        <v>-</v>
      </c>
      <c r="T87" t="str">
        <f>INDEX(allsections[[S]:[Order]],MATCH(PIs[[#This Row],[SSGUID]],allsections[SGUID],0),2)</f>
        <v>-</v>
      </c>
      <c r="U87" t="e">
        <f>INDEX(#REF!,MATCH(PIs[[#This Row],[GUID]],#REF!,0),2)</f>
        <v>#REF!</v>
      </c>
      <c r="V87" t="b">
        <v>0</v>
      </c>
      <c r="W87" t="b">
        <v>0</v>
      </c>
    </row>
    <row r="88" spans="1:23" ht="120" hidden="1" x14ac:dyDescent="0.25">
      <c r="A88" t="s">
        <v>602</v>
      </c>
      <c r="C88" t="s">
        <v>603</v>
      </c>
      <c r="D88" t="s">
        <v>604</v>
      </c>
      <c r="E88" t="s">
        <v>605</v>
      </c>
      <c r="F88" t="s">
        <v>606</v>
      </c>
      <c r="G88" s="48" t="s">
        <v>607</v>
      </c>
      <c r="H88" t="s">
        <v>48</v>
      </c>
      <c r="I88" t="str">
        <f>INDEX(Level[Level],MATCH(PIs[[#This Row],[L]],Level[GUID],0),1)</f>
        <v>Major Must</v>
      </c>
      <c r="N88" t="s">
        <v>571</v>
      </c>
      <c r="O88" t="str">
        <f>INDEX(allsections[[S]:[Order]],MATCH(PIs[[#This Row],[SGUID]],allsections[SGUID],0),1)</f>
        <v>HOP 31 INTEGRATED PEST MANAGEMENT</v>
      </c>
      <c r="P88" t="str">
        <f>INDEX(allsections[[S]:[Order]],MATCH(PIs[[#This Row],[SGUID]],allsections[SGUID],0),2)</f>
        <v>-</v>
      </c>
      <c r="R88" t="s">
        <v>50</v>
      </c>
      <c r="S88" t="str">
        <f>INDEX(allsections[[S]:[Order]],MATCH(PIs[[#This Row],[SSGUID]],allsections[SGUID],0),1)</f>
        <v>-</v>
      </c>
      <c r="T88" t="str">
        <f>INDEX(allsections[[S]:[Order]],MATCH(PIs[[#This Row],[SSGUID]],allsections[SGUID],0),2)</f>
        <v>-</v>
      </c>
      <c r="U88" t="e">
        <f>INDEX(#REF!,MATCH(PIs[[#This Row],[GUID]],#REF!,0),2)</f>
        <v>#REF!</v>
      </c>
      <c r="V88" t="b">
        <v>0</v>
      </c>
      <c r="W88" t="b">
        <v>0</v>
      </c>
    </row>
    <row r="89" spans="1:23" ht="150" hidden="1" x14ac:dyDescent="0.25">
      <c r="A89" t="s">
        <v>608</v>
      </c>
      <c r="C89" t="s">
        <v>609</v>
      </c>
      <c r="D89" t="s">
        <v>610</v>
      </c>
      <c r="E89" t="s">
        <v>611</v>
      </c>
      <c r="F89" t="s">
        <v>612</v>
      </c>
      <c r="G89" s="48" t="s">
        <v>613</v>
      </c>
      <c r="H89" t="s">
        <v>65</v>
      </c>
      <c r="I89" t="str">
        <f>INDEX(Level[Level],MATCH(PIs[[#This Row],[L]],Level[GUID],0),1)</f>
        <v>Minor Must</v>
      </c>
      <c r="N89" t="s">
        <v>571</v>
      </c>
      <c r="O89" t="str">
        <f>INDEX(allsections[[S]:[Order]],MATCH(PIs[[#This Row],[SGUID]],allsections[SGUID],0),1)</f>
        <v>HOP 31 INTEGRATED PEST MANAGEMENT</v>
      </c>
      <c r="P89" t="str">
        <f>INDEX(allsections[[S]:[Order]],MATCH(PIs[[#This Row],[SGUID]],allsections[SGUID],0),2)</f>
        <v>-</v>
      </c>
      <c r="R89" t="s">
        <v>50</v>
      </c>
      <c r="S89" t="str">
        <f>INDEX(allsections[[S]:[Order]],MATCH(PIs[[#This Row],[SSGUID]],allsections[SGUID],0),1)</f>
        <v>-</v>
      </c>
      <c r="T89" t="str">
        <f>INDEX(allsections[[S]:[Order]],MATCH(PIs[[#This Row],[SSGUID]],allsections[SGUID],0),2)</f>
        <v>-</v>
      </c>
      <c r="U89" t="e">
        <f>INDEX(#REF!,MATCH(PIs[[#This Row],[GUID]],#REF!,0),2)</f>
        <v>#REF!</v>
      </c>
      <c r="V89" t="b">
        <v>0</v>
      </c>
      <c r="W89" t="b">
        <v>0</v>
      </c>
    </row>
    <row r="90" spans="1:23" ht="195" hidden="1" x14ac:dyDescent="0.25">
      <c r="A90" t="s">
        <v>614</v>
      </c>
      <c r="C90" t="s">
        <v>615</v>
      </c>
      <c r="D90" t="s">
        <v>616</v>
      </c>
      <c r="E90" t="s">
        <v>617</v>
      </c>
      <c r="F90" t="s">
        <v>618</v>
      </c>
      <c r="G90" s="48" t="s">
        <v>619</v>
      </c>
      <c r="H90" t="s">
        <v>74</v>
      </c>
      <c r="I90" t="str">
        <f>INDEX(Level[Level],MATCH(PIs[[#This Row],[L]],Level[GUID],0),1)</f>
        <v>Recom.</v>
      </c>
      <c r="N90" t="s">
        <v>111</v>
      </c>
      <c r="O90" t="str">
        <f>INDEX(allsections[[S]:[Order]],MATCH(PIs[[#This Row],[SGUID]],allsections[SGUID],0),1)</f>
        <v>HOP 30 WATER MANAGEMENT</v>
      </c>
      <c r="P90" t="str">
        <f>INDEX(allsections[[S]:[Order]],MATCH(PIs[[#This Row],[SGUID]],allsections[SGUID],0),2)</f>
        <v>-</v>
      </c>
      <c r="R90" t="s">
        <v>620</v>
      </c>
      <c r="S90" t="str">
        <f>INDEX(allsections[[S]:[Order]],MATCH(PIs[[#This Row],[SSGUID]],allsections[SGUID],0),1)</f>
        <v>HOP 30.06 Predicting irrigation requirements</v>
      </c>
      <c r="T90" t="str">
        <f>INDEX(allsections[[S]:[Order]],MATCH(PIs[[#This Row],[SSGUID]],allsections[SGUID],0),2)</f>
        <v>-</v>
      </c>
      <c r="U90" t="e">
        <f>INDEX(#REF!,MATCH(PIs[[#This Row],[GUID]],#REF!,0),2)</f>
        <v>#REF!</v>
      </c>
      <c r="V90" t="b">
        <v>0</v>
      </c>
      <c r="W90" t="b">
        <v>0</v>
      </c>
    </row>
    <row r="91" spans="1:23" ht="90" hidden="1" x14ac:dyDescent="0.25">
      <c r="A91" t="s">
        <v>621</v>
      </c>
      <c r="C91" t="s">
        <v>622</v>
      </c>
      <c r="D91" t="s">
        <v>623</v>
      </c>
      <c r="E91" t="s">
        <v>624</v>
      </c>
      <c r="F91" t="s">
        <v>625</v>
      </c>
      <c r="G91" s="48" t="s">
        <v>626</v>
      </c>
      <c r="H91" t="s">
        <v>48</v>
      </c>
      <c r="I91" t="str">
        <f>INDEX(Level[Level],MATCH(PIs[[#This Row],[L]],Level[GUID],0),1)</f>
        <v>Major Must</v>
      </c>
      <c r="N91" t="s">
        <v>111</v>
      </c>
      <c r="O91" t="str">
        <f>INDEX(allsections[[S]:[Order]],MATCH(PIs[[#This Row],[SGUID]],allsections[SGUID],0),1)</f>
        <v>HOP 30 WATER MANAGEMENT</v>
      </c>
      <c r="P91" t="str">
        <f>INDEX(allsections[[S]:[Order]],MATCH(PIs[[#This Row],[SGUID]],allsections[SGUID],0),2)</f>
        <v>-</v>
      </c>
      <c r="R91" t="s">
        <v>620</v>
      </c>
      <c r="S91" t="str">
        <f>INDEX(allsections[[S]:[Order]],MATCH(PIs[[#This Row],[SSGUID]],allsections[SGUID],0),1)</f>
        <v>HOP 30.06 Predicting irrigation requirements</v>
      </c>
      <c r="T91" t="str">
        <f>INDEX(allsections[[S]:[Order]],MATCH(PIs[[#This Row],[SSGUID]],allsections[SGUID],0),2)</f>
        <v>-</v>
      </c>
      <c r="U91" t="e">
        <f>INDEX(#REF!,MATCH(PIs[[#This Row],[GUID]],#REF!,0),2)</f>
        <v>#REF!</v>
      </c>
      <c r="V91" t="b">
        <v>0</v>
      </c>
      <c r="W91" t="b">
        <v>0</v>
      </c>
    </row>
    <row r="92" spans="1:23" ht="120" hidden="1" x14ac:dyDescent="0.25">
      <c r="A92" t="s">
        <v>627</v>
      </c>
      <c r="C92" t="s">
        <v>628</v>
      </c>
      <c r="D92" t="s">
        <v>629</v>
      </c>
      <c r="E92" t="s">
        <v>630</v>
      </c>
      <c r="F92" t="s">
        <v>631</v>
      </c>
      <c r="G92" s="48" t="s">
        <v>632</v>
      </c>
      <c r="H92" t="s">
        <v>65</v>
      </c>
      <c r="I92" t="str">
        <f>INDEX(Level[Level],MATCH(PIs[[#This Row],[L]],Level[GUID],0),1)</f>
        <v>Minor Must</v>
      </c>
      <c r="N92" t="s">
        <v>111</v>
      </c>
      <c r="O92" t="str">
        <f>INDEX(allsections[[S]:[Order]],MATCH(PIs[[#This Row],[SGUID]],allsections[SGUID],0),1)</f>
        <v>HOP 30 WATER MANAGEMENT</v>
      </c>
      <c r="P92" t="str">
        <f>INDEX(allsections[[S]:[Order]],MATCH(PIs[[#This Row],[SGUID]],allsections[SGUID],0),2)</f>
        <v>-</v>
      </c>
      <c r="R92" t="s">
        <v>620</v>
      </c>
      <c r="S92" t="str">
        <f>INDEX(allsections[[S]:[Order]],MATCH(PIs[[#This Row],[SSGUID]],allsections[SGUID],0),1)</f>
        <v>HOP 30.06 Predicting irrigation requirements</v>
      </c>
      <c r="T92" t="str">
        <f>INDEX(allsections[[S]:[Order]],MATCH(PIs[[#This Row],[SSGUID]],allsections[SGUID],0),2)</f>
        <v>-</v>
      </c>
      <c r="U92" t="e">
        <f>INDEX(#REF!,MATCH(PIs[[#This Row],[GUID]],#REF!,0),2)</f>
        <v>#REF!</v>
      </c>
      <c r="V92" t="b">
        <v>0</v>
      </c>
      <c r="W92" t="b">
        <v>0</v>
      </c>
    </row>
    <row r="93" spans="1:23" hidden="1" x14ac:dyDescent="0.25">
      <c r="A93" t="s">
        <v>633</v>
      </c>
      <c r="C93" t="s">
        <v>634</v>
      </c>
      <c r="D93" t="s">
        <v>635</v>
      </c>
      <c r="E93" t="s">
        <v>636</v>
      </c>
      <c r="F93" t="s">
        <v>637</v>
      </c>
      <c r="G93" t="s">
        <v>638</v>
      </c>
      <c r="H93" t="s">
        <v>48</v>
      </c>
      <c r="I93" t="str">
        <f>INDEX(Level[Level],MATCH(PIs[[#This Row],[L]],Level[GUID],0),1)</f>
        <v>Major Must</v>
      </c>
      <c r="N93" t="s">
        <v>111</v>
      </c>
      <c r="O93" t="str">
        <f>INDEX(allsections[[S]:[Order]],MATCH(PIs[[#This Row],[SGUID]],allsections[SGUID],0),1)</f>
        <v>HOP 30 WATER MANAGEMENT</v>
      </c>
      <c r="P93" t="str">
        <f>INDEX(allsections[[S]:[Order]],MATCH(PIs[[#This Row],[SGUID]],allsections[SGUID],0),2)</f>
        <v>-</v>
      </c>
      <c r="R93" t="s">
        <v>211</v>
      </c>
      <c r="S93" t="str">
        <f>INDEX(allsections[[S]:[Order]],MATCH(PIs[[#This Row],[SSGUID]],allsections[SGUID],0),1)</f>
        <v>HOP 30.05 Water quality</v>
      </c>
      <c r="T93" t="str">
        <f>INDEX(allsections[[S]:[Order]],MATCH(PIs[[#This Row],[SSGUID]],allsections[SGUID],0),2)</f>
        <v>-</v>
      </c>
      <c r="U93" t="e">
        <f>INDEX(#REF!,MATCH(PIs[[#This Row],[GUID]],#REF!,0),2)</f>
        <v>#REF!</v>
      </c>
      <c r="V93" t="b">
        <v>0</v>
      </c>
      <c r="W93" t="b">
        <v>0</v>
      </c>
    </row>
    <row r="94" spans="1:23" hidden="1" x14ac:dyDescent="0.25">
      <c r="A94" t="s">
        <v>639</v>
      </c>
      <c r="C94" t="s">
        <v>640</v>
      </c>
      <c r="D94" t="s">
        <v>641</v>
      </c>
      <c r="E94" t="s">
        <v>642</v>
      </c>
      <c r="F94" t="s">
        <v>643</v>
      </c>
      <c r="G94" t="s">
        <v>644</v>
      </c>
      <c r="H94" t="s">
        <v>48</v>
      </c>
      <c r="I94" t="str">
        <f>INDEX(Level[Level],MATCH(PIs[[#This Row],[L]],Level[GUID],0),1)</f>
        <v>Major Must</v>
      </c>
      <c r="N94" t="s">
        <v>111</v>
      </c>
      <c r="O94" t="str">
        <f>INDEX(allsections[[S]:[Order]],MATCH(PIs[[#This Row],[SGUID]],allsections[SGUID],0),1)</f>
        <v>HOP 30 WATER MANAGEMENT</v>
      </c>
      <c r="P94" t="str">
        <f>INDEX(allsections[[S]:[Order]],MATCH(PIs[[#This Row],[SGUID]],allsections[SGUID],0),2)</f>
        <v>-</v>
      </c>
      <c r="R94" t="s">
        <v>211</v>
      </c>
      <c r="S94" t="str">
        <f>INDEX(allsections[[S]:[Order]],MATCH(PIs[[#This Row],[SSGUID]],allsections[SGUID],0),1)</f>
        <v>HOP 30.05 Water quality</v>
      </c>
      <c r="T94" t="str">
        <f>INDEX(allsections[[S]:[Order]],MATCH(PIs[[#This Row],[SSGUID]],allsections[SGUID],0),2)</f>
        <v>-</v>
      </c>
      <c r="U94" t="e">
        <f>INDEX(#REF!,MATCH(PIs[[#This Row],[GUID]],#REF!,0),2)</f>
        <v>#REF!</v>
      </c>
      <c r="V94" t="b">
        <v>0</v>
      </c>
      <c r="W94" t="b">
        <v>0</v>
      </c>
    </row>
    <row r="95" spans="1:23" ht="225" hidden="1" x14ac:dyDescent="0.25">
      <c r="A95" t="s">
        <v>645</v>
      </c>
      <c r="C95" t="s">
        <v>646</v>
      </c>
      <c r="D95" t="s">
        <v>647</v>
      </c>
      <c r="E95" t="s">
        <v>648</v>
      </c>
      <c r="F95" t="s">
        <v>649</v>
      </c>
      <c r="G95" s="48" t="s">
        <v>650</v>
      </c>
      <c r="H95" t="s">
        <v>48</v>
      </c>
      <c r="I95" t="str">
        <f>INDEX(Level[Level],MATCH(PIs[[#This Row],[L]],Level[GUID],0),1)</f>
        <v>Major Must</v>
      </c>
      <c r="N95" t="s">
        <v>111</v>
      </c>
      <c r="O95" t="str">
        <f>INDEX(allsections[[S]:[Order]],MATCH(PIs[[#This Row],[SGUID]],allsections[SGUID],0),1)</f>
        <v>HOP 30 WATER MANAGEMENT</v>
      </c>
      <c r="P95" t="str">
        <f>INDEX(allsections[[S]:[Order]],MATCH(PIs[[#This Row],[SGUID]],allsections[SGUID],0),2)</f>
        <v>-</v>
      </c>
      <c r="R95" t="s">
        <v>211</v>
      </c>
      <c r="S95" t="str">
        <f>INDEX(allsections[[S]:[Order]],MATCH(PIs[[#This Row],[SSGUID]],allsections[SGUID],0),1)</f>
        <v>HOP 30.05 Water quality</v>
      </c>
      <c r="T95" t="str">
        <f>INDEX(allsections[[S]:[Order]],MATCH(PIs[[#This Row],[SSGUID]],allsections[SGUID],0),2)</f>
        <v>-</v>
      </c>
      <c r="U95" t="e">
        <f>INDEX(#REF!,MATCH(PIs[[#This Row],[GUID]],#REF!,0),2)</f>
        <v>#REF!</v>
      </c>
      <c r="V95" t="b">
        <v>0</v>
      </c>
      <c r="W95" t="b">
        <v>0</v>
      </c>
    </row>
    <row r="96" spans="1:23" ht="409.5" hidden="1" x14ac:dyDescent="0.25">
      <c r="A96" t="s">
        <v>651</v>
      </c>
      <c r="C96" t="s">
        <v>652</v>
      </c>
      <c r="D96" t="s">
        <v>653</v>
      </c>
      <c r="E96" t="s">
        <v>654</v>
      </c>
      <c r="F96" t="s">
        <v>655</v>
      </c>
      <c r="G96" s="48" t="s">
        <v>656</v>
      </c>
      <c r="H96" t="s">
        <v>48</v>
      </c>
      <c r="I96" t="str">
        <f>INDEX(Level[Level],MATCH(PIs[[#This Row],[L]],Level[GUID],0),1)</f>
        <v>Major Must</v>
      </c>
      <c r="N96" t="s">
        <v>111</v>
      </c>
      <c r="O96" t="str">
        <f>INDEX(allsections[[S]:[Order]],MATCH(PIs[[#This Row],[SGUID]],allsections[SGUID],0),1)</f>
        <v>HOP 30 WATER MANAGEMENT</v>
      </c>
      <c r="P96" t="str">
        <f>INDEX(allsections[[S]:[Order]],MATCH(PIs[[#This Row],[SGUID]],allsections[SGUID],0),2)</f>
        <v>-</v>
      </c>
      <c r="R96" t="s">
        <v>211</v>
      </c>
      <c r="S96" t="str">
        <f>INDEX(allsections[[S]:[Order]],MATCH(PIs[[#This Row],[SSGUID]],allsections[SGUID],0),1)</f>
        <v>HOP 30.05 Water quality</v>
      </c>
      <c r="T96" t="str">
        <f>INDEX(allsections[[S]:[Order]],MATCH(PIs[[#This Row],[SSGUID]],allsections[SGUID],0),2)</f>
        <v>-</v>
      </c>
      <c r="U96" t="e">
        <f>INDEX(#REF!,MATCH(PIs[[#This Row],[GUID]],#REF!,0),2)</f>
        <v>#REF!</v>
      </c>
      <c r="V96" t="b">
        <v>0</v>
      </c>
      <c r="W96" t="b">
        <v>0</v>
      </c>
    </row>
    <row r="97" spans="1:23" ht="210" hidden="1" x14ac:dyDescent="0.25">
      <c r="A97" t="s">
        <v>657</v>
      </c>
      <c r="C97" t="s">
        <v>658</v>
      </c>
      <c r="D97" t="s">
        <v>659</v>
      </c>
      <c r="E97" t="s">
        <v>660</v>
      </c>
      <c r="F97" t="s">
        <v>661</v>
      </c>
      <c r="G97" s="48" t="s">
        <v>662</v>
      </c>
      <c r="H97" t="s">
        <v>48</v>
      </c>
      <c r="I97" t="str">
        <f>INDEX(Level[Level],MATCH(PIs[[#This Row],[L]],Level[GUID],0),1)</f>
        <v>Major Must</v>
      </c>
      <c r="N97" t="s">
        <v>111</v>
      </c>
      <c r="O97" t="str">
        <f>INDEX(allsections[[S]:[Order]],MATCH(PIs[[#This Row],[SGUID]],allsections[SGUID],0),1)</f>
        <v>HOP 30 WATER MANAGEMENT</v>
      </c>
      <c r="P97" t="str">
        <f>INDEX(allsections[[S]:[Order]],MATCH(PIs[[#This Row],[SGUID]],allsections[SGUID],0),2)</f>
        <v>-</v>
      </c>
      <c r="R97" t="s">
        <v>663</v>
      </c>
      <c r="S97" t="str">
        <f>INDEX(allsections[[S]:[Order]],MATCH(PIs[[#This Row],[SSGUID]],allsections[SGUID],0),1)</f>
        <v>HOP 30.04 Water storage</v>
      </c>
      <c r="T97" t="str">
        <f>INDEX(allsections[[S]:[Order]],MATCH(PIs[[#This Row],[SSGUID]],allsections[SGUID],0),2)</f>
        <v>-</v>
      </c>
      <c r="U97" t="e">
        <f>INDEX(#REF!,MATCH(PIs[[#This Row],[GUID]],#REF!,0),2)</f>
        <v>#REF!</v>
      </c>
      <c r="V97" t="b">
        <v>0</v>
      </c>
      <c r="W97" t="b">
        <v>0</v>
      </c>
    </row>
    <row r="98" spans="1:23" hidden="1" x14ac:dyDescent="0.25">
      <c r="A98" t="s">
        <v>664</v>
      </c>
      <c r="C98" t="s">
        <v>665</v>
      </c>
      <c r="D98" t="s">
        <v>666</v>
      </c>
      <c r="E98" t="s">
        <v>667</v>
      </c>
      <c r="F98" t="s">
        <v>668</v>
      </c>
      <c r="G98" t="s">
        <v>669</v>
      </c>
      <c r="H98" t="s">
        <v>74</v>
      </c>
      <c r="I98" t="str">
        <f>INDEX(Level[Level],MATCH(PIs[[#This Row],[L]],Level[GUID],0),1)</f>
        <v>Recom.</v>
      </c>
      <c r="N98" t="s">
        <v>111</v>
      </c>
      <c r="O98" t="str">
        <f>INDEX(allsections[[S]:[Order]],MATCH(PIs[[#This Row],[SGUID]],allsections[SGUID],0),1)</f>
        <v>HOP 30 WATER MANAGEMENT</v>
      </c>
      <c r="P98" t="str">
        <f>INDEX(allsections[[S]:[Order]],MATCH(PIs[[#This Row],[SGUID]],allsections[SGUID],0),2)</f>
        <v>-</v>
      </c>
      <c r="R98" t="s">
        <v>663</v>
      </c>
      <c r="S98" t="str">
        <f>INDEX(allsections[[S]:[Order]],MATCH(PIs[[#This Row],[SSGUID]],allsections[SGUID],0),1)</f>
        <v>HOP 30.04 Water storage</v>
      </c>
      <c r="T98" t="str">
        <f>INDEX(allsections[[S]:[Order]],MATCH(PIs[[#This Row],[SSGUID]],allsections[SGUID],0),2)</f>
        <v>-</v>
      </c>
      <c r="U98" t="e">
        <f>INDEX(#REF!,MATCH(PIs[[#This Row],[GUID]],#REF!,0),2)</f>
        <v>#REF!</v>
      </c>
      <c r="V98" t="b">
        <v>0</v>
      </c>
      <c r="W98" t="b">
        <v>0</v>
      </c>
    </row>
    <row r="99" spans="1:23" ht="75" hidden="1" x14ac:dyDescent="0.25">
      <c r="A99" t="s">
        <v>670</v>
      </c>
      <c r="C99" t="s">
        <v>671</v>
      </c>
      <c r="D99" t="s">
        <v>672</v>
      </c>
      <c r="E99" t="s">
        <v>673</v>
      </c>
      <c r="F99" t="s">
        <v>674</v>
      </c>
      <c r="G99" s="48" t="s">
        <v>675</v>
      </c>
      <c r="H99" t="s">
        <v>65</v>
      </c>
      <c r="I99" t="str">
        <f>INDEX(Level[Level],MATCH(PIs[[#This Row],[L]],Level[GUID],0),1)</f>
        <v>Minor Must</v>
      </c>
      <c r="N99" t="s">
        <v>111</v>
      </c>
      <c r="O99" t="str">
        <f>INDEX(allsections[[S]:[Order]],MATCH(PIs[[#This Row],[SGUID]],allsections[SGUID],0),1)</f>
        <v>HOP 30 WATER MANAGEMENT</v>
      </c>
      <c r="P99" t="str">
        <f>INDEX(allsections[[S]:[Order]],MATCH(PIs[[#This Row],[SGUID]],allsections[SGUID],0),2)</f>
        <v>-</v>
      </c>
      <c r="R99" t="s">
        <v>676</v>
      </c>
      <c r="S99" t="str">
        <f>INDEX(allsections[[S]:[Order]],MATCH(PIs[[#This Row],[SSGUID]],allsections[SGUID],0),1)</f>
        <v>HOP 30.03 Efficient water use on the farm</v>
      </c>
      <c r="T99" t="str">
        <f>INDEX(allsections[[S]:[Order]],MATCH(PIs[[#This Row],[SSGUID]],allsections[SGUID],0),2)</f>
        <v>-</v>
      </c>
      <c r="U99" t="e">
        <f>INDEX(#REF!,MATCH(PIs[[#This Row],[GUID]],#REF!,0),2)</f>
        <v>#REF!</v>
      </c>
      <c r="V99" t="b">
        <v>0</v>
      </c>
      <c r="W99" t="b">
        <v>0</v>
      </c>
    </row>
    <row r="100" spans="1:23" ht="105" hidden="1" x14ac:dyDescent="0.25">
      <c r="A100" t="s">
        <v>677</v>
      </c>
      <c r="C100" t="s">
        <v>678</v>
      </c>
      <c r="D100" t="s">
        <v>679</v>
      </c>
      <c r="E100" t="s">
        <v>680</v>
      </c>
      <c r="F100" t="s">
        <v>681</v>
      </c>
      <c r="G100" s="48" t="s">
        <v>682</v>
      </c>
      <c r="H100" t="s">
        <v>48</v>
      </c>
      <c r="I100" t="str">
        <f>INDEX(Level[Level],MATCH(PIs[[#This Row],[L]],Level[GUID],0),1)</f>
        <v>Major Must</v>
      </c>
      <c r="N100" t="s">
        <v>111</v>
      </c>
      <c r="O100" t="str">
        <f>INDEX(allsections[[S]:[Order]],MATCH(PIs[[#This Row],[SGUID]],allsections[SGUID],0),1)</f>
        <v>HOP 30 WATER MANAGEMENT</v>
      </c>
      <c r="P100" t="str">
        <f>INDEX(allsections[[S]:[Order]],MATCH(PIs[[#This Row],[SGUID]],allsections[SGUID],0),2)</f>
        <v>-</v>
      </c>
      <c r="R100" t="s">
        <v>112</v>
      </c>
      <c r="S100" t="str">
        <f>INDEX(allsections[[S]:[Order]],MATCH(PIs[[#This Row],[SSGUID]],allsections[SGUID],0),1)</f>
        <v>HOP 30.02 Water sources</v>
      </c>
      <c r="T100" t="str">
        <f>INDEX(allsections[[S]:[Order]],MATCH(PIs[[#This Row],[SSGUID]],allsections[SGUID],0),2)</f>
        <v>-</v>
      </c>
      <c r="U100" t="e">
        <f>INDEX(#REF!,MATCH(PIs[[#This Row],[GUID]],#REF!,0),2)</f>
        <v>#REF!</v>
      </c>
      <c r="V100" t="b">
        <v>0</v>
      </c>
      <c r="W100" t="b">
        <v>0</v>
      </c>
    </row>
    <row r="101" spans="1:23" hidden="1" x14ac:dyDescent="0.25">
      <c r="A101" t="s">
        <v>683</v>
      </c>
      <c r="C101" t="s">
        <v>684</v>
      </c>
      <c r="D101" t="s">
        <v>685</v>
      </c>
      <c r="E101" t="s">
        <v>686</v>
      </c>
      <c r="F101" t="s">
        <v>687</v>
      </c>
      <c r="G101" t="s">
        <v>688</v>
      </c>
      <c r="H101" t="s">
        <v>74</v>
      </c>
      <c r="I101" t="str">
        <f>INDEX(Level[Level],MATCH(PIs[[#This Row],[L]],Level[GUID],0),1)</f>
        <v>Recom.</v>
      </c>
      <c r="N101" t="s">
        <v>111</v>
      </c>
      <c r="O101" t="str">
        <f>INDEX(allsections[[S]:[Order]],MATCH(PIs[[#This Row],[SGUID]],allsections[SGUID],0),1)</f>
        <v>HOP 30 WATER MANAGEMENT</v>
      </c>
      <c r="P101" t="str">
        <f>INDEX(allsections[[S]:[Order]],MATCH(PIs[[#This Row],[SGUID]],allsections[SGUID],0),2)</f>
        <v>-</v>
      </c>
      <c r="R101" t="s">
        <v>171</v>
      </c>
      <c r="S101" t="str">
        <f>INDEX(allsections[[S]:[Order]],MATCH(PIs[[#This Row],[SSGUID]],allsections[SGUID],0),1)</f>
        <v>HOP 30.01 Water use risk assessments and management plan</v>
      </c>
      <c r="T101" t="str">
        <f>INDEX(allsections[[S]:[Order]],MATCH(PIs[[#This Row],[SSGUID]],allsections[SGUID],0),2)</f>
        <v>-</v>
      </c>
      <c r="U101" t="e">
        <f>INDEX(#REF!,MATCH(PIs[[#This Row],[GUID]],#REF!,0),2)</f>
        <v>#REF!</v>
      </c>
      <c r="V101" t="b">
        <v>0</v>
      </c>
      <c r="W101" t="b">
        <v>0</v>
      </c>
    </row>
    <row r="102" spans="1:23" ht="150" hidden="1" x14ac:dyDescent="0.25">
      <c r="A102" t="s">
        <v>689</v>
      </c>
      <c r="C102" t="s">
        <v>690</v>
      </c>
      <c r="D102" t="s">
        <v>691</v>
      </c>
      <c r="E102" t="s">
        <v>692</v>
      </c>
      <c r="F102" t="s">
        <v>693</v>
      </c>
      <c r="G102" s="48" t="s">
        <v>694</v>
      </c>
      <c r="H102" t="s">
        <v>48</v>
      </c>
      <c r="I102" t="str">
        <f>INDEX(Level[Level],MATCH(PIs[[#This Row],[L]],Level[GUID],0),1)</f>
        <v>Major Must</v>
      </c>
      <c r="N102" t="s">
        <v>111</v>
      </c>
      <c r="O102" t="str">
        <f>INDEX(allsections[[S]:[Order]],MATCH(PIs[[#This Row],[SGUID]],allsections[SGUID],0),1)</f>
        <v>HOP 30 WATER MANAGEMENT</v>
      </c>
      <c r="P102" t="str">
        <f>INDEX(allsections[[S]:[Order]],MATCH(PIs[[#This Row],[SGUID]],allsections[SGUID],0),2)</f>
        <v>-</v>
      </c>
      <c r="R102" t="s">
        <v>171</v>
      </c>
      <c r="S102" t="str">
        <f>INDEX(allsections[[S]:[Order]],MATCH(PIs[[#This Row],[SSGUID]],allsections[SGUID],0),1)</f>
        <v>HOP 30.01 Water use risk assessments and management plan</v>
      </c>
      <c r="T102" t="str">
        <f>INDEX(allsections[[S]:[Order]],MATCH(PIs[[#This Row],[SSGUID]],allsections[SGUID],0),2)</f>
        <v>-</v>
      </c>
      <c r="U102" t="e">
        <f>INDEX(#REF!,MATCH(PIs[[#This Row],[GUID]],#REF!,0),2)</f>
        <v>#REF!</v>
      </c>
      <c r="V102" t="b">
        <v>0</v>
      </c>
      <c r="W102" t="b">
        <v>0</v>
      </c>
    </row>
    <row r="103" spans="1:23" ht="165" hidden="1" x14ac:dyDescent="0.25">
      <c r="A103" t="s">
        <v>695</v>
      </c>
      <c r="C103" t="s">
        <v>696</v>
      </c>
      <c r="D103" t="s">
        <v>697</v>
      </c>
      <c r="E103" t="s">
        <v>698</v>
      </c>
      <c r="F103" t="s">
        <v>699</v>
      </c>
      <c r="G103" s="48" t="s">
        <v>700</v>
      </c>
      <c r="H103" t="s">
        <v>48</v>
      </c>
      <c r="I103" t="str">
        <f>INDEX(Level[Level],MATCH(PIs[[#This Row],[L]],Level[GUID],0),1)</f>
        <v>Major Must</v>
      </c>
      <c r="N103" t="s">
        <v>111</v>
      </c>
      <c r="O103" t="str">
        <f>INDEX(allsections[[S]:[Order]],MATCH(PIs[[#This Row],[SGUID]],allsections[SGUID],0),1)</f>
        <v>HOP 30 WATER MANAGEMENT</v>
      </c>
      <c r="P103" t="str">
        <f>INDEX(allsections[[S]:[Order]],MATCH(PIs[[#This Row],[SGUID]],allsections[SGUID],0),2)</f>
        <v>-</v>
      </c>
      <c r="R103" t="s">
        <v>171</v>
      </c>
      <c r="S103" t="str">
        <f>INDEX(allsections[[S]:[Order]],MATCH(PIs[[#This Row],[SSGUID]],allsections[SGUID],0),1)</f>
        <v>HOP 30.01 Water use risk assessments and management plan</v>
      </c>
      <c r="T103" t="str">
        <f>INDEX(allsections[[S]:[Order]],MATCH(PIs[[#This Row],[SSGUID]],allsections[SGUID],0),2)</f>
        <v>-</v>
      </c>
      <c r="U103" t="e">
        <f>INDEX(#REF!,MATCH(PIs[[#This Row],[GUID]],#REF!,0),2)</f>
        <v>#REF!</v>
      </c>
      <c r="V103" t="b">
        <v>0</v>
      </c>
      <c r="W103" t="b">
        <v>0</v>
      </c>
    </row>
    <row r="104" spans="1:23" hidden="1" x14ac:dyDescent="0.25">
      <c r="A104" t="s">
        <v>701</v>
      </c>
      <c r="C104" t="s">
        <v>702</v>
      </c>
      <c r="D104" t="s">
        <v>703</v>
      </c>
      <c r="E104" t="s">
        <v>704</v>
      </c>
      <c r="F104" t="s">
        <v>705</v>
      </c>
      <c r="G104" t="s">
        <v>706</v>
      </c>
      <c r="H104" t="s">
        <v>48</v>
      </c>
      <c r="I104" t="str">
        <f>INDEX(Level[Level],MATCH(PIs[[#This Row],[L]],Level[GUID],0),1)</f>
        <v>Major Must</v>
      </c>
      <c r="N104" t="s">
        <v>119</v>
      </c>
      <c r="O104" t="str">
        <f>INDEX(allsections[[S]:[Order]],MATCH(PIs[[#This Row],[SGUID]],allsections[SGUID],0),1)</f>
        <v>HOP 29 FERTILIZERS AND BIOSTIMULANTS</v>
      </c>
      <c r="P104" t="str">
        <f>INDEX(allsections[[S]:[Order]],MATCH(PIs[[#This Row],[SGUID]],allsections[SGUID],0),2)</f>
        <v>-</v>
      </c>
      <c r="R104" t="s">
        <v>707</v>
      </c>
      <c r="S104" t="str">
        <f>INDEX(allsections[[S]:[Order]],MATCH(PIs[[#This Row],[SSGUID]],allsections[SGUID],0),1)</f>
        <v>HOP 29.03 Organic fertilizers</v>
      </c>
      <c r="T104" t="str">
        <f>INDEX(allsections[[S]:[Order]],MATCH(PIs[[#This Row],[SSGUID]],allsections[SGUID],0),2)</f>
        <v>-</v>
      </c>
      <c r="U104" t="e">
        <f>INDEX(#REF!,MATCH(PIs[[#This Row],[GUID]],#REF!,0),2)</f>
        <v>#REF!</v>
      </c>
      <c r="V104" t="b">
        <v>0</v>
      </c>
      <c r="W104" t="b">
        <v>0</v>
      </c>
    </row>
    <row r="105" spans="1:23" ht="150" hidden="1" x14ac:dyDescent="0.25">
      <c r="A105" t="s">
        <v>708</v>
      </c>
      <c r="C105" t="s">
        <v>709</v>
      </c>
      <c r="D105" t="s">
        <v>710</v>
      </c>
      <c r="E105" t="s">
        <v>711</v>
      </c>
      <c r="F105" t="s">
        <v>712</v>
      </c>
      <c r="G105" s="48" t="s">
        <v>713</v>
      </c>
      <c r="H105" t="s">
        <v>48</v>
      </c>
      <c r="I105" t="str">
        <f>INDEX(Level[Level],MATCH(PIs[[#This Row],[L]],Level[GUID],0),1)</f>
        <v>Major Must</v>
      </c>
      <c r="N105" t="s">
        <v>119</v>
      </c>
      <c r="O105" t="str">
        <f>INDEX(allsections[[S]:[Order]],MATCH(PIs[[#This Row],[SGUID]],allsections[SGUID],0),1)</f>
        <v>HOP 29 FERTILIZERS AND BIOSTIMULANTS</v>
      </c>
      <c r="P105" t="str">
        <f>INDEX(allsections[[S]:[Order]],MATCH(PIs[[#This Row],[SGUID]],allsections[SGUID],0),2)</f>
        <v>-</v>
      </c>
      <c r="R105" t="s">
        <v>707</v>
      </c>
      <c r="S105" t="str">
        <f>INDEX(allsections[[S]:[Order]],MATCH(PIs[[#This Row],[SSGUID]],allsections[SGUID],0),1)</f>
        <v>HOP 29.03 Organic fertilizers</v>
      </c>
      <c r="T105" t="str">
        <f>INDEX(allsections[[S]:[Order]],MATCH(PIs[[#This Row],[SSGUID]],allsections[SGUID],0),2)</f>
        <v>-</v>
      </c>
      <c r="U105" t="e">
        <f>INDEX(#REF!,MATCH(PIs[[#This Row],[GUID]],#REF!,0),2)</f>
        <v>#REF!</v>
      </c>
      <c r="V105" t="b">
        <v>0</v>
      </c>
      <c r="W105" t="b">
        <v>0</v>
      </c>
    </row>
    <row r="106" spans="1:23" ht="270" hidden="1" x14ac:dyDescent="0.25">
      <c r="A106" t="s">
        <v>714</v>
      </c>
      <c r="C106" t="s">
        <v>715</v>
      </c>
      <c r="D106" t="s">
        <v>716</v>
      </c>
      <c r="E106" t="s">
        <v>717</v>
      </c>
      <c r="F106" t="s">
        <v>718</v>
      </c>
      <c r="G106" s="48" t="s">
        <v>2618</v>
      </c>
      <c r="H106" t="s">
        <v>48</v>
      </c>
      <c r="I106" t="str">
        <f>INDEX(Level[Level],MATCH(PIs[[#This Row],[L]],Level[GUID],0),1)</f>
        <v>Major Must</v>
      </c>
      <c r="N106" t="s">
        <v>119</v>
      </c>
      <c r="O106" t="str">
        <f>INDEX(allsections[[S]:[Order]],MATCH(PIs[[#This Row],[SGUID]],allsections[SGUID],0),1)</f>
        <v>HOP 29 FERTILIZERS AND BIOSTIMULANTS</v>
      </c>
      <c r="P106" t="str">
        <f>INDEX(allsections[[S]:[Order]],MATCH(PIs[[#This Row],[SGUID]],allsections[SGUID],0),2)</f>
        <v>-</v>
      </c>
      <c r="R106" t="s">
        <v>707</v>
      </c>
      <c r="S106" t="str">
        <f>INDEX(allsections[[S]:[Order]],MATCH(PIs[[#This Row],[SSGUID]],allsections[SGUID],0),1)</f>
        <v>HOP 29.03 Organic fertilizers</v>
      </c>
      <c r="T106" t="str">
        <f>INDEX(allsections[[S]:[Order]],MATCH(PIs[[#This Row],[SSGUID]],allsections[SGUID],0),2)</f>
        <v>-</v>
      </c>
      <c r="U106" t="e">
        <f>INDEX(#REF!,MATCH(PIs[[#This Row],[GUID]],#REF!,0),2)</f>
        <v>#REF!</v>
      </c>
      <c r="V106" t="b">
        <v>0</v>
      </c>
      <c r="W106" t="b">
        <v>0</v>
      </c>
    </row>
    <row r="107" spans="1:23" ht="270" hidden="1" x14ac:dyDescent="0.25">
      <c r="A107" t="s">
        <v>719</v>
      </c>
      <c r="C107" t="s">
        <v>720</v>
      </c>
      <c r="D107" t="s">
        <v>721</v>
      </c>
      <c r="E107" t="s">
        <v>722</v>
      </c>
      <c r="F107" t="s">
        <v>723</v>
      </c>
      <c r="G107" s="48" t="s">
        <v>724</v>
      </c>
      <c r="H107" t="s">
        <v>65</v>
      </c>
      <c r="I107" t="str">
        <f>INDEX(Level[Level],MATCH(PIs[[#This Row],[L]],Level[GUID],0),1)</f>
        <v>Minor Must</v>
      </c>
      <c r="N107" t="s">
        <v>119</v>
      </c>
      <c r="O107" t="str">
        <f>INDEX(allsections[[S]:[Order]],MATCH(PIs[[#This Row],[SGUID]],allsections[SGUID],0),1)</f>
        <v>HOP 29 FERTILIZERS AND BIOSTIMULANTS</v>
      </c>
      <c r="P107" t="str">
        <f>INDEX(allsections[[S]:[Order]],MATCH(PIs[[#This Row],[SGUID]],allsections[SGUID],0),2)</f>
        <v>-</v>
      </c>
      <c r="R107" t="s">
        <v>725</v>
      </c>
      <c r="S107" t="str">
        <f>INDEX(allsections[[S]:[Order]],MATCH(PIs[[#This Row],[SSGUID]],allsections[SGUID],0),1)</f>
        <v>HOP 29.02 Storage</v>
      </c>
      <c r="T107" t="str">
        <f>INDEX(allsections[[S]:[Order]],MATCH(PIs[[#This Row],[SSGUID]],allsections[SGUID],0),2)</f>
        <v>-</v>
      </c>
      <c r="U107" t="e">
        <f>INDEX(#REF!,MATCH(PIs[[#This Row],[GUID]],#REF!,0),2)</f>
        <v>#REF!</v>
      </c>
      <c r="V107" t="b">
        <v>0</v>
      </c>
      <c r="W107" t="b">
        <v>0</v>
      </c>
    </row>
    <row r="108" spans="1:23" ht="135" hidden="1" x14ac:dyDescent="0.25">
      <c r="A108" t="s">
        <v>726</v>
      </c>
      <c r="C108" t="s">
        <v>727</v>
      </c>
      <c r="D108" t="s">
        <v>728</v>
      </c>
      <c r="E108" t="s">
        <v>729</v>
      </c>
      <c r="F108" t="s">
        <v>730</v>
      </c>
      <c r="G108" s="48" t="s">
        <v>731</v>
      </c>
      <c r="H108" t="s">
        <v>48</v>
      </c>
      <c r="I108" t="str">
        <f>INDEX(Level[Level],MATCH(PIs[[#This Row],[L]],Level[GUID],0),1)</f>
        <v>Major Must</v>
      </c>
      <c r="N108" t="s">
        <v>119</v>
      </c>
      <c r="O108" t="str">
        <f>INDEX(allsections[[S]:[Order]],MATCH(PIs[[#This Row],[SGUID]],allsections[SGUID],0),1)</f>
        <v>HOP 29 FERTILIZERS AND BIOSTIMULANTS</v>
      </c>
      <c r="P108" t="str">
        <f>INDEX(allsections[[S]:[Order]],MATCH(PIs[[#This Row],[SGUID]],allsections[SGUID],0),2)</f>
        <v>-</v>
      </c>
      <c r="R108" t="s">
        <v>725</v>
      </c>
      <c r="S108" t="str">
        <f>INDEX(allsections[[S]:[Order]],MATCH(PIs[[#This Row],[SSGUID]],allsections[SGUID],0),1)</f>
        <v>HOP 29.02 Storage</v>
      </c>
      <c r="T108" t="str">
        <f>INDEX(allsections[[S]:[Order]],MATCH(PIs[[#This Row],[SSGUID]],allsections[SGUID],0),2)</f>
        <v>-</v>
      </c>
      <c r="U108" t="e">
        <f>INDEX(#REF!,MATCH(PIs[[#This Row],[GUID]],#REF!,0),2)</f>
        <v>#REF!</v>
      </c>
      <c r="V108" t="b">
        <v>0</v>
      </c>
      <c r="W108" t="b">
        <v>0</v>
      </c>
    </row>
    <row r="109" spans="1:23" ht="135" hidden="1" x14ac:dyDescent="0.25">
      <c r="A109" t="s">
        <v>732</v>
      </c>
      <c r="C109" t="s">
        <v>733</v>
      </c>
      <c r="D109" t="s">
        <v>734</v>
      </c>
      <c r="E109" t="s">
        <v>735</v>
      </c>
      <c r="F109" t="s">
        <v>736</v>
      </c>
      <c r="G109" s="48" t="s">
        <v>737</v>
      </c>
      <c r="H109" t="s">
        <v>74</v>
      </c>
      <c r="I109" t="str">
        <f>INDEX(Level[Level],MATCH(PIs[[#This Row],[L]],Level[GUID],0),1)</f>
        <v>Recom.</v>
      </c>
      <c r="N109" t="s">
        <v>119</v>
      </c>
      <c r="O109" t="str">
        <f>INDEX(allsections[[S]:[Order]],MATCH(PIs[[#This Row],[SGUID]],allsections[SGUID],0),1)</f>
        <v>HOP 29 FERTILIZERS AND BIOSTIMULANTS</v>
      </c>
      <c r="P109" t="str">
        <f>INDEX(allsections[[S]:[Order]],MATCH(PIs[[#This Row],[SGUID]],allsections[SGUID],0),2)</f>
        <v>-</v>
      </c>
      <c r="R109" t="s">
        <v>738</v>
      </c>
      <c r="S109" t="str">
        <f>INDEX(allsections[[S]:[Order]],MATCH(PIs[[#This Row],[SSGUID]],allsections[SGUID],0),1)</f>
        <v>HOP 29.01 Application records</v>
      </c>
      <c r="T109" t="str">
        <f>INDEX(allsections[[S]:[Order]],MATCH(PIs[[#This Row],[SSGUID]],allsections[SGUID],0),2)</f>
        <v>-</v>
      </c>
      <c r="U109" t="e">
        <f>INDEX(#REF!,MATCH(PIs[[#This Row],[GUID]],#REF!,0),2)</f>
        <v>#REF!</v>
      </c>
      <c r="V109" t="b">
        <v>0</v>
      </c>
      <c r="W109" t="b">
        <v>0</v>
      </c>
    </row>
    <row r="110" spans="1:23" hidden="1" x14ac:dyDescent="0.25">
      <c r="A110" t="s">
        <v>739</v>
      </c>
      <c r="C110" t="s">
        <v>740</v>
      </c>
      <c r="D110" t="s">
        <v>741</v>
      </c>
      <c r="E110" t="s">
        <v>742</v>
      </c>
      <c r="F110" t="s">
        <v>743</v>
      </c>
      <c r="G110" t="s">
        <v>744</v>
      </c>
      <c r="H110" t="s">
        <v>65</v>
      </c>
      <c r="I110" t="str">
        <f>INDEX(Level[Level],MATCH(PIs[[#This Row],[L]],Level[GUID],0),1)</f>
        <v>Minor Must</v>
      </c>
      <c r="N110" t="s">
        <v>119</v>
      </c>
      <c r="O110" t="str">
        <f>INDEX(allsections[[S]:[Order]],MATCH(PIs[[#This Row],[SGUID]],allsections[SGUID],0),1)</f>
        <v>HOP 29 FERTILIZERS AND BIOSTIMULANTS</v>
      </c>
      <c r="P110" t="str">
        <f>INDEX(allsections[[S]:[Order]],MATCH(PIs[[#This Row],[SGUID]],allsections[SGUID],0),2)</f>
        <v>-</v>
      </c>
      <c r="R110" t="s">
        <v>738</v>
      </c>
      <c r="S110" t="str">
        <f>INDEX(allsections[[S]:[Order]],MATCH(PIs[[#This Row],[SSGUID]],allsections[SGUID],0),1)</f>
        <v>HOP 29.01 Application records</v>
      </c>
      <c r="T110" t="str">
        <f>INDEX(allsections[[S]:[Order]],MATCH(PIs[[#This Row],[SSGUID]],allsections[SGUID],0),2)</f>
        <v>-</v>
      </c>
      <c r="U110" t="e">
        <f>INDEX(#REF!,MATCH(PIs[[#This Row],[GUID]],#REF!,0),2)</f>
        <v>#REF!</v>
      </c>
      <c r="V110" t="b">
        <v>0</v>
      </c>
      <c r="W110" t="b">
        <v>0</v>
      </c>
    </row>
    <row r="111" spans="1:23" hidden="1" x14ac:dyDescent="0.25">
      <c r="A111" t="s">
        <v>745</v>
      </c>
      <c r="C111" t="s">
        <v>746</v>
      </c>
      <c r="D111" t="s">
        <v>741</v>
      </c>
      <c r="E111" t="s">
        <v>742</v>
      </c>
      <c r="F111" t="s">
        <v>747</v>
      </c>
      <c r="G111" t="s">
        <v>748</v>
      </c>
      <c r="H111" t="s">
        <v>65</v>
      </c>
      <c r="I111" t="str">
        <f>INDEX(Level[Level],MATCH(PIs[[#This Row],[L]],Level[GUID],0),1)</f>
        <v>Minor Must</v>
      </c>
      <c r="N111" t="s">
        <v>119</v>
      </c>
      <c r="O111" t="str">
        <f>INDEX(allsections[[S]:[Order]],MATCH(PIs[[#This Row],[SGUID]],allsections[SGUID],0),1)</f>
        <v>HOP 29 FERTILIZERS AND BIOSTIMULANTS</v>
      </c>
      <c r="P111" t="str">
        <f>INDEX(allsections[[S]:[Order]],MATCH(PIs[[#This Row],[SGUID]],allsections[SGUID],0),2)</f>
        <v>-</v>
      </c>
      <c r="R111" t="s">
        <v>738</v>
      </c>
      <c r="S111" t="str">
        <f>INDEX(allsections[[S]:[Order]],MATCH(PIs[[#This Row],[SSGUID]],allsections[SGUID],0),1)</f>
        <v>HOP 29.01 Application records</v>
      </c>
      <c r="T111" t="str">
        <f>INDEX(allsections[[S]:[Order]],MATCH(PIs[[#This Row],[SSGUID]],allsections[SGUID],0),2)</f>
        <v>-</v>
      </c>
      <c r="U111" t="e">
        <f>INDEX(#REF!,MATCH(PIs[[#This Row],[GUID]],#REF!,0),2)</f>
        <v>#REF!</v>
      </c>
      <c r="V111" t="b">
        <v>0</v>
      </c>
      <c r="W111" t="b">
        <v>0</v>
      </c>
    </row>
    <row r="112" spans="1:23" hidden="1" x14ac:dyDescent="0.25">
      <c r="A112" t="s">
        <v>749</v>
      </c>
      <c r="C112" t="s">
        <v>750</v>
      </c>
      <c r="D112" t="s">
        <v>741</v>
      </c>
      <c r="E112" t="s">
        <v>742</v>
      </c>
      <c r="F112" t="s">
        <v>751</v>
      </c>
      <c r="G112" t="s">
        <v>752</v>
      </c>
      <c r="H112" t="s">
        <v>65</v>
      </c>
      <c r="I112" t="str">
        <f>INDEX(Level[Level],MATCH(PIs[[#This Row],[L]],Level[GUID],0),1)</f>
        <v>Minor Must</v>
      </c>
      <c r="N112" t="s">
        <v>119</v>
      </c>
      <c r="O112" t="str">
        <f>INDEX(allsections[[S]:[Order]],MATCH(PIs[[#This Row],[SGUID]],allsections[SGUID],0),1)</f>
        <v>HOP 29 FERTILIZERS AND BIOSTIMULANTS</v>
      </c>
      <c r="P112" t="str">
        <f>INDEX(allsections[[S]:[Order]],MATCH(PIs[[#This Row],[SGUID]],allsections[SGUID],0),2)</f>
        <v>-</v>
      </c>
      <c r="R112" t="s">
        <v>738</v>
      </c>
      <c r="S112" t="str">
        <f>INDEX(allsections[[S]:[Order]],MATCH(PIs[[#This Row],[SSGUID]],allsections[SGUID],0),1)</f>
        <v>HOP 29.01 Application records</v>
      </c>
      <c r="T112" t="str">
        <f>INDEX(allsections[[S]:[Order]],MATCH(PIs[[#This Row],[SSGUID]],allsections[SGUID],0),2)</f>
        <v>-</v>
      </c>
      <c r="U112" t="e">
        <f>INDEX(#REF!,MATCH(PIs[[#This Row],[GUID]],#REF!,0),2)</f>
        <v>#REF!</v>
      </c>
      <c r="V112" t="b">
        <v>0</v>
      </c>
      <c r="W112" t="b">
        <v>0</v>
      </c>
    </row>
    <row r="113" spans="1:23" hidden="1" x14ac:dyDescent="0.25">
      <c r="A113" t="s">
        <v>753</v>
      </c>
      <c r="C113" t="s">
        <v>754</v>
      </c>
      <c r="D113" t="s">
        <v>741</v>
      </c>
      <c r="E113" t="s">
        <v>742</v>
      </c>
      <c r="F113" t="s">
        <v>755</v>
      </c>
      <c r="G113" t="s">
        <v>756</v>
      </c>
      <c r="H113" t="s">
        <v>65</v>
      </c>
      <c r="I113" t="str">
        <f>INDEX(Level[Level],MATCH(PIs[[#This Row],[L]],Level[GUID],0),1)</f>
        <v>Minor Must</v>
      </c>
      <c r="N113" t="s">
        <v>119</v>
      </c>
      <c r="O113" t="str">
        <f>INDEX(allsections[[S]:[Order]],MATCH(PIs[[#This Row],[SGUID]],allsections[SGUID],0),1)</f>
        <v>HOP 29 FERTILIZERS AND BIOSTIMULANTS</v>
      </c>
      <c r="P113" t="str">
        <f>INDEX(allsections[[S]:[Order]],MATCH(PIs[[#This Row],[SGUID]],allsections[SGUID],0),2)</f>
        <v>-</v>
      </c>
      <c r="R113" t="s">
        <v>738</v>
      </c>
      <c r="S113" t="str">
        <f>INDEX(allsections[[S]:[Order]],MATCH(PIs[[#This Row],[SSGUID]],allsections[SGUID],0),1)</f>
        <v>HOP 29.01 Application records</v>
      </c>
      <c r="T113" t="str">
        <f>INDEX(allsections[[S]:[Order]],MATCH(PIs[[#This Row],[SSGUID]],allsections[SGUID],0),2)</f>
        <v>-</v>
      </c>
      <c r="U113" t="e">
        <f>INDEX(#REF!,MATCH(PIs[[#This Row],[GUID]],#REF!,0),2)</f>
        <v>#REF!</v>
      </c>
      <c r="V113" t="b">
        <v>0</v>
      </c>
      <c r="W113" t="b">
        <v>0</v>
      </c>
    </row>
    <row r="114" spans="1:23" hidden="1" x14ac:dyDescent="0.25">
      <c r="A114" t="s">
        <v>757</v>
      </c>
      <c r="C114" t="s">
        <v>758</v>
      </c>
      <c r="D114" t="s">
        <v>741</v>
      </c>
      <c r="E114" t="s">
        <v>742</v>
      </c>
      <c r="F114" t="s">
        <v>759</v>
      </c>
      <c r="G114" t="s">
        <v>760</v>
      </c>
      <c r="H114" t="s">
        <v>65</v>
      </c>
      <c r="I114" t="str">
        <f>INDEX(Level[Level],MATCH(PIs[[#This Row],[L]],Level[GUID],0),1)</f>
        <v>Minor Must</v>
      </c>
      <c r="N114" t="s">
        <v>119</v>
      </c>
      <c r="O114" t="str">
        <f>INDEX(allsections[[S]:[Order]],MATCH(PIs[[#This Row],[SGUID]],allsections[SGUID],0),1)</f>
        <v>HOP 29 FERTILIZERS AND BIOSTIMULANTS</v>
      </c>
      <c r="P114" t="str">
        <f>INDEX(allsections[[S]:[Order]],MATCH(PIs[[#This Row],[SGUID]],allsections[SGUID],0),2)</f>
        <v>-</v>
      </c>
      <c r="R114" t="s">
        <v>738</v>
      </c>
      <c r="S114" t="str">
        <f>INDEX(allsections[[S]:[Order]],MATCH(PIs[[#This Row],[SSGUID]],allsections[SGUID],0),1)</f>
        <v>HOP 29.01 Application records</v>
      </c>
      <c r="T114" t="str">
        <f>INDEX(allsections[[S]:[Order]],MATCH(PIs[[#This Row],[SSGUID]],allsections[SGUID],0),2)</f>
        <v>-</v>
      </c>
      <c r="U114" t="e">
        <f>INDEX(#REF!,MATCH(PIs[[#This Row],[GUID]],#REF!,0),2)</f>
        <v>#REF!</v>
      </c>
      <c r="V114" t="b">
        <v>0</v>
      </c>
      <c r="W114" t="b">
        <v>0</v>
      </c>
    </row>
    <row r="115" spans="1:23" hidden="1" x14ac:dyDescent="0.25">
      <c r="A115" t="s">
        <v>761</v>
      </c>
      <c r="C115" t="s">
        <v>762</v>
      </c>
      <c r="D115" t="s">
        <v>763</v>
      </c>
      <c r="E115" t="s">
        <v>764</v>
      </c>
      <c r="F115" t="s">
        <v>765</v>
      </c>
      <c r="G115" t="s">
        <v>766</v>
      </c>
      <c r="H115" t="s">
        <v>48</v>
      </c>
      <c r="I115" t="str">
        <f>INDEX(Level[Level],MATCH(PIs[[#This Row],[L]],Level[GUID],0),1)</f>
        <v>Major Must</v>
      </c>
      <c r="N115" t="s">
        <v>119</v>
      </c>
      <c r="O115" t="str">
        <f>INDEX(allsections[[S]:[Order]],MATCH(PIs[[#This Row],[SGUID]],allsections[SGUID],0),1)</f>
        <v>HOP 29 FERTILIZERS AND BIOSTIMULANTS</v>
      </c>
      <c r="P115" t="str">
        <f>INDEX(allsections[[S]:[Order]],MATCH(PIs[[#This Row],[SGUID]],allsections[SGUID],0),2)</f>
        <v>-</v>
      </c>
      <c r="R115" t="s">
        <v>738</v>
      </c>
      <c r="S115" t="str">
        <f>INDEX(allsections[[S]:[Order]],MATCH(PIs[[#This Row],[SSGUID]],allsections[SGUID],0),1)</f>
        <v>HOP 29.01 Application records</v>
      </c>
      <c r="T115" t="str">
        <f>INDEX(allsections[[S]:[Order]],MATCH(PIs[[#This Row],[SSGUID]],allsections[SGUID],0),2)</f>
        <v>-</v>
      </c>
      <c r="U115" t="e">
        <f>INDEX(#REF!,MATCH(PIs[[#This Row],[GUID]],#REF!,0),2)</f>
        <v>#REF!</v>
      </c>
      <c r="V115" t="b">
        <v>0</v>
      </c>
      <c r="W115" t="b">
        <v>0</v>
      </c>
    </row>
    <row r="116" spans="1:23" hidden="1" x14ac:dyDescent="0.25">
      <c r="A116" t="s">
        <v>767</v>
      </c>
      <c r="C116" t="s">
        <v>768</v>
      </c>
      <c r="D116" t="s">
        <v>769</v>
      </c>
      <c r="E116" t="s">
        <v>770</v>
      </c>
      <c r="F116" t="s">
        <v>771</v>
      </c>
      <c r="G116" t="s">
        <v>772</v>
      </c>
      <c r="H116" t="s">
        <v>65</v>
      </c>
      <c r="I116" t="str">
        <f>INDEX(Level[Level],MATCH(PIs[[#This Row],[L]],Level[GUID],0),1)</f>
        <v>Minor Must</v>
      </c>
      <c r="N116" t="s">
        <v>66</v>
      </c>
      <c r="O116" t="str">
        <f>INDEX(allsections[[S]:[Order]],MATCH(PIs[[#This Row],[SGUID]],allsections[SGUID],0),1)</f>
        <v>HOP 28 SOIL AND SUBSTRATE MANAGEMENT</v>
      </c>
      <c r="P116" t="str">
        <f>INDEX(allsections[[S]:[Order]],MATCH(PIs[[#This Row],[SGUID]],allsections[SGUID],0),2)</f>
        <v>-</v>
      </c>
      <c r="R116" t="s">
        <v>67</v>
      </c>
      <c r="S116" t="str">
        <f>INDEX(allsections[[S]:[Order]],MATCH(PIs[[#This Row],[SSGUID]],allsections[SGUID],0),1)</f>
        <v>HOP 28.01 Soil management and conservation</v>
      </c>
      <c r="T116" t="str">
        <f>INDEX(allsections[[S]:[Order]],MATCH(PIs[[#This Row],[SSGUID]],allsections[SGUID],0),2)</f>
        <v>-</v>
      </c>
      <c r="U116" t="e">
        <f>INDEX(#REF!,MATCH(PIs[[#This Row],[GUID]],#REF!,0),2)</f>
        <v>#REF!</v>
      </c>
      <c r="V116" t="b">
        <v>0</v>
      </c>
      <c r="W116" t="b">
        <v>0</v>
      </c>
    </row>
    <row r="117" spans="1:23" hidden="1" x14ac:dyDescent="0.25">
      <c r="A117" t="s">
        <v>773</v>
      </c>
      <c r="C117" t="s">
        <v>774</v>
      </c>
      <c r="D117" t="s">
        <v>775</v>
      </c>
      <c r="E117" t="s">
        <v>776</v>
      </c>
      <c r="F117" t="s">
        <v>777</v>
      </c>
      <c r="G117" t="s">
        <v>778</v>
      </c>
      <c r="H117" t="s">
        <v>74</v>
      </c>
      <c r="I117" t="str">
        <f>INDEX(Level[Level],MATCH(PIs[[#This Row],[L]],Level[GUID],0),1)</f>
        <v>Recom.</v>
      </c>
      <c r="N117" t="s">
        <v>66</v>
      </c>
      <c r="O117" t="str">
        <f>INDEX(allsections[[S]:[Order]],MATCH(PIs[[#This Row],[SGUID]],allsections[SGUID],0),1)</f>
        <v>HOP 28 SOIL AND SUBSTRATE MANAGEMENT</v>
      </c>
      <c r="P117" t="str">
        <f>INDEX(allsections[[S]:[Order]],MATCH(PIs[[#This Row],[SGUID]],allsections[SGUID],0),2)</f>
        <v>-</v>
      </c>
      <c r="R117" t="s">
        <v>67</v>
      </c>
      <c r="S117" t="str">
        <f>INDEX(allsections[[S]:[Order]],MATCH(PIs[[#This Row],[SSGUID]],allsections[SGUID],0),1)</f>
        <v>HOP 28.01 Soil management and conservation</v>
      </c>
      <c r="T117" t="str">
        <f>INDEX(allsections[[S]:[Order]],MATCH(PIs[[#This Row],[SSGUID]],allsections[SGUID],0),2)</f>
        <v>-</v>
      </c>
      <c r="U117" t="e">
        <f>INDEX(#REF!,MATCH(PIs[[#This Row],[GUID]],#REF!,0),2)</f>
        <v>#REF!</v>
      </c>
      <c r="V117" t="b">
        <v>0</v>
      </c>
      <c r="W117" t="b">
        <v>0</v>
      </c>
    </row>
    <row r="118" spans="1:23" hidden="1" x14ac:dyDescent="0.25">
      <c r="A118" t="s">
        <v>779</v>
      </c>
      <c r="C118" t="s">
        <v>780</v>
      </c>
      <c r="D118" t="s">
        <v>781</v>
      </c>
      <c r="E118" t="s">
        <v>782</v>
      </c>
      <c r="F118" t="s">
        <v>783</v>
      </c>
      <c r="G118" t="s">
        <v>784</v>
      </c>
      <c r="H118" t="s">
        <v>48</v>
      </c>
      <c r="I118" t="str">
        <f>INDEX(Level[Level],MATCH(PIs[[#This Row],[L]],Level[GUID],0),1)</f>
        <v>Major Must</v>
      </c>
      <c r="N118" t="s">
        <v>66</v>
      </c>
      <c r="O118" t="str">
        <f>INDEX(allsections[[S]:[Order]],MATCH(PIs[[#This Row],[SGUID]],allsections[SGUID],0),1)</f>
        <v>HOP 28 SOIL AND SUBSTRATE MANAGEMENT</v>
      </c>
      <c r="P118" t="str">
        <f>INDEX(allsections[[S]:[Order]],MATCH(PIs[[#This Row],[SGUID]],allsections[SGUID],0),2)</f>
        <v>-</v>
      </c>
      <c r="R118" t="s">
        <v>67</v>
      </c>
      <c r="S118" t="str">
        <f>INDEX(allsections[[S]:[Order]],MATCH(PIs[[#This Row],[SSGUID]],allsections[SGUID],0),1)</f>
        <v>HOP 28.01 Soil management and conservation</v>
      </c>
      <c r="T118" t="str">
        <f>INDEX(allsections[[S]:[Order]],MATCH(PIs[[#This Row],[SSGUID]],allsections[SGUID],0),2)</f>
        <v>-</v>
      </c>
      <c r="U118" t="e">
        <f>INDEX(#REF!,MATCH(PIs[[#This Row],[GUID]],#REF!,0),2)</f>
        <v>#REF!</v>
      </c>
      <c r="V118" t="b">
        <v>0</v>
      </c>
      <c r="W118" t="b">
        <v>0</v>
      </c>
    </row>
    <row r="119" spans="1:23" hidden="1" x14ac:dyDescent="0.25">
      <c r="A119" t="s">
        <v>785</v>
      </c>
      <c r="C119" t="s">
        <v>786</v>
      </c>
      <c r="D119" t="s">
        <v>787</v>
      </c>
      <c r="E119" t="s">
        <v>788</v>
      </c>
      <c r="F119" t="s">
        <v>789</v>
      </c>
      <c r="G119" t="s">
        <v>790</v>
      </c>
      <c r="H119" t="s">
        <v>48</v>
      </c>
      <c r="I119" t="str">
        <f>INDEX(Level[Level],MATCH(PIs[[#This Row],[L]],Level[GUID],0),1)</f>
        <v>Major Must</v>
      </c>
      <c r="N119" t="s">
        <v>791</v>
      </c>
      <c r="O119" t="str">
        <f>INDEX(allsections[[S]:[Order]],MATCH(PIs[[#This Row],[SGUID]],allsections[SGUID],0),1)</f>
        <v>HOP 27 GENETICALLY MODIFIED ORGANISMS</v>
      </c>
      <c r="P119" t="str">
        <f>INDEX(allsections[[S]:[Order]],MATCH(PIs[[#This Row],[SGUID]],allsections[SGUID],0),2)</f>
        <v>-</v>
      </c>
      <c r="R119" t="s">
        <v>50</v>
      </c>
      <c r="S119" t="str">
        <f>INDEX(allsections[[S]:[Order]],MATCH(PIs[[#This Row],[SSGUID]],allsections[SGUID],0),1)</f>
        <v>-</v>
      </c>
      <c r="T119" t="str">
        <f>INDEX(allsections[[S]:[Order]],MATCH(PIs[[#This Row],[SSGUID]],allsections[SGUID],0),2)</f>
        <v>-</v>
      </c>
      <c r="U119" t="e">
        <f>INDEX(#REF!,MATCH(PIs[[#This Row],[GUID]],#REF!,0),2)</f>
        <v>#REF!</v>
      </c>
      <c r="V119" t="b">
        <v>0</v>
      </c>
      <c r="W119" t="b">
        <v>0</v>
      </c>
    </row>
    <row r="120" spans="1:23" hidden="1" x14ac:dyDescent="0.25">
      <c r="A120" t="s">
        <v>792</v>
      </c>
      <c r="C120" t="s">
        <v>793</v>
      </c>
      <c r="D120" t="s">
        <v>794</v>
      </c>
      <c r="E120" t="s">
        <v>795</v>
      </c>
      <c r="F120" t="s">
        <v>796</v>
      </c>
      <c r="G120" t="s">
        <v>797</v>
      </c>
      <c r="H120" t="s">
        <v>48</v>
      </c>
      <c r="I120" t="str">
        <f>INDEX(Level[Level],MATCH(PIs[[#This Row],[L]],Level[GUID],0),1)</f>
        <v>Major Must</v>
      </c>
      <c r="N120" t="s">
        <v>791</v>
      </c>
      <c r="O120" t="str">
        <f>INDEX(allsections[[S]:[Order]],MATCH(PIs[[#This Row],[SGUID]],allsections[SGUID],0),1)</f>
        <v>HOP 27 GENETICALLY MODIFIED ORGANISMS</v>
      </c>
      <c r="P120" t="str">
        <f>INDEX(allsections[[S]:[Order]],MATCH(PIs[[#This Row],[SGUID]],allsections[SGUID],0),2)</f>
        <v>-</v>
      </c>
      <c r="R120" t="s">
        <v>50</v>
      </c>
      <c r="S120" t="str">
        <f>INDEX(allsections[[S]:[Order]],MATCH(PIs[[#This Row],[SSGUID]],allsections[SGUID],0),1)</f>
        <v>-</v>
      </c>
      <c r="T120" t="str">
        <f>INDEX(allsections[[S]:[Order]],MATCH(PIs[[#This Row],[SSGUID]],allsections[SGUID],0),2)</f>
        <v>-</v>
      </c>
      <c r="U120" t="e">
        <f>INDEX(#REF!,MATCH(PIs[[#This Row],[GUID]],#REF!,0),2)</f>
        <v>#REF!</v>
      </c>
      <c r="V120" t="b">
        <v>0</v>
      </c>
      <c r="W120" t="b">
        <v>0</v>
      </c>
    </row>
    <row r="121" spans="1:23" hidden="1" x14ac:dyDescent="0.25">
      <c r="A121" t="s">
        <v>798</v>
      </c>
      <c r="C121" t="s">
        <v>799</v>
      </c>
      <c r="D121" t="s">
        <v>800</v>
      </c>
      <c r="E121" t="s">
        <v>801</v>
      </c>
      <c r="F121" t="s">
        <v>802</v>
      </c>
      <c r="G121" t="s">
        <v>803</v>
      </c>
      <c r="H121" t="s">
        <v>48</v>
      </c>
      <c r="I121" t="str">
        <f>INDEX(Level[Level],MATCH(PIs[[#This Row],[L]],Level[GUID],0),1)</f>
        <v>Major Must</v>
      </c>
      <c r="N121" t="s">
        <v>791</v>
      </c>
      <c r="O121" t="str">
        <f>INDEX(allsections[[S]:[Order]],MATCH(PIs[[#This Row],[SGUID]],allsections[SGUID],0),1)</f>
        <v>HOP 27 GENETICALLY MODIFIED ORGANISMS</v>
      </c>
      <c r="P121" t="str">
        <f>INDEX(allsections[[S]:[Order]],MATCH(PIs[[#This Row],[SGUID]],allsections[SGUID],0),2)</f>
        <v>-</v>
      </c>
      <c r="R121" t="s">
        <v>50</v>
      </c>
      <c r="S121" t="str">
        <f>INDEX(allsections[[S]:[Order]],MATCH(PIs[[#This Row],[SSGUID]],allsections[SGUID],0),1)</f>
        <v>-</v>
      </c>
      <c r="T121" t="str">
        <f>INDEX(allsections[[S]:[Order]],MATCH(PIs[[#This Row],[SSGUID]],allsections[SGUID],0),2)</f>
        <v>-</v>
      </c>
      <c r="U121" t="e">
        <f>INDEX(#REF!,MATCH(PIs[[#This Row],[GUID]],#REF!,0),2)</f>
        <v>#REF!</v>
      </c>
      <c r="V121" t="b">
        <v>0</v>
      </c>
      <c r="W121" t="b">
        <v>0</v>
      </c>
    </row>
    <row r="122" spans="1:23" hidden="1" x14ac:dyDescent="0.25">
      <c r="A122" t="s">
        <v>804</v>
      </c>
      <c r="C122" t="s">
        <v>805</v>
      </c>
      <c r="D122" t="s">
        <v>806</v>
      </c>
      <c r="E122" t="s">
        <v>807</v>
      </c>
      <c r="F122" t="s">
        <v>808</v>
      </c>
      <c r="G122" t="s">
        <v>809</v>
      </c>
      <c r="H122" t="s">
        <v>65</v>
      </c>
      <c r="I122" t="str">
        <f>INDEX(Level[Level],MATCH(PIs[[#This Row],[L]],Level[GUID],0),1)</f>
        <v>Minor Must</v>
      </c>
      <c r="N122" t="s">
        <v>791</v>
      </c>
      <c r="O122" t="str">
        <f>INDEX(allsections[[S]:[Order]],MATCH(PIs[[#This Row],[SGUID]],allsections[SGUID],0),1)</f>
        <v>HOP 27 GENETICALLY MODIFIED ORGANISMS</v>
      </c>
      <c r="P122" t="str">
        <f>INDEX(allsections[[S]:[Order]],MATCH(PIs[[#This Row],[SGUID]],allsections[SGUID],0),2)</f>
        <v>-</v>
      </c>
      <c r="R122" t="s">
        <v>50</v>
      </c>
      <c r="S122" t="str">
        <f>INDEX(allsections[[S]:[Order]],MATCH(PIs[[#This Row],[SSGUID]],allsections[SGUID],0),1)</f>
        <v>-</v>
      </c>
      <c r="T122" t="str">
        <f>INDEX(allsections[[S]:[Order]],MATCH(PIs[[#This Row],[SSGUID]],allsections[SGUID],0),2)</f>
        <v>-</v>
      </c>
      <c r="U122" t="e">
        <f>INDEX(#REF!,MATCH(PIs[[#This Row],[GUID]],#REF!,0),2)</f>
        <v>#REF!</v>
      </c>
      <c r="V122" t="b">
        <v>0</v>
      </c>
      <c r="W122" t="b">
        <v>0</v>
      </c>
    </row>
    <row r="123" spans="1:23" ht="240" hidden="1" x14ac:dyDescent="0.25">
      <c r="A123" t="s">
        <v>810</v>
      </c>
      <c r="C123" t="s">
        <v>811</v>
      </c>
      <c r="D123" t="s">
        <v>812</v>
      </c>
      <c r="E123" t="s">
        <v>813</v>
      </c>
      <c r="F123" t="s">
        <v>814</v>
      </c>
      <c r="G123" s="48" t="s">
        <v>815</v>
      </c>
      <c r="H123" t="s">
        <v>48</v>
      </c>
      <c r="I123" t="str">
        <f>INDEX(Level[Level],MATCH(PIs[[#This Row],[L]],Level[GUID],0),1)</f>
        <v>Major Must</v>
      </c>
      <c r="N123" t="s">
        <v>816</v>
      </c>
      <c r="O123" t="str">
        <f>INDEX(allsections[[S]:[Order]],MATCH(PIs[[#This Row],[SGUID]],allsections[SGUID],0),1)</f>
        <v>HOP 26 PLANT PROPAGATION MATERIAL</v>
      </c>
      <c r="P123" t="str">
        <f>INDEX(allsections[[S]:[Order]],MATCH(PIs[[#This Row],[SGUID]],allsections[SGUID],0),2)</f>
        <v>-</v>
      </c>
      <c r="R123" t="s">
        <v>50</v>
      </c>
      <c r="S123" t="str">
        <f>INDEX(allsections[[S]:[Order]],MATCH(PIs[[#This Row],[SSGUID]],allsections[SGUID],0),1)</f>
        <v>-</v>
      </c>
      <c r="T123" t="str">
        <f>INDEX(allsections[[S]:[Order]],MATCH(PIs[[#This Row],[SSGUID]],allsections[SGUID],0),2)</f>
        <v>-</v>
      </c>
      <c r="U123" t="e">
        <f>INDEX(#REF!,MATCH(PIs[[#This Row],[GUID]],#REF!,0),2)</f>
        <v>#REF!</v>
      </c>
      <c r="V123" t="b">
        <v>0</v>
      </c>
      <c r="W123" t="b">
        <v>0</v>
      </c>
    </row>
    <row r="124" spans="1:23" hidden="1" x14ac:dyDescent="0.25">
      <c r="A124" t="s">
        <v>817</v>
      </c>
      <c r="C124" t="s">
        <v>818</v>
      </c>
      <c r="D124" t="s">
        <v>819</v>
      </c>
      <c r="E124" t="s">
        <v>820</v>
      </c>
      <c r="F124" t="s">
        <v>821</v>
      </c>
      <c r="G124" t="s">
        <v>822</v>
      </c>
      <c r="H124" t="s">
        <v>65</v>
      </c>
      <c r="I124" t="str">
        <f>INDEX(Level[Level],MATCH(PIs[[#This Row],[L]],Level[GUID],0),1)</f>
        <v>Minor Must</v>
      </c>
      <c r="N124" t="s">
        <v>816</v>
      </c>
      <c r="O124" t="str">
        <f>INDEX(allsections[[S]:[Order]],MATCH(PIs[[#This Row],[SGUID]],allsections[SGUID],0),1)</f>
        <v>HOP 26 PLANT PROPAGATION MATERIAL</v>
      </c>
      <c r="P124" t="str">
        <f>INDEX(allsections[[S]:[Order]],MATCH(PIs[[#This Row],[SGUID]],allsections[SGUID],0),2)</f>
        <v>-</v>
      </c>
      <c r="R124" t="s">
        <v>50</v>
      </c>
      <c r="S124" t="str">
        <f>INDEX(allsections[[S]:[Order]],MATCH(PIs[[#This Row],[SSGUID]],allsections[SGUID],0),1)</f>
        <v>-</v>
      </c>
      <c r="T124" t="str">
        <f>INDEX(allsections[[S]:[Order]],MATCH(PIs[[#This Row],[SSGUID]],allsections[SGUID],0),2)</f>
        <v>-</v>
      </c>
      <c r="U124" t="e">
        <f>INDEX(#REF!,MATCH(PIs[[#This Row],[GUID]],#REF!,0),2)</f>
        <v>#REF!</v>
      </c>
      <c r="V124" t="b">
        <v>0</v>
      </c>
      <c r="W124" t="b">
        <v>0</v>
      </c>
    </row>
    <row r="125" spans="1:23" ht="225" hidden="1" x14ac:dyDescent="0.25">
      <c r="A125" t="s">
        <v>823</v>
      </c>
      <c r="C125" t="s">
        <v>824</v>
      </c>
      <c r="D125" t="s">
        <v>825</v>
      </c>
      <c r="E125" t="s">
        <v>826</v>
      </c>
      <c r="F125" t="s">
        <v>827</v>
      </c>
      <c r="G125" s="48" t="s">
        <v>828</v>
      </c>
      <c r="H125" t="s">
        <v>48</v>
      </c>
      <c r="I125" t="str">
        <f>INDEX(Level[Level],MATCH(PIs[[#This Row],[L]],Level[GUID],0),1)</f>
        <v>Major Must</v>
      </c>
      <c r="N125" t="s">
        <v>816</v>
      </c>
      <c r="O125" t="str">
        <f>INDEX(allsections[[S]:[Order]],MATCH(PIs[[#This Row],[SGUID]],allsections[SGUID],0),1)</f>
        <v>HOP 26 PLANT PROPAGATION MATERIAL</v>
      </c>
      <c r="P125" t="str">
        <f>INDEX(allsections[[S]:[Order]],MATCH(PIs[[#This Row],[SGUID]],allsections[SGUID],0),2)</f>
        <v>-</v>
      </c>
      <c r="R125" t="s">
        <v>50</v>
      </c>
      <c r="S125" t="str">
        <f>INDEX(allsections[[S]:[Order]],MATCH(PIs[[#This Row],[SSGUID]],allsections[SGUID],0),1)</f>
        <v>-</v>
      </c>
      <c r="T125" t="str">
        <f>INDEX(allsections[[S]:[Order]],MATCH(PIs[[#This Row],[SSGUID]],allsections[SGUID],0),2)</f>
        <v>-</v>
      </c>
      <c r="U125" t="e">
        <f>INDEX(#REF!,MATCH(PIs[[#This Row],[GUID]],#REF!,0),2)</f>
        <v>#REF!</v>
      </c>
      <c r="V125" t="b">
        <v>0</v>
      </c>
      <c r="W125" t="b">
        <v>0</v>
      </c>
    </row>
    <row r="126" spans="1:23" hidden="1" x14ac:dyDescent="0.25">
      <c r="A126" t="s">
        <v>829</v>
      </c>
      <c r="C126" t="s">
        <v>830</v>
      </c>
      <c r="D126" t="s">
        <v>831</v>
      </c>
      <c r="E126" t="s">
        <v>832</v>
      </c>
      <c r="F126" t="s">
        <v>833</v>
      </c>
      <c r="G126" t="s">
        <v>834</v>
      </c>
      <c r="H126" t="s">
        <v>48</v>
      </c>
      <c r="I126" t="str">
        <f>INDEX(Level[Level],MATCH(PIs[[#This Row],[L]],Level[GUID],0),1)</f>
        <v>Major Must</v>
      </c>
      <c r="N126" t="s">
        <v>816</v>
      </c>
      <c r="O126" t="str">
        <f>INDEX(allsections[[S]:[Order]],MATCH(PIs[[#This Row],[SGUID]],allsections[SGUID],0),1)</f>
        <v>HOP 26 PLANT PROPAGATION MATERIAL</v>
      </c>
      <c r="P126" t="str">
        <f>INDEX(allsections[[S]:[Order]],MATCH(PIs[[#This Row],[SGUID]],allsections[SGUID],0),2)</f>
        <v>-</v>
      </c>
      <c r="R126" t="s">
        <v>50</v>
      </c>
      <c r="S126" t="str">
        <f>INDEX(allsections[[S]:[Order]],MATCH(PIs[[#This Row],[SSGUID]],allsections[SGUID],0),1)</f>
        <v>-</v>
      </c>
      <c r="T126" t="str">
        <f>INDEX(allsections[[S]:[Order]],MATCH(PIs[[#This Row],[SSGUID]],allsections[SGUID],0),2)</f>
        <v>-</v>
      </c>
      <c r="U126" t="e">
        <f>INDEX(#REF!,MATCH(PIs[[#This Row],[GUID]],#REF!,0),2)</f>
        <v>#REF!</v>
      </c>
      <c r="V126" t="b">
        <v>0</v>
      </c>
      <c r="W126" t="b">
        <v>0</v>
      </c>
    </row>
    <row r="127" spans="1:23" hidden="1" x14ac:dyDescent="0.25">
      <c r="A127" t="s">
        <v>835</v>
      </c>
      <c r="C127" t="s">
        <v>836</v>
      </c>
      <c r="D127" t="s">
        <v>837</v>
      </c>
      <c r="E127" t="s">
        <v>838</v>
      </c>
      <c r="F127" t="s">
        <v>839</v>
      </c>
      <c r="G127" t="s">
        <v>840</v>
      </c>
      <c r="H127" t="s">
        <v>65</v>
      </c>
      <c r="I127" t="str">
        <f>INDEX(Level[Level],MATCH(PIs[[#This Row],[L]],Level[GUID],0),1)</f>
        <v>Minor Must</v>
      </c>
      <c r="N127" t="s">
        <v>816</v>
      </c>
      <c r="O127" t="str">
        <f>INDEX(allsections[[S]:[Order]],MATCH(PIs[[#This Row],[SGUID]],allsections[SGUID],0),1)</f>
        <v>HOP 26 PLANT PROPAGATION MATERIAL</v>
      </c>
      <c r="P127" t="str">
        <f>INDEX(allsections[[S]:[Order]],MATCH(PIs[[#This Row],[SGUID]],allsections[SGUID],0),2)</f>
        <v>-</v>
      </c>
      <c r="R127" t="s">
        <v>50</v>
      </c>
      <c r="S127" t="str">
        <f>INDEX(allsections[[S]:[Order]],MATCH(PIs[[#This Row],[SSGUID]],allsections[SGUID],0),1)</f>
        <v>-</v>
      </c>
      <c r="T127" t="str">
        <f>INDEX(allsections[[S]:[Order]],MATCH(PIs[[#This Row],[SSGUID]],allsections[SGUID],0),2)</f>
        <v>-</v>
      </c>
      <c r="U127" t="e">
        <f>INDEX(#REF!,MATCH(PIs[[#This Row],[GUID]],#REF!,0),2)</f>
        <v>#REF!</v>
      </c>
      <c r="V127" t="b">
        <v>0</v>
      </c>
      <c r="W127" t="b">
        <v>0</v>
      </c>
    </row>
    <row r="128" spans="1:23" ht="255" hidden="1" x14ac:dyDescent="0.25">
      <c r="A128" t="s">
        <v>841</v>
      </c>
      <c r="C128" t="s">
        <v>842</v>
      </c>
      <c r="D128" t="s">
        <v>843</v>
      </c>
      <c r="E128" t="s">
        <v>844</v>
      </c>
      <c r="F128" t="s">
        <v>845</v>
      </c>
      <c r="G128" s="48" t="s">
        <v>846</v>
      </c>
      <c r="H128" t="s">
        <v>65</v>
      </c>
      <c r="I128" t="str">
        <f>INDEX(Level[Level],MATCH(PIs[[#This Row],[L]],Level[GUID],0),1)</f>
        <v>Minor Must</v>
      </c>
      <c r="N128" t="s">
        <v>133</v>
      </c>
      <c r="O128" t="str">
        <f>INDEX(allsections[[S]:[Order]],MATCH(PIs[[#This Row],[SGUID]],allsections[SGUID],0),1)</f>
        <v>HOP 25 WASTE MANAGEMENT</v>
      </c>
      <c r="P128" t="str">
        <f>INDEX(allsections[[S]:[Order]],MATCH(PIs[[#This Row],[SGUID]],allsections[SGUID],0),2)</f>
        <v>-</v>
      </c>
      <c r="R128" t="s">
        <v>50</v>
      </c>
      <c r="S128" t="str">
        <f>INDEX(allsections[[S]:[Order]],MATCH(PIs[[#This Row],[SSGUID]],allsections[SGUID],0),1)</f>
        <v>-</v>
      </c>
      <c r="T128" t="str">
        <f>INDEX(allsections[[S]:[Order]],MATCH(PIs[[#This Row],[SSGUID]],allsections[SGUID],0),2)</f>
        <v>-</v>
      </c>
      <c r="U128" t="e">
        <f>INDEX(#REF!,MATCH(PIs[[#This Row],[GUID]],#REF!,0),2)</f>
        <v>#REF!</v>
      </c>
      <c r="V128" t="b">
        <v>0</v>
      </c>
      <c r="W128" t="b">
        <v>0</v>
      </c>
    </row>
    <row r="129" spans="1:23" hidden="1" x14ac:dyDescent="0.25">
      <c r="A129" t="s">
        <v>847</v>
      </c>
      <c r="C129" t="s">
        <v>848</v>
      </c>
      <c r="D129" t="s">
        <v>849</v>
      </c>
      <c r="E129" t="s">
        <v>850</v>
      </c>
      <c r="F129" t="s">
        <v>851</v>
      </c>
      <c r="G129" t="s">
        <v>852</v>
      </c>
      <c r="H129" t="s">
        <v>65</v>
      </c>
      <c r="I129" t="str">
        <f>INDEX(Level[Level],MATCH(PIs[[#This Row],[L]],Level[GUID],0),1)</f>
        <v>Minor Must</v>
      </c>
      <c r="N129" t="s">
        <v>133</v>
      </c>
      <c r="O129" t="str">
        <f>INDEX(allsections[[S]:[Order]],MATCH(PIs[[#This Row],[SGUID]],allsections[SGUID],0),1)</f>
        <v>HOP 25 WASTE MANAGEMENT</v>
      </c>
      <c r="P129" t="str">
        <f>INDEX(allsections[[S]:[Order]],MATCH(PIs[[#This Row],[SGUID]],allsections[SGUID],0),2)</f>
        <v>-</v>
      </c>
      <c r="R129" t="s">
        <v>50</v>
      </c>
      <c r="S129" t="str">
        <f>INDEX(allsections[[S]:[Order]],MATCH(PIs[[#This Row],[SSGUID]],allsections[SGUID],0),1)</f>
        <v>-</v>
      </c>
      <c r="T129" t="str">
        <f>INDEX(allsections[[S]:[Order]],MATCH(PIs[[#This Row],[SSGUID]],allsections[SGUID],0),2)</f>
        <v>-</v>
      </c>
      <c r="U129" t="e">
        <f>INDEX(#REF!,MATCH(PIs[[#This Row],[GUID]],#REF!,0),2)</f>
        <v>#REF!</v>
      </c>
      <c r="V129" t="b">
        <v>0</v>
      </c>
      <c r="W129" t="b">
        <v>0</v>
      </c>
    </row>
    <row r="130" spans="1:23" hidden="1" x14ac:dyDescent="0.25">
      <c r="A130" t="s">
        <v>853</v>
      </c>
      <c r="C130" t="s">
        <v>854</v>
      </c>
      <c r="D130" t="s">
        <v>855</v>
      </c>
      <c r="E130" t="s">
        <v>856</v>
      </c>
      <c r="F130" t="s">
        <v>857</v>
      </c>
      <c r="G130" t="s">
        <v>858</v>
      </c>
      <c r="H130" t="s">
        <v>74</v>
      </c>
      <c r="I130" t="str">
        <f>INDEX(Level[Level],MATCH(PIs[[#This Row],[L]],Level[GUID],0),1)</f>
        <v>Recom.</v>
      </c>
      <c r="N130" t="s">
        <v>133</v>
      </c>
      <c r="O130" t="str">
        <f>INDEX(allsections[[S]:[Order]],MATCH(PIs[[#This Row],[SGUID]],allsections[SGUID],0),1)</f>
        <v>HOP 25 WASTE MANAGEMENT</v>
      </c>
      <c r="P130" t="str">
        <f>INDEX(allsections[[S]:[Order]],MATCH(PIs[[#This Row],[SGUID]],allsections[SGUID],0),2)</f>
        <v>-</v>
      </c>
      <c r="R130" t="s">
        <v>50</v>
      </c>
      <c r="S130" t="str">
        <f>INDEX(allsections[[S]:[Order]],MATCH(PIs[[#This Row],[SSGUID]],allsections[SGUID],0),1)</f>
        <v>-</v>
      </c>
      <c r="T130" t="str">
        <f>INDEX(allsections[[S]:[Order]],MATCH(PIs[[#This Row],[SSGUID]],allsections[SGUID],0),2)</f>
        <v>-</v>
      </c>
      <c r="U130" t="e">
        <f>INDEX(#REF!,MATCH(PIs[[#This Row],[GUID]],#REF!,0),2)</f>
        <v>#REF!</v>
      </c>
      <c r="V130" t="b">
        <v>0</v>
      </c>
      <c r="W130" t="b">
        <v>0</v>
      </c>
    </row>
    <row r="131" spans="1:23" hidden="1" x14ac:dyDescent="0.25">
      <c r="A131" t="s">
        <v>859</v>
      </c>
      <c r="C131" t="s">
        <v>860</v>
      </c>
      <c r="D131" t="s">
        <v>861</v>
      </c>
      <c r="E131" t="s">
        <v>862</v>
      </c>
      <c r="F131" t="s">
        <v>863</v>
      </c>
      <c r="G131" t="s">
        <v>864</v>
      </c>
      <c r="H131" t="s">
        <v>65</v>
      </c>
      <c r="I131" t="str">
        <f>INDEX(Level[Level],MATCH(PIs[[#This Row],[L]],Level[GUID],0),1)</f>
        <v>Minor Must</v>
      </c>
      <c r="N131" t="s">
        <v>133</v>
      </c>
      <c r="O131" t="str">
        <f>INDEX(allsections[[S]:[Order]],MATCH(PIs[[#This Row],[SGUID]],allsections[SGUID],0),1)</f>
        <v>HOP 25 WASTE MANAGEMENT</v>
      </c>
      <c r="P131" t="str">
        <f>INDEX(allsections[[S]:[Order]],MATCH(PIs[[#This Row],[SGUID]],allsections[SGUID],0),2)</f>
        <v>-</v>
      </c>
      <c r="R131" t="s">
        <v>50</v>
      </c>
      <c r="S131" t="str">
        <f>INDEX(allsections[[S]:[Order]],MATCH(PIs[[#This Row],[SSGUID]],allsections[SGUID],0),1)</f>
        <v>-</v>
      </c>
      <c r="T131" t="str">
        <f>INDEX(allsections[[S]:[Order]],MATCH(PIs[[#This Row],[SSGUID]],allsections[SGUID],0),2)</f>
        <v>-</v>
      </c>
      <c r="U131" t="e">
        <f>INDEX(#REF!,MATCH(PIs[[#This Row],[GUID]],#REF!,0),2)</f>
        <v>#REF!</v>
      </c>
      <c r="V131" t="b">
        <v>0</v>
      </c>
      <c r="W131" t="b">
        <v>0</v>
      </c>
    </row>
    <row r="132" spans="1:23" ht="90" hidden="1" x14ac:dyDescent="0.25">
      <c r="A132" t="s">
        <v>865</v>
      </c>
      <c r="C132" t="s">
        <v>866</v>
      </c>
      <c r="D132" t="s">
        <v>867</v>
      </c>
      <c r="E132" t="s">
        <v>868</v>
      </c>
      <c r="F132" t="s">
        <v>869</v>
      </c>
      <c r="G132" s="48" t="s">
        <v>870</v>
      </c>
      <c r="H132" t="s">
        <v>65</v>
      </c>
      <c r="I132" t="str">
        <f>INDEX(Level[Level],MATCH(PIs[[#This Row],[L]],Level[GUID],0),1)</f>
        <v>Minor Must</v>
      </c>
      <c r="N132" t="s">
        <v>133</v>
      </c>
      <c r="O132" t="str">
        <f>INDEX(allsections[[S]:[Order]],MATCH(PIs[[#This Row],[SGUID]],allsections[SGUID],0),1)</f>
        <v>HOP 25 WASTE MANAGEMENT</v>
      </c>
      <c r="P132" t="str">
        <f>INDEX(allsections[[S]:[Order]],MATCH(PIs[[#This Row],[SGUID]],allsections[SGUID],0),2)</f>
        <v>-</v>
      </c>
      <c r="R132" t="s">
        <v>50</v>
      </c>
      <c r="S132" t="str">
        <f>INDEX(allsections[[S]:[Order]],MATCH(PIs[[#This Row],[SSGUID]],allsections[SGUID],0),1)</f>
        <v>-</v>
      </c>
      <c r="T132" t="str">
        <f>INDEX(allsections[[S]:[Order]],MATCH(PIs[[#This Row],[SSGUID]],allsections[SGUID],0),2)</f>
        <v>-</v>
      </c>
      <c r="U132" t="e">
        <f>INDEX(#REF!,MATCH(PIs[[#This Row],[GUID]],#REF!,0),2)</f>
        <v>#REF!</v>
      </c>
      <c r="V132" t="b">
        <v>0</v>
      </c>
      <c r="W132" t="b">
        <v>0</v>
      </c>
    </row>
    <row r="133" spans="1:23" ht="90" hidden="1" x14ac:dyDescent="0.25">
      <c r="A133" t="s">
        <v>871</v>
      </c>
      <c r="C133" t="s">
        <v>872</v>
      </c>
      <c r="D133" t="s">
        <v>873</v>
      </c>
      <c r="E133" t="s">
        <v>874</v>
      </c>
      <c r="F133" t="s">
        <v>875</v>
      </c>
      <c r="G133" s="48" t="s">
        <v>876</v>
      </c>
      <c r="H133" t="s">
        <v>48</v>
      </c>
      <c r="I133" t="str">
        <f>INDEX(Level[Level],MATCH(PIs[[#This Row],[L]],Level[GUID],0),1)</f>
        <v>Major Must</v>
      </c>
      <c r="N133" t="s">
        <v>133</v>
      </c>
      <c r="O133" t="str">
        <f>INDEX(allsections[[S]:[Order]],MATCH(PIs[[#This Row],[SGUID]],allsections[SGUID],0),1)</f>
        <v>HOP 25 WASTE MANAGEMENT</v>
      </c>
      <c r="P133" t="str">
        <f>INDEX(allsections[[S]:[Order]],MATCH(PIs[[#This Row],[SGUID]],allsections[SGUID],0),2)</f>
        <v>-</v>
      </c>
      <c r="R133" t="s">
        <v>50</v>
      </c>
      <c r="S133" t="str">
        <f>INDEX(allsections[[S]:[Order]],MATCH(PIs[[#This Row],[SSGUID]],allsections[SGUID],0),1)</f>
        <v>-</v>
      </c>
      <c r="T133" t="str">
        <f>INDEX(allsections[[S]:[Order]],MATCH(PIs[[#This Row],[SSGUID]],allsections[SGUID],0),2)</f>
        <v>-</v>
      </c>
      <c r="U133" t="e">
        <f>INDEX(#REF!,MATCH(PIs[[#This Row],[GUID]],#REF!,0),2)</f>
        <v>#REF!</v>
      </c>
      <c r="V133" t="b">
        <v>0</v>
      </c>
      <c r="W133" t="b">
        <v>0</v>
      </c>
    </row>
    <row r="134" spans="1:23" ht="225" hidden="1" x14ac:dyDescent="0.25">
      <c r="A134" t="s">
        <v>877</v>
      </c>
      <c r="C134" t="s">
        <v>878</v>
      </c>
      <c r="D134" t="s">
        <v>879</v>
      </c>
      <c r="E134" t="s">
        <v>880</v>
      </c>
      <c r="F134" t="s">
        <v>881</v>
      </c>
      <c r="G134" s="48" t="s">
        <v>882</v>
      </c>
      <c r="H134" t="s">
        <v>74</v>
      </c>
      <c r="I134" t="str">
        <f>INDEX(Level[Level],MATCH(PIs[[#This Row],[L]],Level[GUID],0),1)</f>
        <v>Recom.</v>
      </c>
      <c r="N134" t="s">
        <v>883</v>
      </c>
      <c r="O134" t="str">
        <f>INDEX(allsections[[S]:[Order]],MATCH(PIs[[#This Row],[SGUID]],allsections[SGUID],0),1)</f>
        <v>HOP 24 GREENHOUSE-GASES AND CLIMATE CHANGE</v>
      </c>
      <c r="P134" t="str">
        <f>INDEX(allsections[[S]:[Order]],MATCH(PIs[[#This Row],[SGUID]],allsections[SGUID],0),2)</f>
        <v>-</v>
      </c>
      <c r="R134" t="s">
        <v>50</v>
      </c>
      <c r="S134" t="str">
        <f>INDEX(allsections[[S]:[Order]],MATCH(PIs[[#This Row],[SSGUID]],allsections[SGUID],0),1)</f>
        <v>-</v>
      </c>
      <c r="T134" t="str">
        <f>INDEX(allsections[[S]:[Order]],MATCH(PIs[[#This Row],[SSGUID]],allsections[SGUID],0),2)</f>
        <v>-</v>
      </c>
      <c r="U134" t="e">
        <f>INDEX(#REF!,MATCH(PIs[[#This Row],[GUID]],#REF!,0),2)</f>
        <v>#REF!</v>
      </c>
      <c r="V134" t="b">
        <v>0</v>
      </c>
      <c r="W134" t="b">
        <v>0</v>
      </c>
    </row>
    <row r="135" spans="1:23" ht="180" hidden="1" x14ac:dyDescent="0.25">
      <c r="A135" t="s">
        <v>884</v>
      </c>
      <c r="C135" t="s">
        <v>885</v>
      </c>
      <c r="D135" t="s">
        <v>886</v>
      </c>
      <c r="E135" t="s">
        <v>887</v>
      </c>
      <c r="F135" t="s">
        <v>888</v>
      </c>
      <c r="G135" s="48" t="s">
        <v>889</v>
      </c>
      <c r="H135" t="s">
        <v>74</v>
      </c>
      <c r="I135" t="str">
        <f>INDEX(Level[Level],MATCH(PIs[[#This Row],[L]],Level[GUID],0),1)</f>
        <v>Recom.</v>
      </c>
      <c r="N135" t="s">
        <v>883</v>
      </c>
      <c r="O135" t="str">
        <f>INDEX(allsections[[S]:[Order]],MATCH(PIs[[#This Row],[SGUID]],allsections[SGUID],0),1)</f>
        <v>HOP 24 GREENHOUSE-GASES AND CLIMATE CHANGE</v>
      </c>
      <c r="P135" t="str">
        <f>INDEX(allsections[[S]:[Order]],MATCH(PIs[[#This Row],[SGUID]],allsections[SGUID],0),2)</f>
        <v>-</v>
      </c>
      <c r="R135" t="s">
        <v>50</v>
      </c>
      <c r="S135" t="str">
        <f>INDEX(allsections[[S]:[Order]],MATCH(PIs[[#This Row],[SSGUID]],allsections[SGUID],0),1)</f>
        <v>-</v>
      </c>
      <c r="T135" t="str">
        <f>INDEX(allsections[[S]:[Order]],MATCH(PIs[[#This Row],[SSGUID]],allsections[SGUID],0),2)</f>
        <v>-</v>
      </c>
      <c r="U135" t="e">
        <f>INDEX(#REF!,MATCH(PIs[[#This Row],[GUID]],#REF!,0),2)</f>
        <v>#REF!</v>
      </c>
      <c r="V135" t="b">
        <v>0</v>
      </c>
      <c r="W135" t="b">
        <v>0</v>
      </c>
    </row>
    <row r="136" spans="1:23" ht="409.5" hidden="1" x14ac:dyDescent="0.25">
      <c r="A136" t="s">
        <v>890</v>
      </c>
      <c r="C136" t="s">
        <v>891</v>
      </c>
      <c r="D136" t="s">
        <v>892</v>
      </c>
      <c r="E136" s="48" t="s">
        <v>893</v>
      </c>
      <c r="F136" t="s">
        <v>894</v>
      </c>
      <c r="G136" s="48" t="s">
        <v>895</v>
      </c>
      <c r="H136" t="s">
        <v>74</v>
      </c>
      <c r="I136" t="str">
        <f>INDEX(Level[Level],MATCH(PIs[[#This Row],[L]],Level[GUID],0),1)</f>
        <v>Recom.</v>
      </c>
      <c r="N136" t="s">
        <v>883</v>
      </c>
      <c r="O136" t="str">
        <f>INDEX(allsections[[S]:[Order]],MATCH(PIs[[#This Row],[SGUID]],allsections[SGUID],0),1)</f>
        <v>HOP 24 GREENHOUSE-GASES AND CLIMATE CHANGE</v>
      </c>
      <c r="P136" t="str">
        <f>INDEX(allsections[[S]:[Order]],MATCH(PIs[[#This Row],[SGUID]],allsections[SGUID],0),2)</f>
        <v>-</v>
      </c>
      <c r="R136" t="s">
        <v>50</v>
      </c>
      <c r="S136" t="str">
        <f>INDEX(allsections[[S]:[Order]],MATCH(PIs[[#This Row],[SSGUID]],allsections[SGUID],0),1)</f>
        <v>-</v>
      </c>
      <c r="T136" t="str">
        <f>INDEX(allsections[[S]:[Order]],MATCH(PIs[[#This Row],[SSGUID]],allsections[SGUID],0),2)</f>
        <v>-</v>
      </c>
      <c r="U136" t="e">
        <f>INDEX(#REF!,MATCH(PIs[[#This Row],[GUID]],#REF!,0),2)</f>
        <v>#REF!</v>
      </c>
      <c r="V136" t="b">
        <v>0</v>
      </c>
      <c r="W136" t="b">
        <v>0</v>
      </c>
    </row>
    <row r="137" spans="1:23" ht="60" hidden="1" x14ac:dyDescent="0.25">
      <c r="A137" t="s">
        <v>896</v>
      </c>
      <c r="C137" t="s">
        <v>897</v>
      </c>
      <c r="D137" t="s">
        <v>898</v>
      </c>
      <c r="E137" t="s">
        <v>899</v>
      </c>
      <c r="F137" t="s">
        <v>900</v>
      </c>
      <c r="G137" s="48" t="s">
        <v>901</v>
      </c>
      <c r="H137" t="s">
        <v>65</v>
      </c>
      <c r="I137" t="str">
        <f>INDEX(Level[Level],MATCH(PIs[[#This Row],[L]],Level[GUID],0),1)</f>
        <v>Minor Must</v>
      </c>
      <c r="N137" t="s">
        <v>75</v>
      </c>
      <c r="O137" t="str">
        <f>INDEX(allsections[[S]:[Order]],MATCH(PIs[[#This Row],[SGUID]],allsections[SGUID],0),1)</f>
        <v>HOP 23 ENERGY EFFICIENCY</v>
      </c>
      <c r="P137" t="str">
        <f>INDEX(allsections[[S]:[Order]],MATCH(PIs[[#This Row],[SGUID]],allsections[SGUID],0),2)</f>
        <v>-</v>
      </c>
      <c r="R137" t="s">
        <v>50</v>
      </c>
      <c r="S137" t="str">
        <f>INDEX(allsections[[S]:[Order]],MATCH(PIs[[#This Row],[SSGUID]],allsections[SGUID],0),1)</f>
        <v>-</v>
      </c>
      <c r="T137" t="str">
        <f>INDEX(allsections[[S]:[Order]],MATCH(PIs[[#This Row],[SSGUID]],allsections[SGUID],0),2)</f>
        <v>-</v>
      </c>
      <c r="U137" t="e">
        <f>INDEX(#REF!,MATCH(PIs[[#This Row],[GUID]],#REF!,0),2)</f>
        <v>#REF!</v>
      </c>
      <c r="V137" t="b">
        <v>0</v>
      </c>
      <c r="W137" t="b">
        <v>0</v>
      </c>
    </row>
    <row r="138" spans="1:23" hidden="1" x14ac:dyDescent="0.25">
      <c r="A138" t="s">
        <v>902</v>
      </c>
      <c r="C138" t="s">
        <v>903</v>
      </c>
      <c r="D138" t="s">
        <v>904</v>
      </c>
      <c r="E138" t="s">
        <v>905</v>
      </c>
      <c r="F138" t="s">
        <v>906</v>
      </c>
      <c r="G138" t="s">
        <v>907</v>
      </c>
      <c r="H138" t="s">
        <v>74</v>
      </c>
      <c r="I138" t="str">
        <f>INDEX(Level[Level],MATCH(PIs[[#This Row],[L]],Level[GUID],0),1)</f>
        <v>Recom.</v>
      </c>
      <c r="N138" t="s">
        <v>75</v>
      </c>
      <c r="O138" t="str">
        <f>INDEX(allsections[[S]:[Order]],MATCH(PIs[[#This Row],[SGUID]],allsections[SGUID],0),1)</f>
        <v>HOP 23 ENERGY EFFICIENCY</v>
      </c>
      <c r="P138" t="str">
        <f>INDEX(allsections[[S]:[Order]],MATCH(PIs[[#This Row],[SGUID]],allsections[SGUID],0),2)</f>
        <v>-</v>
      </c>
      <c r="R138" t="s">
        <v>50</v>
      </c>
      <c r="S138" t="str">
        <f>INDEX(allsections[[S]:[Order]],MATCH(PIs[[#This Row],[SSGUID]],allsections[SGUID],0),1)</f>
        <v>-</v>
      </c>
      <c r="T138" t="str">
        <f>INDEX(allsections[[S]:[Order]],MATCH(PIs[[#This Row],[SSGUID]],allsections[SGUID],0),2)</f>
        <v>-</v>
      </c>
      <c r="U138" t="e">
        <f>INDEX(#REF!,MATCH(PIs[[#This Row],[GUID]],#REF!,0),2)</f>
        <v>#REF!</v>
      </c>
      <c r="V138" t="b">
        <v>0</v>
      </c>
      <c r="W138" t="b">
        <v>0</v>
      </c>
    </row>
    <row r="139" spans="1:23" ht="60" hidden="1" x14ac:dyDescent="0.25">
      <c r="A139" t="s">
        <v>908</v>
      </c>
      <c r="C139" t="s">
        <v>909</v>
      </c>
      <c r="D139" t="s">
        <v>910</v>
      </c>
      <c r="E139" t="s">
        <v>911</v>
      </c>
      <c r="F139" t="s">
        <v>912</v>
      </c>
      <c r="G139" s="48" t="s">
        <v>913</v>
      </c>
      <c r="H139" t="s">
        <v>65</v>
      </c>
      <c r="I139" t="str">
        <f>INDEX(Level[Level],MATCH(PIs[[#This Row],[L]],Level[GUID],0),1)</f>
        <v>Minor Must</v>
      </c>
      <c r="N139" t="s">
        <v>75</v>
      </c>
      <c r="O139" t="str">
        <f>INDEX(allsections[[S]:[Order]],MATCH(PIs[[#This Row],[SGUID]],allsections[SGUID],0),1)</f>
        <v>HOP 23 ENERGY EFFICIENCY</v>
      </c>
      <c r="P139" t="str">
        <f>INDEX(allsections[[S]:[Order]],MATCH(PIs[[#This Row],[SGUID]],allsections[SGUID],0),2)</f>
        <v>-</v>
      </c>
      <c r="R139" t="s">
        <v>50</v>
      </c>
      <c r="S139" t="str">
        <f>INDEX(allsections[[S]:[Order]],MATCH(PIs[[#This Row],[SSGUID]],allsections[SGUID],0),1)</f>
        <v>-</v>
      </c>
      <c r="T139" t="str">
        <f>INDEX(allsections[[S]:[Order]],MATCH(PIs[[#This Row],[SSGUID]],allsections[SGUID],0),2)</f>
        <v>-</v>
      </c>
      <c r="U139" t="e">
        <f>INDEX(#REF!,MATCH(PIs[[#This Row],[GUID]],#REF!,0),2)</f>
        <v>#REF!</v>
      </c>
      <c r="V139" t="b">
        <v>0</v>
      </c>
      <c r="W139" t="b">
        <v>0</v>
      </c>
    </row>
    <row r="140" spans="1:23" ht="105" hidden="1" x14ac:dyDescent="0.25">
      <c r="A140" t="s">
        <v>914</v>
      </c>
      <c r="C140" t="s">
        <v>915</v>
      </c>
      <c r="D140" t="s">
        <v>916</v>
      </c>
      <c r="E140" t="s">
        <v>917</v>
      </c>
      <c r="F140" t="s">
        <v>918</v>
      </c>
      <c r="G140" s="48" t="s">
        <v>919</v>
      </c>
      <c r="H140" t="s">
        <v>65</v>
      </c>
      <c r="I140" t="str">
        <f>INDEX(Level[Level],MATCH(PIs[[#This Row],[L]],Level[GUID],0),1)</f>
        <v>Minor Must</v>
      </c>
      <c r="N140" t="s">
        <v>75</v>
      </c>
      <c r="O140" t="str">
        <f>INDEX(allsections[[S]:[Order]],MATCH(PIs[[#This Row],[SGUID]],allsections[SGUID],0),1)</f>
        <v>HOP 23 ENERGY EFFICIENCY</v>
      </c>
      <c r="P140" t="str">
        <f>INDEX(allsections[[S]:[Order]],MATCH(PIs[[#This Row],[SGUID]],allsections[SGUID],0),2)</f>
        <v>-</v>
      </c>
      <c r="R140" t="s">
        <v>50</v>
      </c>
      <c r="S140" t="str">
        <f>INDEX(allsections[[S]:[Order]],MATCH(PIs[[#This Row],[SSGUID]],allsections[SGUID],0),1)</f>
        <v>-</v>
      </c>
      <c r="T140" t="str">
        <f>INDEX(allsections[[S]:[Order]],MATCH(PIs[[#This Row],[SSGUID]],allsections[SGUID],0),2)</f>
        <v>-</v>
      </c>
      <c r="U140" t="e">
        <f>INDEX(#REF!,MATCH(PIs[[#This Row],[GUID]],#REF!,0),2)</f>
        <v>#REF!</v>
      </c>
      <c r="V140" t="b">
        <v>0</v>
      </c>
      <c r="W140" t="b">
        <v>0</v>
      </c>
    </row>
    <row r="141" spans="1:23" ht="120" hidden="1" x14ac:dyDescent="0.25">
      <c r="A141" t="s">
        <v>920</v>
      </c>
      <c r="C141" t="s">
        <v>921</v>
      </c>
      <c r="D141" t="s">
        <v>922</v>
      </c>
      <c r="E141" t="s">
        <v>923</v>
      </c>
      <c r="F141" t="s">
        <v>924</v>
      </c>
      <c r="G141" s="48" t="s">
        <v>925</v>
      </c>
      <c r="H141" t="s">
        <v>74</v>
      </c>
      <c r="I141" t="str">
        <f>INDEX(Level[Level],MATCH(PIs[[#This Row],[L]],Level[GUID],0),1)</f>
        <v>Recom.</v>
      </c>
      <c r="N141" t="s">
        <v>82</v>
      </c>
      <c r="O141" t="str">
        <f>INDEX(allsections[[S]:[Order]],MATCH(PIs[[#This Row],[SGUID]],allsections[SGUID],0),1)</f>
        <v>HOP 22 BIODIVERSITY AND HABITATS</v>
      </c>
      <c r="P141" t="str">
        <f>INDEX(allsections[[S]:[Order]],MATCH(PIs[[#This Row],[SGUID]],allsections[SGUID],0),2)</f>
        <v>-</v>
      </c>
      <c r="R141" t="s">
        <v>926</v>
      </c>
      <c r="S141" t="str">
        <f>INDEX(allsections[[S]:[Order]],MATCH(PIs[[#This Row],[SSGUID]],allsections[SGUID],0),1)</f>
        <v>HOP 22.02 Ecological upgrading of unproductive sites</v>
      </c>
      <c r="T141" t="str">
        <f>INDEX(allsections[[S]:[Order]],MATCH(PIs[[#This Row],[SSGUID]],allsections[SGUID],0),2)</f>
        <v>-</v>
      </c>
      <c r="U141" t="e">
        <f>INDEX(#REF!,MATCH(PIs[[#This Row],[GUID]],#REF!,0),2)</f>
        <v>#REF!</v>
      </c>
      <c r="V141" t="b">
        <v>0</v>
      </c>
      <c r="W141" t="b">
        <v>0</v>
      </c>
    </row>
    <row r="142" spans="1:23" ht="270" hidden="1" x14ac:dyDescent="0.25">
      <c r="A142" t="s">
        <v>927</v>
      </c>
      <c r="C142" t="s">
        <v>928</v>
      </c>
      <c r="D142" t="s">
        <v>929</v>
      </c>
      <c r="E142" t="s">
        <v>930</v>
      </c>
      <c r="F142" t="s">
        <v>931</v>
      </c>
      <c r="G142" s="48" t="s">
        <v>932</v>
      </c>
      <c r="H142" t="s">
        <v>74</v>
      </c>
      <c r="I142" t="str">
        <f>INDEX(Level[Level],MATCH(PIs[[#This Row],[L]],Level[GUID],0),1)</f>
        <v>Recom.</v>
      </c>
      <c r="N142" t="s">
        <v>82</v>
      </c>
      <c r="O142" t="str">
        <f>INDEX(allsections[[S]:[Order]],MATCH(PIs[[#This Row],[SGUID]],allsections[SGUID],0),1)</f>
        <v>HOP 22 BIODIVERSITY AND HABITATS</v>
      </c>
      <c r="P142" t="str">
        <f>INDEX(allsections[[S]:[Order]],MATCH(PIs[[#This Row],[SGUID]],allsections[SGUID],0),2)</f>
        <v>-</v>
      </c>
      <c r="R142" t="s">
        <v>205</v>
      </c>
      <c r="S142" t="str">
        <f>INDEX(allsections[[S]:[Order]],MATCH(PIs[[#This Row],[SSGUID]],allsections[SGUID],0),1)</f>
        <v>HOP 22.01 Management of biodiversity and habitats</v>
      </c>
      <c r="T142" t="str">
        <f>INDEX(allsections[[S]:[Order]],MATCH(PIs[[#This Row],[SSGUID]],allsections[SGUID],0),2)</f>
        <v>-</v>
      </c>
      <c r="U142" t="e">
        <f>INDEX(#REF!,MATCH(PIs[[#This Row],[GUID]],#REF!,0),2)</f>
        <v>#REF!</v>
      </c>
      <c r="V142" t="b">
        <v>0</v>
      </c>
      <c r="W142" t="b">
        <v>0</v>
      </c>
    </row>
    <row r="143" spans="1:23" ht="360" hidden="1" x14ac:dyDescent="0.25">
      <c r="A143" t="s">
        <v>933</v>
      </c>
      <c r="C143" t="s">
        <v>934</v>
      </c>
      <c r="D143" t="s">
        <v>935</v>
      </c>
      <c r="E143" t="s">
        <v>936</v>
      </c>
      <c r="F143" t="s">
        <v>937</v>
      </c>
      <c r="G143" s="48" t="s">
        <v>938</v>
      </c>
      <c r="H143" t="s">
        <v>65</v>
      </c>
      <c r="I143" t="str">
        <f>INDEX(Level[Level],MATCH(PIs[[#This Row],[L]],Level[GUID],0),1)</f>
        <v>Minor Must</v>
      </c>
      <c r="N143" t="s">
        <v>82</v>
      </c>
      <c r="O143" t="str">
        <f>INDEX(allsections[[S]:[Order]],MATCH(PIs[[#This Row],[SGUID]],allsections[SGUID],0),1)</f>
        <v>HOP 22 BIODIVERSITY AND HABITATS</v>
      </c>
      <c r="P143" t="str">
        <f>INDEX(allsections[[S]:[Order]],MATCH(PIs[[#This Row],[SGUID]],allsections[SGUID],0),2)</f>
        <v>-</v>
      </c>
      <c r="R143" t="s">
        <v>205</v>
      </c>
      <c r="S143" t="str">
        <f>INDEX(allsections[[S]:[Order]],MATCH(PIs[[#This Row],[SSGUID]],allsections[SGUID],0),1)</f>
        <v>HOP 22.01 Management of biodiversity and habitats</v>
      </c>
      <c r="T143" t="str">
        <f>INDEX(allsections[[S]:[Order]],MATCH(PIs[[#This Row],[SSGUID]],allsections[SGUID],0),2)</f>
        <v>-</v>
      </c>
      <c r="U143" t="e">
        <f>INDEX(#REF!,MATCH(PIs[[#This Row],[GUID]],#REF!,0),2)</f>
        <v>#REF!</v>
      </c>
      <c r="V143" t="b">
        <v>0</v>
      </c>
      <c r="W143" t="b">
        <v>0</v>
      </c>
    </row>
    <row r="144" spans="1:23" ht="150" hidden="1" x14ac:dyDescent="0.25">
      <c r="A144" t="s">
        <v>939</v>
      </c>
      <c r="C144" t="s">
        <v>940</v>
      </c>
      <c r="D144" t="s">
        <v>941</v>
      </c>
      <c r="E144" t="s">
        <v>942</v>
      </c>
      <c r="F144" t="s">
        <v>943</v>
      </c>
      <c r="G144" s="48" t="s">
        <v>944</v>
      </c>
      <c r="H144" t="s">
        <v>74</v>
      </c>
      <c r="I144" t="str">
        <f>INDEX(Level[Level],MATCH(PIs[[#This Row],[L]],Level[GUID],0),1)</f>
        <v>Recom.</v>
      </c>
      <c r="N144" t="s">
        <v>945</v>
      </c>
      <c r="O144" t="str">
        <f>INDEX(allsections[[S]:[Order]],MATCH(PIs[[#This Row],[SGUID]],allsections[SGUID],0),1)</f>
        <v>HOP 21 SITE MANAGEMENT</v>
      </c>
      <c r="P144" t="str">
        <f>INDEX(allsections[[S]:[Order]],MATCH(PIs[[#This Row],[SGUID]],allsections[SGUID],0),2)</f>
        <v>-</v>
      </c>
      <c r="R144" t="s">
        <v>50</v>
      </c>
      <c r="S144" t="str">
        <f>INDEX(allsections[[S]:[Order]],MATCH(PIs[[#This Row],[SSGUID]],allsections[SGUID],0),1)</f>
        <v>-</v>
      </c>
      <c r="T144" t="str">
        <f>INDEX(allsections[[S]:[Order]],MATCH(PIs[[#This Row],[SSGUID]],allsections[SGUID],0),2)</f>
        <v>-</v>
      </c>
      <c r="U144" t="e">
        <f>INDEX(#REF!,MATCH(PIs[[#This Row],[GUID]],#REF!,0),2)</f>
        <v>#REF!</v>
      </c>
      <c r="V144" t="b">
        <v>0</v>
      </c>
      <c r="W144" t="b">
        <v>0</v>
      </c>
    </row>
    <row r="145" spans="1:23" hidden="1" x14ac:dyDescent="0.25">
      <c r="A145" t="s">
        <v>946</v>
      </c>
      <c r="C145" t="s">
        <v>947</v>
      </c>
      <c r="D145" t="s">
        <v>948</v>
      </c>
      <c r="E145" t="s">
        <v>949</v>
      </c>
      <c r="F145" t="s">
        <v>950</v>
      </c>
      <c r="G145" t="s">
        <v>951</v>
      </c>
      <c r="H145" t="s">
        <v>48</v>
      </c>
      <c r="I145" t="str">
        <f>INDEX(Level[Level],MATCH(PIs[[#This Row],[L]],Level[GUID],0),1)</f>
        <v>Major Must</v>
      </c>
      <c r="N145" t="s">
        <v>945</v>
      </c>
      <c r="O145" t="str">
        <f>INDEX(allsections[[S]:[Order]],MATCH(PIs[[#This Row],[SGUID]],allsections[SGUID],0),1)</f>
        <v>HOP 21 SITE MANAGEMENT</v>
      </c>
      <c r="P145" t="str">
        <f>INDEX(allsections[[S]:[Order]],MATCH(PIs[[#This Row],[SGUID]],allsections[SGUID],0),2)</f>
        <v>-</v>
      </c>
      <c r="R145" t="s">
        <v>50</v>
      </c>
      <c r="S145" t="str">
        <f>INDEX(allsections[[S]:[Order]],MATCH(PIs[[#This Row],[SSGUID]],allsections[SGUID],0),1)</f>
        <v>-</v>
      </c>
      <c r="T145" t="str">
        <f>INDEX(allsections[[S]:[Order]],MATCH(PIs[[#This Row],[SSGUID]],allsections[SGUID],0),2)</f>
        <v>-</v>
      </c>
      <c r="U145" t="e">
        <f>INDEX(#REF!,MATCH(PIs[[#This Row],[GUID]],#REF!,0),2)</f>
        <v>#REF!</v>
      </c>
      <c r="V145" t="b">
        <v>0</v>
      </c>
      <c r="W145" t="b">
        <v>0</v>
      </c>
    </row>
    <row r="146" spans="1:23" ht="120" hidden="1" x14ac:dyDescent="0.25">
      <c r="A146" t="s">
        <v>952</v>
      </c>
      <c r="C146" t="s">
        <v>953</v>
      </c>
      <c r="D146" t="s">
        <v>954</v>
      </c>
      <c r="E146" t="s">
        <v>955</v>
      </c>
      <c r="F146" t="s">
        <v>956</v>
      </c>
      <c r="G146" s="48" t="s">
        <v>957</v>
      </c>
      <c r="H146" t="s">
        <v>48</v>
      </c>
      <c r="I146" t="str">
        <f>INDEX(Level[Level],MATCH(PIs[[#This Row],[L]],Level[GUID],0),1)</f>
        <v>Major Must</v>
      </c>
      <c r="N146" t="s">
        <v>945</v>
      </c>
      <c r="O146" t="str">
        <f>INDEX(allsections[[S]:[Order]],MATCH(PIs[[#This Row],[SGUID]],allsections[SGUID],0),1)</f>
        <v>HOP 21 SITE MANAGEMENT</v>
      </c>
      <c r="P146" t="str">
        <f>INDEX(allsections[[S]:[Order]],MATCH(PIs[[#This Row],[SGUID]],allsections[SGUID],0),2)</f>
        <v>-</v>
      </c>
      <c r="R146" t="s">
        <v>50</v>
      </c>
      <c r="S146" t="str">
        <f>INDEX(allsections[[S]:[Order]],MATCH(PIs[[#This Row],[SSGUID]],allsections[SGUID],0),1)</f>
        <v>-</v>
      </c>
      <c r="T146" t="str">
        <f>INDEX(allsections[[S]:[Order]],MATCH(PIs[[#This Row],[SSGUID]],allsections[SGUID],0),2)</f>
        <v>-</v>
      </c>
      <c r="U146" t="e">
        <f>INDEX(#REF!,MATCH(PIs[[#This Row],[GUID]],#REF!,0),2)</f>
        <v>#REF!</v>
      </c>
      <c r="V146" t="b">
        <v>0</v>
      </c>
      <c r="W146" t="b">
        <v>0</v>
      </c>
    </row>
    <row r="147" spans="1:23" ht="165" hidden="1" x14ac:dyDescent="0.25">
      <c r="A147" t="s">
        <v>958</v>
      </c>
      <c r="C147" t="s">
        <v>959</v>
      </c>
      <c r="D147" t="s">
        <v>960</v>
      </c>
      <c r="E147" t="s">
        <v>961</v>
      </c>
      <c r="F147" t="s">
        <v>962</v>
      </c>
      <c r="G147" s="48" t="s">
        <v>963</v>
      </c>
      <c r="H147" t="s">
        <v>48</v>
      </c>
      <c r="I147" t="str">
        <f>INDEX(Level[Level],MATCH(PIs[[#This Row],[L]],Level[GUID],0),1)</f>
        <v>Major Must</v>
      </c>
      <c r="N147" t="s">
        <v>945</v>
      </c>
      <c r="O147" t="str">
        <f>INDEX(allsections[[S]:[Order]],MATCH(PIs[[#This Row],[SGUID]],allsections[SGUID],0),1)</f>
        <v>HOP 21 SITE MANAGEMENT</v>
      </c>
      <c r="P147" t="str">
        <f>INDEX(allsections[[S]:[Order]],MATCH(PIs[[#This Row],[SGUID]],allsections[SGUID],0),2)</f>
        <v>-</v>
      </c>
      <c r="R147" t="s">
        <v>50</v>
      </c>
      <c r="S147" t="str">
        <f>INDEX(allsections[[S]:[Order]],MATCH(PIs[[#This Row],[SSGUID]],allsections[SGUID],0),1)</f>
        <v>-</v>
      </c>
      <c r="T147" t="str">
        <f>INDEX(allsections[[S]:[Order]],MATCH(PIs[[#This Row],[SSGUID]],allsections[SGUID],0),2)</f>
        <v>-</v>
      </c>
      <c r="U147" t="e">
        <f>INDEX(#REF!,MATCH(PIs[[#This Row],[GUID]],#REF!,0),2)</f>
        <v>#REF!</v>
      </c>
      <c r="V147" t="b">
        <v>0</v>
      </c>
      <c r="W147" t="b">
        <v>0</v>
      </c>
    </row>
    <row r="148" spans="1:23" ht="165" hidden="1" x14ac:dyDescent="0.25">
      <c r="A148" t="s">
        <v>964</v>
      </c>
      <c r="C148" t="s">
        <v>965</v>
      </c>
      <c r="D148" t="s">
        <v>966</v>
      </c>
      <c r="E148" t="s">
        <v>967</v>
      </c>
      <c r="F148" t="s">
        <v>968</v>
      </c>
      <c r="G148" s="48" t="s">
        <v>969</v>
      </c>
      <c r="H148" t="s">
        <v>48</v>
      </c>
      <c r="I148" t="str">
        <f>INDEX(Level[Level],MATCH(PIs[[#This Row],[L]],Level[GUID],0),1)</f>
        <v>Major Must</v>
      </c>
      <c r="N148" t="s">
        <v>945</v>
      </c>
      <c r="O148" t="str">
        <f>INDEX(allsections[[S]:[Order]],MATCH(PIs[[#This Row],[SGUID]],allsections[SGUID],0),1)</f>
        <v>HOP 21 SITE MANAGEMENT</v>
      </c>
      <c r="P148" t="str">
        <f>INDEX(allsections[[S]:[Order]],MATCH(PIs[[#This Row],[SGUID]],allsections[SGUID],0),2)</f>
        <v>-</v>
      </c>
      <c r="R148" t="s">
        <v>50</v>
      </c>
      <c r="S148" t="str">
        <f>INDEX(allsections[[S]:[Order]],MATCH(PIs[[#This Row],[SSGUID]],allsections[SGUID],0),1)</f>
        <v>-</v>
      </c>
      <c r="T148" t="str">
        <f>INDEX(allsections[[S]:[Order]],MATCH(PIs[[#This Row],[SSGUID]],allsections[SGUID],0),2)</f>
        <v>-</v>
      </c>
      <c r="U148" t="e">
        <f>INDEX(#REF!,MATCH(PIs[[#This Row],[GUID]],#REF!,0),2)</f>
        <v>#REF!</v>
      </c>
      <c r="V148" t="b">
        <v>0</v>
      </c>
      <c r="W148" t="b">
        <v>0</v>
      </c>
    </row>
    <row r="149" spans="1:23" ht="75" hidden="1" x14ac:dyDescent="0.25">
      <c r="A149" t="s">
        <v>970</v>
      </c>
      <c r="C149" t="s">
        <v>971</v>
      </c>
      <c r="D149" t="s">
        <v>972</v>
      </c>
      <c r="E149" t="s">
        <v>973</v>
      </c>
      <c r="F149" t="s">
        <v>974</v>
      </c>
      <c r="G149" s="48" t="s">
        <v>975</v>
      </c>
      <c r="H149" t="s">
        <v>48</v>
      </c>
      <c r="I149" t="str">
        <f>INDEX(Level[Level],MATCH(PIs[[#This Row],[L]],Level[GUID],0),1)</f>
        <v>Major Must</v>
      </c>
      <c r="N149" t="s">
        <v>90</v>
      </c>
      <c r="O149" t="str">
        <f>INDEX(allsections[[S]:[Order]],MATCH(PIs[[#This Row],[SGUID]],allsections[SGUID],0),1)</f>
        <v>HOP 20 WORKERS’ HEALTH, SAFETY, AND WELFARE</v>
      </c>
      <c r="P149" t="str">
        <f>INDEX(allsections[[S]:[Order]],MATCH(PIs[[#This Row],[SGUID]],allsections[SGUID],0),2)</f>
        <v>-</v>
      </c>
      <c r="R149" t="s">
        <v>91</v>
      </c>
      <c r="S149" t="str">
        <f>INDEX(allsections[[S]:[Order]],MATCH(PIs[[#This Row],[SSGUID]],allsections[SGUID],0),1)</f>
        <v>HOP 20.04 Workers’ welfare</v>
      </c>
      <c r="T149" t="str">
        <f>INDEX(allsections[[S]:[Order]],MATCH(PIs[[#This Row],[SSGUID]],allsections[SGUID],0),2)</f>
        <v>-</v>
      </c>
      <c r="U149" t="e">
        <f>INDEX(#REF!,MATCH(PIs[[#This Row],[GUID]],#REF!,0),2)</f>
        <v>#REF!</v>
      </c>
      <c r="V149" t="b">
        <v>0</v>
      </c>
      <c r="W149" t="b">
        <v>0</v>
      </c>
    </row>
    <row r="150" spans="1:23" hidden="1" x14ac:dyDescent="0.25">
      <c r="A150" t="s">
        <v>976</v>
      </c>
      <c r="C150" t="s">
        <v>977</v>
      </c>
      <c r="D150" t="s">
        <v>978</v>
      </c>
      <c r="E150" t="s">
        <v>979</v>
      </c>
      <c r="F150" t="s">
        <v>980</v>
      </c>
      <c r="G150" t="s">
        <v>981</v>
      </c>
      <c r="H150" t="s">
        <v>48</v>
      </c>
      <c r="I150" t="str">
        <f>INDEX(Level[Level],MATCH(PIs[[#This Row],[L]],Level[GUID],0),1)</f>
        <v>Major Must</v>
      </c>
      <c r="N150" t="s">
        <v>90</v>
      </c>
      <c r="O150" t="str">
        <f>INDEX(allsections[[S]:[Order]],MATCH(PIs[[#This Row],[SGUID]],allsections[SGUID],0),1)</f>
        <v>HOP 20 WORKERS’ HEALTH, SAFETY, AND WELFARE</v>
      </c>
      <c r="P150" t="str">
        <f>INDEX(allsections[[S]:[Order]],MATCH(PIs[[#This Row],[SGUID]],allsections[SGUID],0),2)</f>
        <v>-</v>
      </c>
      <c r="R150" t="s">
        <v>91</v>
      </c>
      <c r="S150" t="str">
        <f>INDEX(allsections[[S]:[Order]],MATCH(PIs[[#This Row],[SSGUID]],allsections[SGUID],0),1)</f>
        <v>HOP 20.04 Workers’ welfare</v>
      </c>
      <c r="T150" t="str">
        <f>INDEX(allsections[[S]:[Order]],MATCH(PIs[[#This Row],[SSGUID]],allsections[SGUID],0),2)</f>
        <v>-</v>
      </c>
      <c r="U150" t="e">
        <f>INDEX(#REF!,MATCH(PIs[[#This Row],[GUID]],#REF!,0),2)</f>
        <v>#REF!</v>
      </c>
      <c r="V150" t="b">
        <v>0</v>
      </c>
      <c r="W150" t="b">
        <v>0</v>
      </c>
    </row>
    <row r="151" spans="1:23" ht="135" hidden="1" x14ac:dyDescent="0.25">
      <c r="A151" t="s">
        <v>982</v>
      </c>
      <c r="C151" t="s">
        <v>983</v>
      </c>
      <c r="D151" t="s">
        <v>984</v>
      </c>
      <c r="E151" t="s">
        <v>985</v>
      </c>
      <c r="F151" t="s">
        <v>986</v>
      </c>
      <c r="G151" s="48" t="s">
        <v>2619</v>
      </c>
      <c r="H151" t="s">
        <v>65</v>
      </c>
      <c r="I151" t="str">
        <f>INDEX(Level[Level],MATCH(PIs[[#This Row],[L]],Level[GUID],0),1)</f>
        <v>Minor Must</v>
      </c>
      <c r="N151" t="s">
        <v>90</v>
      </c>
      <c r="O151" t="str">
        <f>INDEX(allsections[[S]:[Order]],MATCH(PIs[[#This Row],[SGUID]],allsections[SGUID],0),1)</f>
        <v>HOP 20 WORKERS’ HEALTH, SAFETY, AND WELFARE</v>
      </c>
      <c r="P151" t="str">
        <f>INDEX(allsections[[S]:[Order]],MATCH(PIs[[#This Row],[SGUID]],allsections[SGUID],0),2)</f>
        <v>-</v>
      </c>
      <c r="R151" t="s">
        <v>91</v>
      </c>
      <c r="S151" t="str">
        <f>INDEX(allsections[[S]:[Order]],MATCH(PIs[[#This Row],[SSGUID]],allsections[SGUID],0),1)</f>
        <v>HOP 20.04 Workers’ welfare</v>
      </c>
      <c r="T151" t="str">
        <f>INDEX(allsections[[S]:[Order]],MATCH(PIs[[#This Row],[SSGUID]],allsections[SGUID],0),2)</f>
        <v>-</v>
      </c>
      <c r="U151" t="e">
        <f>INDEX(#REF!,MATCH(PIs[[#This Row],[GUID]],#REF!,0),2)</f>
        <v>#REF!</v>
      </c>
      <c r="V151" t="b">
        <v>0</v>
      </c>
      <c r="W151" t="b">
        <v>0</v>
      </c>
    </row>
    <row r="152" spans="1:23" hidden="1" x14ac:dyDescent="0.25">
      <c r="A152" t="s">
        <v>987</v>
      </c>
      <c r="C152" t="s">
        <v>988</v>
      </c>
      <c r="D152" t="s">
        <v>989</v>
      </c>
      <c r="E152" t="s">
        <v>990</v>
      </c>
      <c r="F152" t="s">
        <v>991</v>
      </c>
      <c r="G152" t="s">
        <v>992</v>
      </c>
      <c r="H152" t="s">
        <v>65</v>
      </c>
      <c r="I152" t="str">
        <f>INDEX(Level[Level],MATCH(PIs[[#This Row],[L]],Level[GUID],0),1)</f>
        <v>Minor Must</v>
      </c>
      <c r="N152" t="s">
        <v>90</v>
      </c>
      <c r="O152" t="str">
        <f>INDEX(allsections[[S]:[Order]],MATCH(PIs[[#This Row],[SGUID]],allsections[SGUID],0),1)</f>
        <v>HOP 20 WORKERS’ HEALTH, SAFETY, AND WELFARE</v>
      </c>
      <c r="P152" t="str">
        <f>INDEX(allsections[[S]:[Order]],MATCH(PIs[[#This Row],[SGUID]],allsections[SGUID],0),2)</f>
        <v>-</v>
      </c>
      <c r="R152" t="s">
        <v>993</v>
      </c>
      <c r="S152" t="str">
        <f>INDEX(allsections[[S]:[Order]],MATCH(PIs[[#This Row],[SSGUID]],allsections[SGUID],0),1)</f>
        <v>HOP 20.03 Personal protective equipment</v>
      </c>
      <c r="T152" t="str">
        <f>INDEX(allsections[[S]:[Order]],MATCH(PIs[[#This Row],[SSGUID]],allsections[SGUID],0),2)</f>
        <v>-</v>
      </c>
      <c r="U152" t="e">
        <f>INDEX(#REF!,MATCH(PIs[[#This Row],[GUID]],#REF!,0),2)</f>
        <v>#REF!</v>
      </c>
      <c r="V152" t="b">
        <v>0</v>
      </c>
      <c r="W152" t="b">
        <v>0</v>
      </c>
    </row>
    <row r="153" spans="1:23" ht="60" hidden="1" x14ac:dyDescent="0.25">
      <c r="A153" t="s">
        <v>994</v>
      </c>
      <c r="C153" t="s">
        <v>995</v>
      </c>
      <c r="D153" t="s">
        <v>996</v>
      </c>
      <c r="E153" t="s">
        <v>997</v>
      </c>
      <c r="F153" t="s">
        <v>998</v>
      </c>
      <c r="G153" s="48" t="s">
        <v>999</v>
      </c>
      <c r="H153" t="s">
        <v>65</v>
      </c>
      <c r="I153" t="str">
        <f>INDEX(Level[Level],MATCH(PIs[[#This Row],[L]],Level[GUID],0),1)</f>
        <v>Minor Must</v>
      </c>
      <c r="N153" t="s">
        <v>90</v>
      </c>
      <c r="O153" t="str">
        <f>INDEX(allsections[[S]:[Order]],MATCH(PIs[[#This Row],[SGUID]],allsections[SGUID],0),1)</f>
        <v>HOP 20 WORKERS’ HEALTH, SAFETY, AND WELFARE</v>
      </c>
      <c r="P153" t="str">
        <f>INDEX(allsections[[S]:[Order]],MATCH(PIs[[#This Row],[SGUID]],allsections[SGUID],0),2)</f>
        <v>-</v>
      </c>
      <c r="R153" t="s">
        <v>993</v>
      </c>
      <c r="S153" t="str">
        <f>INDEX(allsections[[S]:[Order]],MATCH(PIs[[#This Row],[SSGUID]],allsections[SGUID],0),1)</f>
        <v>HOP 20.03 Personal protective equipment</v>
      </c>
      <c r="T153" t="str">
        <f>INDEX(allsections[[S]:[Order]],MATCH(PIs[[#This Row],[SSGUID]],allsections[SGUID],0),2)</f>
        <v>-</v>
      </c>
      <c r="U153" t="e">
        <f>INDEX(#REF!,MATCH(PIs[[#This Row],[GUID]],#REF!,0),2)</f>
        <v>#REF!</v>
      </c>
      <c r="V153" t="b">
        <v>0</v>
      </c>
      <c r="W153" t="b">
        <v>0</v>
      </c>
    </row>
    <row r="154" spans="1:23" hidden="1" x14ac:dyDescent="0.25">
      <c r="A154" t="s">
        <v>1000</v>
      </c>
      <c r="C154" t="s">
        <v>1001</v>
      </c>
      <c r="D154" t="s">
        <v>1002</v>
      </c>
      <c r="E154" t="s">
        <v>1003</v>
      </c>
      <c r="F154" t="s">
        <v>1004</v>
      </c>
      <c r="G154" t="s">
        <v>1005</v>
      </c>
      <c r="H154" t="s">
        <v>48</v>
      </c>
      <c r="I154" t="str">
        <f>INDEX(Level[Level],MATCH(PIs[[#This Row],[L]],Level[GUID],0),1)</f>
        <v>Major Must</v>
      </c>
      <c r="N154" t="s">
        <v>90</v>
      </c>
      <c r="O154" t="str">
        <f>INDEX(allsections[[S]:[Order]],MATCH(PIs[[#This Row],[SGUID]],allsections[SGUID],0),1)</f>
        <v>HOP 20 WORKERS’ HEALTH, SAFETY, AND WELFARE</v>
      </c>
      <c r="P154" t="str">
        <f>INDEX(allsections[[S]:[Order]],MATCH(PIs[[#This Row],[SGUID]],allsections[SGUID],0),2)</f>
        <v>-</v>
      </c>
      <c r="R154" t="s">
        <v>993</v>
      </c>
      <c r="S154" t="str">
        <f>INDEX(allsections[[S]:[Order]],MATCH(PIs[[#This Row],[SSGUID]],allsections[SGUID],0),1)</f>
        <v>HOP 20.03 Personal protective equipment</v>
      </c>
      <c r="T154" t="str">
        <f>INDEX(allsections[[S]:[Order]],MATCH(PIs[[#This Row],[SSGUID]],allsections[SGUID],0),2)</f>
        <v>-</v>
      </c>
      <c r="U154" t="e">
        <f>INDEX(#REF!,MATCH(PIs[[#This Row],[GUID]],#REF!,0),2)</f>
        <v>#REF!</v>
      </c>
      <c r="V154" t="b">
        <v>0</v>
      </c>
      <c r="W154" t="b">
        <v>0</v>
      </c>
    </row>
    <row r="155" spans="1:23" ht="165" hidden="1" x14ac:dyDescent="0.25">
      <c r="A155" t="s">
        <v>1006</v>
      </c>
      <c r="C155" t="s">
        <v>1007</v>
      </c>
      <c r="D155" t="s">
        <v>1008</v>
      </c>
      <c r="E155" t="s">
        <v>1009</v>
      </c>
      <c r="F155" t="s">
        <v>1010</v>
      </c>
      <c r="G155" s="48" t="s">
        <v>1011</v>
      </c>
      <c r="H155" t="s">
        <v>48</v>
      </c>
      <c r="I155" t="str">
        <f>INDEX(Level[Level],MATCH(PIs[[#This Row],[L]],Level[GUID],0),1)</f>
        <v>Major Must</v>
      </c>
      <c r="N155" t="s">
        <v>90</v>
      </c>
      <c r="O155" t="str">
        <f>INDEX(allsections[[S]:[Order]],MATCH(PIs[[#This Row],[SGUID]],allsections[SGUID],0),1)</f>
        <v>HOP 20 WORKERS’ HEALTH, SAFETY, AND WELFARE</v>
      </c>
      <c r="P155" t="str">
        <f>INDEX(allsections[[S]:[Order]],MATCH(PIs[[#This Row],[SGUID]],allsections[SGUID],0),2)</f>
        <v>-</v>
      </c>
      <c r="R155" t="s">
        <v>993</v>
      </c>
      <c r="S155" t="str">
        <f>INDEX(allsections[[S]:[Order]],MATCH(PIs[[#This Row],[SSGUID]],allsections[SGUID],0),1)</f>
        <v>HOP 20.03 Personal protective equipment</v>
      </c>
      <c r="T155" t="str">
        <f>INDEX(allsections[[S]:[Order]],MATCH(PIs[[#This Row],[SSGUID]],allsections[SGUID],0),2)</f>
        <v>-</v>
      </c>
      <c r="U155" t="e">
        <f>INDEX(#REF!,MATCH(PIs[[#This Row],[GUID]],#REF!,0),2)</f>
        <v>#REF!</v>
      </c>
      <c r="V155" t="b">
        <v>0</v>
      </c>
      <c r="W155" t="b">
        <v>0</v>
      </c>
    </row>
    <row r="156" spans="1:23" hidden="1" x14ac:dyDescent="0.25">
      <c r="A156" t="s">
        <v>1012</v>
      </c>
      <c r="C156" t="s">
        <v>1013</v>
      </c>
      <c r="D156" t="s">
        <v>1014</v>
      </c>
      <c r="E156" t="s">
        <v>1015</v>
      </c>
      <c r="F156" t="s">
        <v>1016</v>
      </c>
      <c r="G156" t="s">
        <v>1017</v>
      </c>
      <c r="H156" t="s">
        <v>65</v>
      </c>
      <c r="I156" t="str">
        <f>INDEX(Level[Level],MATCH(PIs[[#This Row],[L]],Level[GUID],0),1)</f>
        <v>Minor Must</v>
      </c>
      <c r="N156" t="s">
        <v>90</v>
      </c>
      <c r="O156" t="str">
        <f>INDEX(allsections[[S]:[Order]],MATCH(PIs[[#This Row],[SGUID]],allsections[SGUID],0),1)</f>
        <v>HOP 20 WORKERS’ HEALTH, SAFETY, AND WELFARE</v>
      </c>
      <c r="P156" t="str">
        <f>INDEX(allsections[[S]:[Order]],MATCH(PIs[[#This Row],[SGUID]],allsections[SGUID],0),2)</f>
        <v>-</v>
      </c>
      <c r="R156" t="s">
        <v>1018</v>
      </c>
      <c r="S156" t="str">
        <f>INDEX(allsections[[S]:[Order]],MATCH(PIs[[#This Row],[SSGUID]],allsections[SGUID],0),1)</f>
        <v>HOP 20.02 Hazards and first aid</v>
      </c>
      <c r="T156" t="str">
        <f>INDEX(allsections[[S]:[Order]],MATCH(PIs[[#This Row],[SSGUID]],allsections[SGUID],0),2)</f>
        <v>-</v>
      </c>
      <c r="U156" t="e">
        <f>INDEX(#REF!,MATCH(PIs[[#This Row],[GUID]],#REF!,0),2)</f>
        <v>#REF!</v>
      </c>
      <c r="V156" t="b">
        <v>0</v>
      </c>
      <c r="W156" t="b">
        <v>0</v>
      </c>
    </row>
    <row r="157" spans="1:23" hidden="1" x14ac:dyDescent="0.25">
      <c r="A157" t="s">
        <v>1019</v>
      </c>
      <c r="C157" t="s">
        <v>1020</v>
      </c>
      <c r="D157" t="s">
        <v>1021</v>
      </c>
      <c r="E157" t="s">
        <v>1022</v>
      </c>
      <c r="F157" t="s">
        <v>1023</v>
      </c>
      <c r="G157" t="s">
        <v>1024</v>
      </c>
      <c r="H157" t="s">
        <v>65</v>
      </c>
      <c r="I157" t="str">
        <f>INDEX(Level[Level],MATCH(PIs[[#This Row],[L]],Level[GUID],0),1)</f>
        <v>Minor Must</v>
      </c>
      <c r="N157" t="s">
        <v>90</v>
      </c>
      <c r="O157" t="str">
        <f>INDEX(allsections[[S]:[Order]],MATCH(PIs[[#This Row],[SGUID]],allsections[SGUID],0),1)</f>
        <v>HOP 20 WORKERS’ HEALTH, SAFETY, AND WELFARE</v>
      </c>
      <c r="P157" t="str">
        <f>INDEX(allsections[[S]:[Order]],MATCH(PIs[[#This Row],[SGUID]],allsections[SGUID],0),2)</f>
        <v>-</v>
      </c>
      <c r="R157" t="s">
        <v>1018</v>
      </c>
      <c r="S157" t="str">
        <f>INDEX(allsections[[S]:[Order]],MATCH(PIs[[#This Row],[SSGUID]],allsections[SGUID],0),1)</f>
        <v>HOP 20.02 Hazards and first aid</v>
      </c>
      <c r="T157" t="str">
        <f>INDEX(allsections[[S]:[Order]],MATCH(PIs[[#This Row],[SSGUID]],allsections[SGUID],0),2)</f>
        <v>-</v>
      </c>
      <c r="U157" t="e">
        <f>INDEX(#REF!,MATCH(PIs[[#This Row],[GUID]],#REF!,0),2)</f>
        <v>#REF!</v>
      </c>
      <c r="V157" t="b">
        <v>0</v>
      </c>
      <c r="W157" t="b">
        <v>0</v>
      </c>
    </row>
    <row r="158" spans="1:23" hidden="1" x14ac:dyDescent="0.25">
      <c r="A158" t="s">
        <v>1025</v>
      </c>
      <c r="C158" t="s">
        <v>1026</v>
      </c>
      <c r="D158" t="s">
        <v>1027</v>
      </c>
      <c r="E158" t="s">
        <v>1028</v>
      </c>
      <c r="F158" t="s">
        <v>1029</v>
      </c>
      <c r="G158" t="s">
        <v>1030</v>
      </c>
      <c r="H158" t="s">
        <v>65</v>
      </c>
      <c r="I158" t="str">
        <f>INDEX(Level[Level],MATCH(PIs[[#This Row],[L]],Level[GUID],0),1)</f>
        <v>Minor Must</v>
      </c>
      <c r="N158" t="s">
        <v>90</v>
      </c>
      <c r="O158" t="str">
        <f>INDEX(allsections[[S]:[Order]],MATCH(PIs[[#This Row],[SGUID]],allsections[SGUID],0),1)</f>
        <v>HOP 20 WORKERS’ HEALTH, SAFETY, AND WELFARE</v>
      </c>
      <c r="P158" t="str">
        <f>INDEX(allsections[[S]:[Order]],MATCH(PIs[[#This Row],[SGUID]],allsections[SGUID],0),2)</f>
        <v>-</v>
      </c>
      <c r="R158" t="s">
        <v>1018</v>
      </c>
      <c r="S158" t="str">
        <f>INDEX(allsections[[S]:[Order]],MATCH(PIs[[#This Row],[SSGUID]],allsections[SGUID],0),1)</f>
        <v>HOP 20.02 Hazards and first aid</v>
      </c>
      <c r="T158" t="str">
        <f>INDEX(allsections[[S]:[Order]],MATCH(PIs[[#This Row],[SSGUID]],allsections[SGUID],0),2)</f>
        <v>-</v>
      </c>
      <c r="U158" t="e">
        <f>INDEX(#REF!,MATCH(PIs[[#This Row],[GUID]],#REF!,0),2)</f>
        <v>#REF!</v>
      </c>
      <c r="V158" t="b">
        <v>0</v>
      </c>
      <c r="W158" t="b">
        <v>0</v>
      </c>
    </row>
    <row r="159" spans="1:23" ht="409.5" hidden="1" x14ac:dyDescent="0.25">
      <c r="A159" t="s">
        <v>1031</v>
      </c>
      <c r="C159" t="s">
        <v>1032</v>
      </c>
      <c r="D159" t="s">
        <v>1033</v>
      </c>
      <c r="E159" t="s">
        <v>1034</v>
      </c>
      <c r="F159" t="s">
        <v>1035</v>
      </c>
      <c r="G159" s="48" t="s">
        <v>1036</v>
      </c>
      <c r="H159" t="s">
        <v>48</v>
      </c>
      <c r="I159" t="str">
        <f>INDEX(Level[Level],MATCH(PIs[[#This Row],[L]],Level[GUID],0),1)</f>
        <v>Major Must</v>
      </c>
      <c r="N159" t="s">
        <v>90</v>
      </c>
      <c r="O159" t="str">
        <f>INDEX(allsections[[S]:[Order]],MATCH(PIs[[#This Row],[SGUID]],allsections[SGUID],0),1)</f>
        <v>HOP 20 WORKERS’ HEALTH, SAFETY, AND WELFARE</v>
      </c>
      <c r="P159" t="str">
        <f>INDEX(allsections[[S]:[Order]],MATCH(PIs[[#This Row],[SGUID]],allsections[SGUID],0),2)</f>
        <v>-</v>
      </c>
      <c r="R159" t="s">
        <v>1018</v>
      </c>
      <c r="S159" t="str">
        <f>INDEX(allsections[[S]:[Order]],MATCH(PIs[[#This Row],[SSGUID]],allsections[SGUID],0),1)</f>
        <v>HOP 20.02 Hazards and first aid</v>
      </c>
      <c r="T159" t="str">
        <f>INDEX(allsections[[S]:[Order]],MATCH(PIs[[#This Row],[SSGUID]],allsections[SGUID],0),2)</f>
        <v>-</v>
      </c>
      <c r="U159" t="e">
        <f>INDEX(#REF!,MATCH(PIs[[#This Row],[GUID]],#REF!,0),2)</f>
        <v>#REF!</v>
      </c>
      <c r="V159" t="b">
        <v>0</v>
      </c>
      <c r="W159" t="b">
        <v>0</v>
      </c>
    </row>
    <row r="160" spans="1:23" ht="210" hidden="1" x14ac:dyDescent="0.25">
      <c r="A160" t="s">
        <v>1037</v>
      </c>
      <c r="C160" t="s">
        <v>1038</v>
      </c>
      <c r="D160" t="s">
        <v>1039</v>
      </c>
      <c r="E160" t="s">
        <v>1040</v>
      </c>
      <c r="F160" t="s">
        <v>1041</v>
      </c>
      <c r="G160" s="48" t="s">
        <v>1042</v>
      </c>
      <c r="H160" t="s">
        <v>48</v>
      </c>
      <c r="I160" t="str">
        <f>INDEX(Level[Level],MATCH(PIs[[#This Row],[L]],Level[GUID],0),1)</f>
        <v>Major Must</v>
      </c>
      <c r="N160" t="s">
        <v>90</v>
      </c>
      <c r="O160" t="str">
        <f>INDEX(allsections[[S]:[Order]],MATCH(PIs[[#This Row],[SGUID]],allsections[SGUID],0),1)</f>
        <v>HOP 20 WORKERS’ HEALTH, SAFETY, AND WELFARE</v>
      </c>
      <c r="P160" t="str">
        <f>INDEX(allsections[[S]:[Order]],MATCH(PIs[[#This Row],[SGUID]],allsections[SGUID],0),2)</f>
        <v>-</v>
      </c>
      <c r="R160" t="s">
        <v>1043</v>
      </c>
      <c r="S160" t="str">
        <f>INDEX(allsections[[S]:[Order]],MATCH(PIs[[#This Row],[SSGUID]],allsections[SGUID],0),1)</f>
        <v>HOP 20.01 Risk assessment and training</v>
      </c>
      <c r="T160" t="str">
        <f>INDEX(allsections[[S]:[Order]],MATCH(PIs[[#This Row],[SSGUID]],allsections[SGUID],0),2)</f>
        <v>-</v>
      </c>
      <c r="U160" t="e">
        <f>INDEX(#REF!,MATCH(PIs[[#This Row],[GUID]],#REF!,0),2)</f>
        <v>#REF!</v>
      </c>
      <c r="V160" t="b">
        <v>0</v>
      </c>
      <c r="W160" t="b">
        <v>0</v>
      </c>
    </row>
    <row r="161" spans="1:23" ht="240" hidden="1" x14ac:dyDescent="0.25">
      <c r="A161" t="s">
        <v>1044</v>
      </c>
      <c r="C161" t="s">
        <v>1045</v>
      </c>
      <c r="D161" t="s">
        <v>1046</v>
      </c>
      <c r="E161" t="s">
        <v>1047</v>
      </c>
      <c r="F161" t="s">
        <v>1048</v>
      </c>
      <c r="G161" s="48" t="s">
        <v>1049</v>
      </c>
      <c r="H161" t="s">
        <v>48</v>
      </c>
      <c r="I161" t="str">
        <f>INDEX(Level[Level],MATCH(PIs[[#This Row],[L]],Level[GUID],0),1)</f>
        <v>Major Must</v>
      </c>
      <c r="N161" t="s">
        <v>90</v>
      </c>
      <c r="O161" t="str">
        <f>INDEX(allsections[[S]:[Order]],MATCH(PIs[[#This Row],[SGUID]],allsections[SGUID],0),1)</f>
        <v>HOP 20 WORKERS’ HEALTH, SAFETY, AND WELFARE</v>
      </c>
      <c r="P161" t="str">
        <f>INDEX(allsections[[S]:[Order]],MATCH(PIs[[#This Row],[SGUID]],allsections[SGUID],0),2)</f>
        <v>-</v>
      </c>
      <c r="R161" t="s">
        <v>1043</v>
      </c>
      <c r="S161" t="str">
        <f>INDEX(allsections[[S]:[Order]],MATCH(PIs[[#This Row],[SSGUID]],allsections[SGUID],0),1)</f>
        <v>HOP 20.01 Risk assessment and training</v>
      </c>
      <c r="T161" t="str">
        <f>INDEX(allsections[[S]:[Order]],MATCH(PIs[[#This Row],[SSGUID]],allsections[SGUID],0),2)</f>
        <v>-</v>
      </c>
      <c r="U161" t="e">
        <f>INDEX(#REF!,MATCH(PIs[[#This Row],[GUID]],#REF!,0),2)</f>
        <v>#REF!</v>
      </c>
      <c r="V161" t="b">
        <v>0</v>
      </c>
      <c r="W161" t="b">
        <v>0</v>
      </c>
    </row>
    <row r="162" spans="1:23" ht="150" hidden="1" x14ac:dyDescent="0.25">
      <c r="A162" t="s">
        <v>1050</v>
      </c>
      <c r="C162" t="s">
        <v>1051</v>
      </c>
      <c r="D162" t="s">
        <v>1052</v>
      </c>
      <c r="E162" t="s">
        <v>1053</v>
      </c>
      <c r="F162" t="s">
        <v>1054</v>
      </c>
      <c r="G162" s="48" t="s">
        <v>1055</v>
      </c>
      <c r="H162" t="s">
        <v>48</v>
      </c>
      <c r="I162" t="str">
        <f>INDEX(Level[Level],MATCH(PIs[[#This Row],[L]],Level[GUID],0),1)</f>
        <v>Major Must</v>
      </c>
      <c r="N162" t="s">
        <v>90</v>
      </c>
      <c r="O162" t="str">
        <f>INDEX(allsections[[S]:[Order]],MATCH(PIs[[#This Row],[SGUID]],allsections[SGUID],0),1)</f>
        <v>HOP 20 WORKERS’ HEALTH, SAFETY, AND WELFARE</v>
      </c>
      <c r="P162" t="str">
        <f>INDEX(allsections[[S]:[Order]],MATCH(PIs[[#This Row],[SGUID]],allsections[SGUID],0),2)</f>
        <v>-</v>
      </c>
      <c r="R162" t="s">
        <v>1043</v>
      </c>
      <c r="S162" t="str">
        <f>INDEX(allsections[[S]:[Order]],MATCH(PIs[[#This Row],[SSGUID]],allsections[SGUID],0),1)</f>
        <v>HOP 20.01 Risk assessment and training</v>
      </c>
      <c r="T162" t="str">
        <f>INDEX(allsections[[S]:[Order]],MATCH(PIs[[#This Row],[SSGUID]],allsections[SGUID],0),2)</f>
        <v>-</v>
      </c>
      <c r="U162" t="e">
        <f>INDEX(#REF!,MATCH(PIs[[#This Row],[GUID]],#REF!,0),2)</f>
        <v>#REF!</v>
      </c>
      <c r="V162" t="b">
        <v>0</v>
      </c>
      <c r="W162" t="b">
        <v>0</v>
      </c>
    </row>
    <row r="163" spans="1:23" ht="180" hidden="1" x14ac:dyDescent="0.25">
      <c r="A163" t="s">
        <v>1056</v>
      </c>
      <c r="C163" t="s">
        <v>1057</v>
      </c>
      <c r="D163" t="s">
        <v>1058</v>
      </c>
      <c r="E163" t="s">
        <v>1059</v>
      </c>
      <c r="F163" t="s">
        <v>1060</v>
      </c>
      <c r="G163" s="48" t="s">
        <v>1061</v>
      </c>
      <c r="H163" t="s">
        <v>48</v>
      </c>
      <c r="I163" t="str">
        <f>INDEX(Level[Level],MATCH(PIs[[#This Row],[L]],Level[GUID],0),1)</f>
        <v>Major Must</v>
      </c>
      <c r="N163" t="s">
        <v>218</v>
      </c>
      <c r="O163" t="str">
        <f>INDEX(allsections[[S]:[Order]],MATCH(PIs[[#This Row],[SGUID]],allsections[SGUID],0),1)</f>
        <v>HOP 19 HYGIENE</v>
      </c>
      <c r="P163" t="str">
        <f>INDEX(allsections[[S]:[Order]],MATCH(PIs[[#This Row],[SGUID]],allsections[SGUID],0),2)</f>
        <v>-</v>
      </c>
      <c r="R163" t="s">
        <v>50</v>
      </c>
      <c r="S163" t="str">
        <f>INDEX(allsections[[S]:[Order]],MATCH(PIs[[#This Row],[SSGUID]],allsections[SGUID],0),1)</f>
        <v>-</v>
      </c>
      <c r="T163" t="str">
        <f>INDEX(allsections[[S]:[Order]],MATCH(PIs[[#This Row],[SSGUID]],allsections[SGUID],0),2)</f>
        <v>-</v>
      </c>
      <c r="U163" t="e">
        <f>INDEX(#REF!,MATCH(PIs[[#This Row],[GUID]],#REF!,0),2)</f>
        <v>#REF!</v>
      </c>
      <c r="V163" t="b">
        <v>0</v>
      </c>
      <c r="W163" t="b">
        <v>0</v>
      </c>
    </row>
    <row r="164" spans="1:23" hidden="1" x14ac:dyDescent="0.25">
      <c r="A164" t="s">
        <v>1062</v>
      </c>
      <c r="C164" t="s">
        <v>1063</v>
      </c>
      <c r="D164" t="s">
        <v>1064</v>
      </c>
      <c r="E164" t="s">
        <v>1065</v>
      </c>
      <c r="F164" t="s">
        <v>1066</v>
      </c>
      <c r="G164" t="s">
        <v>1067</v>
      </c>
      <c r="H164" t="s">
        <v>65</v>
      </c>
      <c r="I164" t="str">
        <f>INDEX(Level[Level],MATCH(PIs[[#This Row],[L]],Level[GUID],0),1)</f>
        <v>Minor Must</v>
      </c>
      <c r="N164" t="s">
        <v>218</v>
      </c>
      <c r="O164" t="str">
        <f>INDEX(allsections[[S]:[Order]],MATCH(PIs[[#This Row],[SGUID]],allsections[SGUID],0),1)</f>
        <v>HOP 19 HYGIENE</v>
      </c>
      <c r="P164" t="str">
        <f>INDEX(allsections[[S]:[Order]],MATCH(PIs[[#This Row],[SGUID]],allsections[SGUID],0),2)</f>
        <v>-</v>
      </c>
      <c r="R164" t="s">
        <v>50</v>
      </c>
      <c r="S164" t="str">
        <f>INDEX(allsections[[S]:[Order]],MATCH(PIs[[#This Row],[SSGUID]],allsections[SGUID],0),1)</f>
        <v>-</v>
      </c>
      <c r="T164" t="str">
        <f>INDEX(allsections[[S]:[Order]],MATCH(PIs[[#This Row],[SSGUID]],allsections[SGUID],0),2)</f>
        <v>-</v>
      </c>
      <c r="U164" t="e">
        <f>INDEX(#REF!,MATCH(PIs[[#This Row],[GUID]],#REF!,0),2)</f>
        <v>#REF!</v>
      </c>
      <c r="V164" t="b">
        <v>0</v>
      </c>
      <c r="W164" t="b">
        <v>0</v>
      </c>
    </row>
    <row r="165" spans="1:23" ht="285" hidden="1" x14ac:dyDescent="0.25">
      <c r="A165" t="s">
        <v>1068</v>
      </c>
      <c r="C165" t="s">
        <v>1069</v>
      </c>
      <c r="D165" t="s">
        <v>1070</v>
      </c>
      <c r="E165" t="s">
        <v>1071</v>
      </c>
      <c r="F165" t="s">
        <v>1072</v>
      </c>
      <c r="G165" s="48" t="s">
        <v>1073</v>
      </c>
      <c r="H165" t="s">
        <v>48</v>
      </c>
      <c r="I165" t="str">
        <f>INDEX(Level[Level],MATCH(PIs[[#This Row],[L]],Level[GUID],0),1)</f>
        <v>Major Must</v>
      </c>
      <c r="N165" t="s">
        <v>218</v>
      </c>
      <c r="O165" t="str">
        <f>INDEX(allsections[[S]:[Order]],MATCH(PIs[[#This Row],[SGUID]],allsections[SGUID],0),1)</f>
        <v>HOP 19 HYGIENE</v>
      </c>
      <c r="P165" t="str">
        <f>INDEX(allsections[[S]:[Order]],MATCH(PIs[[#This Row],[SGUID]],allsections[SGUID],0),2)</f>
        <v>-</v>
      </c>
      <c r="R165" t="s">
        <v>50</v>
      </c>
      <c r="S165" t="str">
        <f>INDEX(allsections[[S]:[Order]],MATCH(PIs[[#This Row],[SSGUID]],allsections[SGUID],0),1)</f>
        <v>-</v>
      </c>
      <c r="T165" t="str">
        <f>INDEX(allsections[[S]:[Order]],MATCH(PIs[[#This Row],[SSGUID]],allsections[SGUID],0),2)</f>
        <v>-</v>
      </c>
      <c r="U165" t="e">
        <f>INDEX(#REF!,MATCH(PIs[[#This Row],[GUID]],#REF!,0),2)</f>
        <v>#REF!</v>
      </c>
      <c r="V165" t="b">
        <v>0</v>
      </c>
      <c r="W165" t="b">
        <v>0</v>
      </c>
    </row>
    <row r="166" spans="1:23" hidden="1" x14ac:dyDescent="0.25">
      <c r="A166" t="s">
        <v>1074</v>
      </c>
      <c r="C166" t="s">
        <v>1075</v>
      </c>
      <c r="D166" t="s">
        <v>1076</v>
      </c>
      <c r="E166" t="s">
        <v>1077</v>
      </c>
      <c r="F166" t="s">
        <v>1078</v>
      </c>
      <c r="G166" t="s">
        <v>1079</v>
      </c>
      <c r="H166" t="s">
        <v>48</v>
      </c>
      <c r="I166" t="str">
        <f>INDEX(Level[Level],MATCH(PIs[[#This Row],[L]],Level[GUID],0),1)</f>
        <v>Major Must</v>
      </c>
      <c r="N166" t="s">
        <v>218</v>
      </c>
      <c r="O166" t="str">
        <f>INDEX(allsections[[S]:[Order]],MATCH(PIs[[#This Row],[SGUID]],allsections[SGUID],0),1)</f>
        <v>HOP 19 HYGIENE</v>
      </c>
      <c r="P166" t="str">
        <f>INDEX(allsections[[S]:[Order]],MATCH(PIs[[#This Row],[SGUID]],allsections[SGUID],0),2)</f>
        <v>-</v>
      </c>
      <c r="R166" t="s">
        <v>50</v>
      </c>
      <c r="S166" t="str">
        <f>INDEX(allsections[[S]:[Order]],MATCH(PIs[[#This Row],[SSGUID]],allsections[SGUID],0),1)</f>
        <v>-</v>
      </c>
      <c r="T166" t="str">
        <f>INDEX(allsections[[S]:[Order]],MATCH(PIs[[#This Row],[SSGUID]],allsections[SGUID],0),2)</f>
        <v>-</v>
      </c>
      <c r="U166" t="e">
        <f>INDEX(#REF!,MATCH(PIs[[#This Row],[GUID]],#REF!,0),2)</f>
        <v>#REF!</v>
      </c>
      <c r="V166" t="b">
        <v>0</v>
      </c>
      <c r="W166" t="b">
        <v>0</v>
      </c>
    </row>
    <row r="167" spans="1:23" ht="150" hidden="1" x14ac:dyDescent="0.25">
      <c r="A167" t="s">
        <v>1080</v>
      </c>
      <c r="C167" t="s">
        <v>1081</v>
      </c>
      <c r="D167" t="s">
        <v>1082</v>
      </c>
      <c r="E167" t="s">
        <v>1083</v>
      </c>
      <c r="F167" t="s">
        <v>1084</v>
      </c>
      <c r="G167" s="48" t="s">
        <v>1085</v>
      </c>
      <c r="H167" t="s">
        <v>48</v>
      </c>
      <c r="I167" t="str">
        <f>INDEX(Level[Level],MATCH(PIs[[#This Row],[L]],Level[GUID],0),1)</f>
        <v>Major Must</v>
      </c>
      <c r="N167" t="s">
        <v>218</v>
      </c>
      <c r="O167" t="str">
        <f>INDEX(allsections[[S]:[Order]],MATCH(PIs[[#This Row],[SGUID]],allsections[SGUID],0),1)</f>
        <v>HOP 19 HYGIENE</v>
      </c>
      <c r="P167" t="str">
        <f>INDEX(allsections[[S]:[Order]],MATCH(PIs[[#This Row],[SGUID]],allsections[SGUID],0),2)</f>
        <v>-</v>
      </c>
      <c r="R167" t="s">
        <v>50</v>
      </c>
      <c r="S167" t="str">
        <f>INDEX(allsections[[S]:[Order]],MATCH(PIs[[#This Row],[SSGUID]],allsections[SGUID],0),1)</f>
        <v>-</v>
      </c>
      <c r="T167" t="str">
        <f>INDEX(allsections[[S]:[Order]],MATCH(PIs[[#This Row],[SSGUID]],allsections[SGUID],0),2)</f>
        <v>-</v>
      </c>
      <c r="U167" t="e">
        <f>INDEX(#REF!,MATCH(PIs[[#This Row],[GUID]],#REF!,0),2)</f>
        <v>#REF!</v>
      </c>
      <c r="V167" t="b">
        <v>0</v>
      </c>
      <c r="W167" t="b">
        <v>0</v>
      </c>
    </row>
    <row r="168" spans="1:23" ht="285" hidden="1" x14ac:dyDescent="0.25">
      <c r="A168" t="s">
        <v>1086</v>
      </c>
      <c r="C168" t="s">
        <v>1087</v>
      </c>
      <c r="D168" t="s">
        <v>1088</v>
      </c>
      <c r="E168" t="s">
        <v>1089</v>
      </c>
      <c r="F168" t="s">
        <v>1090</v>
      </c>
      <c r="G168" s="48" t="s">
        <v>1091</v>
      </c>
      <c r="H168" t="s">
        <v>48</v>
      </c>
      <c r="I168" t="str">
        <f>INDEX(Level[Level],MATCH(PIs[[#This Row],[L]],Level[GUID],0),1)</f>
        <v>Major Must</v>
      </c>
      <c r="N168" t="s">
        <v>218</v>
      </c>
      <c r="O168" t="str">
        <f>INDEX(allsections[[S]:[Order]],MATCH(PIs[[#This Row],[SGUID]],allsections[SGUID],0),1)</f>
        <v>HOP 19 HYGIENE</v>
      </c>
      <c r="P168" t="str">
        <f>INDEX(allsections[[S]:[Order]],MATCH(PIs[[#This Row],[SGUID]],allsections[SGUID],0),2)</f>
        <v>-</v>
      </c>
      <c r="R168" t="s">
        <v>50</v>
      </c>
      <c r="S168" t="str">
        <f>INDEX(allsections[[S]:[Order]],MATCH(PIs[[#This Row],[SSGUID]],allsections[SGUID],0),1)</f>
        <v>-</v>
      </c>
      <c r="T168" t="str">
        <f>INDEX(allsections[[S]:[Order]],MATCH(PIs[[#This Row],[SSGUID]],allsections[SGUID],0),2)</f>
        <v>-</v>
      </c>
      <c r="U168" t="e">
        <f>INDEX(#REF!,MATCH(PIs[[#This Row],[GUID]],#REF!,0),2)</f>
        <v>#REF!</v>
      </c>
      <c r="V168" t="b">
        <v>0</v>
      </c>
      <c r="W168" t="b">
        <v>0</v>
      </c>
    </row>
    <row r="169" spans="1:23" ht="165" hidden="1" x14ac:dyDescent="0.25">
      <c r="A169" t="s">
        <v>1092</v>
      </c>
      <c r="C169" t="s">
        <v>1093</v>
      </c>
      <c r="D169" t="s">
        <v>1094</v>
      </c>
      <c r="E169" t="s">
        <v>1095</v>
      </c>
      <c r="F169" t="s">
        <v>1096</v>
      </c>
      <c r="G169" s="48" t="s">
        <v>1097</v>
      </c>
      <c r="H169" t="s">
        <v>48</v>
      </c>
      <c r="I169" t="str">
        <f>INDEX(Level[Level],MATCH(PIs[[#This Row],[L]],Level[GUID],0),1)</f>
        <v>Major Must</v>
      </c>
      <c r="N169" t="s">
        <v>218</v>
      </c>
      <c r="O169" t="str">
        <f>INDEX(allsections[[S]:[Order]],MATCH(PIs[[#This Row],[SGUID]],allsections[SGUID],0),1)</f>
        <v>HOP 19 HYGIENE</v>
      </c>
      <c r="P169" t="str">
        <f>INDEX(allsections[[S]:[Order]],MATCH(PIs[[#This Row],[SGUID]],allsections[SGUID],0),2)</f>
        <v>-</v>
      </c>
      <c r="R169" t="s">
        <v>50</v>
      </c>
      <c r="S169" t="str">
        <f>INDEX(allsections[[S]:[Order]],MATCH(PIs[[#This Row],[SSGUID]],allsections[SGUID],0),1)</f>
        <v>-</v>
      </c>
      <c r="T169" t="str">
        <f>INDEX(allsections[[S]:[Order]],MATCH(PIs[[#This Row],[SSGUID]],allsections[SGUID],0),2)</f>
        <v>-</v>
      </c>
      <c r="U169" t="e">
        <f>INDEX(#REF!,MATCH(PIs[[#This Row],[GUID]],#REF!,0),2)</f>
        <v>#REF!</v>
      </c>
      <c r="V169" t="b">
        <v>0</v>
      </c>
      <c r="W169" t="b">
        <v>0</v>
      </c>
    </row>
    <row r="170" spans="1:23" ht="195" hidden="1" x14ac:dyDescent="0.25">
      <c r="A170" t="s">
        <v>1098</v>
      </c>
      <c r="C170" t="s">
        <v>1099</v>
      </c>
      <c r="D170" t="s">
        <v>1100</v>
      </c>
      <c r="E170" t="s">
        <v>1101</v>
      </c>
      <c r="F170" t="s">
        <v>1102</v>
      </c>
      <c r="G170" s="48" t="s">
        <v>1103</v>
      </c>
      <c r="H170" t="s">
        <v>48</v>
      </c>
      <c r="I170" t="str">
        <f>INDEX(Level[Level],MATCH(PIs[[#This Row],[L]],Level[GUID],0),1)</f>
        <v>Major Must</v>
      </c>
      <c r="N170" t="s">
        <v>1104</v>
      </c>
      <c r="O170" t="str">
        <f>INDEX(allsections[[S]:[Order]],MATCH(PIs[[#This Row],[SGUID]],allsections[SGUID],0),1)</f>
        <v>HOP 17 LOGO USE</v>
      </c>
      <c r="P170" t="str">
        <f>INDEX(allsections[[S]:[Order]],MATCH(PIs[[#This Row],[SGUID]],allsections[SGUID],0),2)</f>
        <v>-</v>
      </c>
      <c r="R170" t="s">
        <v>50</v>
      </c>
      <c r="S170" t="str">
        <f>INDEX(allsections[[S]:[Order]],MATCH(PIs[[#This Row],[SSGUID]],allsections[SGUID],0),1)</f>
        <v>-</v>
      </c>
      <c r="T170" t="str">
        <f>INDEX(allsections[[S]:[Order]],MATCH(PIs[[#This Row],[SSGUID]],allsections[SGUID],0),2)</f>
        <v>-</v>
      </c>
      <c r="U170" t="e">
        <f>INDEX(#REF!,MATCH(PIs[[#This Row],[GUID]],#REF!,0),2)</f>
        <v>#REF!</v>
      </c>
      <c r="V170" t="b">
        <v>0</v>
      </c>
      <c r="W170" t="b">
        <v>0</v>
      </c>
    </row>
    <row r="171" spans="1:23" ht="195" hidden="1" x14ac:dyDescent="0.25">
      <c r="A171" t="s">
        <v>1105</v>
      </c>
      <c r="C171" t="s">
        <v>1106</v>
      </c>
      <c r="D171" t="s">
        <v>1107</v>
      </c>
      <c r="E171" t="s">
        <v>1108</v>
      </c>
      <c r="F171" t="s">
        <v>1109</v>
      </c>
      <c r="G171" s="48" t="s">
        <v>1110</v>
      </c>
      <c r="H171" t="s">
        <v>65</v>
      </c>
      <c r="I171" t="str">
        <f>INDEX(Level[Level],MATCH(PIs[[#This Row],[L]],Level[GUID],0),1)</f>
        <v>Minor Must</v>
      </c>
      <c r="N171" t="s">
        <v>1111</v>
      </c>
      <c r="O171" t="str">
        <f>INDEX(allsections[[S]:[Order]],MATCH(PIs[[#This Row],[SGUID]],allsections[SGUID],0),1)</f>
        <v>HOP 16 FOOD FRAUD</v>
      </c>
      <c r="P171" t="str">
        <f>INDEX(allsections[[S]:[Order]],MATCH(PIs[[#This Row],[SGUID]],allsections[SGUID],0),2)</f>
        <v>-</v>
      </c>
      <c r="R171" t="s">
        <v>50</v>
      </c>
      <c r="S171" t="str">
        <f>INDEX(allsections[[S]:[Order]],MATCH(PIs[[#This Row],[SSGUID]],allsections[SGUID],0),1)</f>
        <v>-</v>
      </c>
      <c r="T171" t="str">
        <f>INDEX(allsections[[S]:[Order]],MATCH(PIs[[#This Row],[SSGUID]],allsections[SGUID],0),2)</f>
        <v>-</v>
      </c>
      <c r="U171" t="e">
        <f>INDEX(#REF!,MATCH(PIs[[#This Row],[GUID]],#REF!,0),2)</f>
        <v>#REF!</v>
      </c>
      <c r="V171" t="b">
        <v>0</v>
      </c>
      <c r="W171" t="b">
        <v>0</v>
      </c>
    </row>
    <row r="172" spans="1:23" ht="120" hidden="1" x14ac:dyDescent="0.25">
      <c r="A172" t="s">
        <v>1112</v>
      </c>
      <c r="C172" t="s">
        <v>1113</v>
      </c>
      <c r="D172" t="s">
        <v>1114</v>
      </c>
      <c r="E172" t="s">
        <v>1115</v>
      </c>
      <c r="F172" t="s">
        <v>1116</v>
      </c>
      <c r="G172" s="48" t="s">
        <v>1117</v>
      </c>
      <c r="H172" t="s">
        <v>65</v>
      </c>
      <c r="I172" t="str">
        <f>INDEX(Level[Level],MATCH(PIs[[#This Row],[L]],Level[GUID],0),1)</f>
        <v>Minor Must</v>
      </c>
      <c r="N172" t="s">
        <v>1118</v>
      </c>
      <c r="O172" t="str">
        <f>INDEX(allsections[[S]:[Order]],MATCH(PIs[[#This Row],[SGUID]],allsections[SGUID],0),1)</f>
        <v>HOP 15 FOOD DEFENSE</v>
      </c>
      <c r="P172" t="str">
        <f>INDEX(allsections[[S]:[Order]],MATCH(PIs[[#This Row],[SGUID]],allsections[SGUID],0),2)</f>
        <v>-</v>
      </c>
      <c r="R172" t="s">
        <v>50</v>
      </c>
      <c r="S172" t="str">
        <f>INDEX(allsections[[S]:[Order]],MATCH(PIs[[#This Row],[SSGUID]],allsections[SGUID],0),1)</f>
        <v>-</v>
      </c>
      <c r="T172" t="str">
        <f>INDEX(allsections[[S]:[Order]],MATCH(PIs[[#This Row],[SSGUID]],allsections[SGUID],0),2)</f>
        <v>-</v>
      </c>
      <c r="U172" t="e">
        <f>INDEX(#REF!,MATCH(PIs[[#This Row],[GUID]],#REF!,0),2)</f>
        <v>#REF!</v>
      </c>
      <c r="V172" t="b">
        <v>0</v>
      </c>
      <c r="W172" t="b">
        <v>0</v>
      </c>
    </row>
    <row r="173" spans="1:23" ht="225" hidden="1" x14ac:dyDescent="0.25">
      <c r="A173" t="s">
        <v>1119</v>
      </c>
      <c r="C173" t="s">
        <v>1120</v>
      </c>
      <c r="D173" t="s">
        <v>1121</v>
      </c>
      <c r="E173" t="s">
        <v>1122</v>
      </c>
      <c r="F173" t="s">
        <v>1123</v>
      </c>
      <c r="G173" s="48" t="s">
        <v>1124</v>
      </c>
      <c r="H173" t="s">
        <v>48</v>
      </c>
      <c r="I173" t="str">
        <f>INDEX(Level[Level],MATCH(PIs[[#This Row],[L]],Level[GUID],0),1)</f>
        <v>Major Must</v>
      </c>
      <c r="N173" t="s">
        <v>1125</v>
      </c>
      <c r="O173" t="str">
        <f>INDEX(allsections[[S]:[Order]],MATCH(PIs[[#This Row],[SGUID]],allsections[SGUID],0),1)</f>
        <v>HOP 14 FOOD SAFETY POLICY DECLARATION</v>
      </c>
      <c r="P173" t="str">
        <f>INDEX(allsections[[S]:[Order]],MATCH(PIs[[#This Row],[SGUID]],allsections[SGUID],0),2)</f>
        <v>-</v>
      </c>
      <c r="R173" t="s">
        <v>50</v>
      </c>
      <c r="S173" t="str">
        <f>INDEX(allsections[[S]:[Order]],MATCH(PIs[[#This Row],[SSGUID]],allsections[SGUID],0),1)</f>
        <v>-</v>
      </c>
      <c r="T173" t="str">
        <f>INDEX(allsections[[S]:[Order]],MATCH(PIs[[#This Row],[SSGUID]],allsections[SGUID],0),2)</f>
        <v>-</v>
      </c>
      <c r="U173" t="e">
        <f>INDEX(#REF!,MATCH(PIs[[#This Row],[GUID]],#REF!,0),2)</f>
        <v>#REF!</v>
      </c>
      <c r="V173" t="b">
        <v>0</v>
      </c>
      <c r="W173" t="b">
        <v>0</v>
      </c>
    </row>
    <row r="174" spans="1:23" hidden="1" x14ac:dyDescent="0.25">
      <c r="A174" t="s">
        <v>1126</v>
      </c>
      <c r="C174" t="s">
        <v>1127</v>
      </c>
      <c r="D174" t="s">
        <v>1128</v>
      </c>
      <c r="E174" t="s">
        <v>1129</v>
      </c>
      <c r="F174" t="s">
        <v>1130</v>
      </c>
      <c r="G174" t="s">
        <v>1131</v>
      </c>
      <c r="H174" t="s">
        <v>48</v>
      </c>
      <c r="I174" t="str">
        <f>INDEX(Level[Level],MATCH(PIs[[#This Row],[L]],Level[GUID],0),1)</f>
        <v>Major Must</v>
      </c>
      <c r="N174" t="s">
        <v>1132</v>
      </c>
      <c r="O174" t="str">
        <f>INDEX(allsections[[S]:[Order]],MATCH(PIs[[#This Row],[SGUID]],allsections[SGUID],0),1)</f>
        <v>HOP 13 EQUIPMENT AND DEVICES</v>
      </c>
      <c r="P174" t="str">
        <f>INDEX(allsections[[S]:[Order]],MATCH(PIs[[#This Row],[SGUID]],allsections[SGUID],0),2)</f>
        <v>-</v>
      </c>
      <c r="R174" t="s">
        <v>50</v>
      </c>
      <c r="S174" t="str">
        <f>INDEX(allsections[[S]:[Order]],MATCH(PIs[[#This Row],[SSGUID]],allsections[SGUID],0),1)</f>
        <v>-</v>
      </c>
      <c r="T174" t="str">
        <f>INDEX(allsections[[S]:[Order]],MATCH(PIs[[#This Row],[SSGUID]],allsections[SGUID],0),2)</f>
        <v>-</v>
      </c>
      <c r="U174" t="e">
        <f>INDEX(#REF!,MATCH(PIs[[#This Row],[GUID]],#REF!,0),2)</f>
        <v>#REF!</v>
      </c>
      <c r="V174" t="b">
        <v>0</v>
      </c>
      <c r="W174" t="b">
        <v>0</v>
      </c>
    </row>
    <row r="175" spans="1:23" ht="315" hidden="1" x14ac:dyDescent="0.25">
      <c r="A175" t="s">
        <v>1133</v>
      </c>
      <c r="C175" t="s">
        <v>1134</v>
      </c>
      <c r="D175" t="s">
        <v>1135</v>
      </c>
      <c r="E175" t="s">
        <v>1136</v>
      </c>
      <c r="F175" t="s">
        <v>1137</v>
      </c>
      <c r="G175" s="48" t="s">
        <v>1138</v>
      </c>
      <c r="H175" t="s">
        <v>48</v>
      </c>
      <c r="I175" t="str">
        <f>INDEX(Level[Level],MATCH(PIs[[#This Row],[L]],Level[GUID],0),1)</f>
        <v>Major Must</v>
      </c>
      <c r="N175" t="s">
        <v>1132</v>
      </c>
      <c r="O175" t="str">
        <f>INDEX(allsections[[S]:[Order]],MATCH(PIs[[#This Row],[SGUID]],allsections[SGUID],0),1)</f>
        <v>HOP 13 EQUIPMENT AND DEVICES</v>
      </c>
      <c r="P175" t="str">
        <f>INDEX(allsections[[S]:[Order]],MATCH(PIs[[#This Row],[SGUID]],allsections[SGUID],0),2)</f>
        <v>-</v>
      </c>
      <c r="R175" t="s">
        <v>50</v>
      </c>
      <c r="S175" t="str">
        <f>INDEX(allsections[[S]:[Order]],MATCH(PIs[[#This Row],[SSGUID]],allsections[SGUID],0),1)</f>
        <v>-</v>
      </c>
      <c r="T175" t="str">
        <f>INDEX(allsections[[S]:[Order]],MATCH(PIs[[#This Row],[SSGUID]],allsections[SGUID],0),2)</f>
        <v>-</v>
      </c>
      <c r="U175" t="e">
        <f>INDEX(#REF!,MATCH(PIs[[#This Row],[GUID]],#REF!,0),2)</f>
        <v>#REF!</v>
      </c>
      <c r="V175" t="b">
        <v>0</v>
      </c>
      <c r="W175" t="b">
        <v>0</v>
      </c>
    </row>
    <row r="176" spans="1:23" ht="255" hidden="1" x14ac:dyDescent="0.25">
      <c r="A176" t="s">
        <v>1139</v>
      </c>
      <c r="C176" t="s">
        <v>1140</v>
      </c>
      <c r="D176" t="s">
        <v>1141</v>
      </c>
      <c r="E176" t="s">
        <v>1142</v>
      </c>
      <c r="F176" t="s">
        <v>1143</v>
      </c>
      <c r="G176" s="48" t="s">
        <v>1144</v>
      </c>
      <c r="H176" t="s">
        <v>48</v>
      </c>
      <c r="I176" t="str">
        <f>INDEX(Level[Level],MATCH(PIs[[#This Row],[L]],Level[GUID],0),1)</f>
        <v>Major Must</v>
      </c>
      <c r="N176" t="s">
        <v>1145</v>
      </c>
      <c r="O176" t="str">
        <f>INDEX(allsections[[S]:[Order]],MATCH(PIs[[#This Row],[SGUID]],allsections[SGUID],0),1)</f>
        <v>HOP 11 NON-CONFORMING PRODUCTS</v>
      </c>
      <c r="P176" t="str">
        <f>INDEX(allsections[[S]:[Order]],MATCH(PIs[[#This Row],[SGUID]],allsections[SGUID],0),2)</f>
        <v>-</v>
      </c>
      <c r="R176" t="s">
        <v>50</v>
      </c>
      <c r="S176" t="str">
        <f>INDEX(allsections[[S]:[Order]],MATCH(PIs[[#This Row],[SSGUID]],allsections[SGUID],0),1)</f>
        <v>-</v>
      </c>
      <c r="T176" t="str">
        <f>INDEX(allsections[[S]:[Order]],MATCH(PIs[[#This Row],[SSGUID]],allsections[SGUID],0),2)</f>
        <v>-</v>
      </c>
      <c r="U176" t="e">
        <f>INDEX(#REF!,MATCH(PIs[[#This Row],[GUID]],#REF!,0),2)</f>
        <v>#REF!</v>
      </c>
      <c r="V176" t="b">
        <v>0</v>
      </c>
      <c r="W176" t="b">
        <v>0</v>
      </c>
    </row>
    <row r="177" spans="1:23" ht="210" hidden="1" x14ac:dyDescent="0.25">
      <c r="A177" t="s">
        <v>1146</v>
      </c>
      <c r="C177" t="s">
        <v>1147</v>
      </c>
      <c r="D177" t="s">
        <v>1148</v>
      </c>
      <c r="E177" t="s">
        <v>1149</v>
      </c>
      <c r="F177" t="s">
        <v>1150</v>
      </c>
      <c r="G177" s="48" t="s">
        <v>1151</v>
      </c>
      <c r="H177" t="s">
        <v>48</v>
      </c>
      <c r="I177" t="str">
        <f>INDEX(Level[Level],MATCH(PIs[[#This Row],[L]],Level[GUID],0),1)</f>
        <v>Major Must</v>
      </c>
      <c r="N177" t="s">
        <v>1152</v>
      </c>
      <c r="O177" t="str">
        <f>INDEX(allsections[[S]:[Order]],MATCH(PIs[[#This Row],[SGUID]],allsections[SGUID],0),1)</f>
        <v>HOP 10 COMPLAINTS</v>
      </c>
      <c r="P177" t="str">
        <f>INDEX(allsections[[S]:[Order]],MATCH(PIs[[#This Row],[SGUID]],allsections[SGUID],0),2)</f>
        <v>-</v>
      </c>
      <c r="R177" t="s">
        <v>50</v>
      </c>
      <c r="S177" t="str">
        <f>INDEX(allsections[[S]:[Order]],MATCH(PIs[[#This Row],[SSGUID]],allsections[SGUID],0),1)</f>
        <v>-</v>
      </c>
      <c r="T177" t="str">
        <f>INDEX(allsections[[S]:[Order]],MATCH(PIs[[#This Row],[SSGUID]],allsections[SGUID],0),2)</f>
        <v>-</v>
      </c>
      <c r="U177" t="e">
        <f>INDEX(#REF!,MATCH(PIs[[#This Row],[GUID]],#REF!,0),2)</f>
        <v>#REF!</v>
      </c>
      <c r="V177" t="b">
        <v>0</v>
      </c>
      <c r="W177" t="b">
        <v>0</v>
      </c>
    </row>
    <row r="178" spans="1:23" ht="345" hidden="1" x14ac:dyDescent="0.25">
      <c r="A178" t="s">
        <v>1153</v>
      </c>
      <c r="C178" t="s">
        <v>1154</v>
      </c>
      <c r="D178" t="s">
        <v>1155</v>
      </c>
      <c r="E178" t="s">
        <v>1156</v>
      </c>
      <c r="F178" t="s">
        <v>1157</v>
      </c>
      <c r="G178" s="48" t="s">
        <v>1158</v>
      </c>
      <c r="H178" t="s">
        <v>48</v>
      </c>
      <c r="I178" t="str">
        <f>INDEX(Level[Level],MATCH(PIs[[#This Row],[L]],Level[GUID],0),1)</f>
        <v>Major Must</v>
      </c>
      <c r="N178" t="s">
        <v>1152</v>
      </c>
      <c r="O178" t="str">
        <f>INDEX(allsections[[S]:[Order]],MATCH(PIs[[#This Row],[SGUID]],allsections[SGUID],0),1)</f>
        <v>HOP 10 COMPLAINTS</v>
      </c>
      <c r="P178" t="str">
        <f>INDEX(allsections[[S]:[Order]],MATCH(PIs[[#This Row],[SGUID]],allsections[SGUID],0),2)</f>
        <v>-</v>
      </c>
      <c r="R178" t="s">
        <v>50</v>
      </c>
      <c r="S178" t="str">
        <f>INDEX(allsections[[S]:[Order]],MATCH(PIs[[#This Row],[SSGUID]],allsections[SGUID],0),1)</f>
        <v>-</v>
      </c>
      <c r="T178" t="str">
        <f>INDEX(allsections[[S]:[Order]],MATCH(PIs[[#This Row],[SSGUID]],allsections[SGUID],0),2)</f>
        <v>-</v>
      </c>
      <c r="U178" t="e">
        <f>INDEX(#REF!,MATCH(PIs[[#This Row],[GUID]],#REF!,0),2)</f>
        <v>#REF!</v>
      </c>
      <c r="V178" t="b">
        <v>0</v>
      </c>
      <c r="W178" t="b">
        <v>0</v>
      </c>
    </row>
    <row r="179" spans="1:23" ht="300" hidden="1" x14ac:dyDescent="0.25">
      <c r="A179" t="s">
        <v>1159</v>
      </c>
      <c r="C179" t="s">
        <v>1160</v>
      </c>
      <c r="D179" t="s">
        <v>1161</v>
      </c>
      <c r="E179" t="s">
        <v>1162</v>
      </c>
      <c r="F179" t="s">
        <v>1163</v>
      </c>
      <c r="G179" s="48" t="s">
        <v>1164</v>
      </c>
      <c r="H179" t="s">
        <v>48</v>
      </c>
      <c r="I179" t="str">
        <f>INDEX(Level[Level],MATCH(PIs[[#This Row],[L]],Level[GUID],0),1)</f>
        <v>Major Must</v>
      </c>
      <c r="N179" t="s">
        <v>1165</v>
      </c>
      <c r="O179" t="str">
        <f>INDEX(allsections[[S]:[Order]],MATCH(PIs[[#This Row],[SGUID]],allsections[SGUID],0),1)</f>
        <v>HOP 09 RECALL AND WITHDRAWAL</v>
      </c>
      <c r="P179" t="str">
        <f>INDEX(allsections[[S]:[Order]],MATCH(PIs[[#This Row],[SGUID]],allsections[SGUID],0),2)</f>
        <v>-</v>
      </c>
      <c r="R179" t="s">
        <v>50</v>
      </c>
      <c r="S179" t="str">
        <f>INDEX(allsections[[S]:[Order]],MATCH(PIs[[#This Row],[SSGUID]],allsections[SGUID],0),1)</f>
        <v>-</v>
      </c>
      <c r="T179" t="str">
        <f>INDEX(allsections[[S]:[Order]],MATCH(PIs[[#This Row],[SSGUID]],allsections[SGUID],0),2)</f>
        <v>-</v>
      </c>
      <c r="U179" t="e">
        <f>INDEX(#REF!,MATCH(PIs[[#This Row],[GUID]],#REF!,0),2)</f>
        <v>#REF!</v>
      </c>
      <c r="V179" t="b">
        <v>0</v>
      </c>
      <c r="W179" t="b">
        <v>0</v>
      </c>
    </row>
    <row r="180" spans="1:23" ht="270" hidden="1" x14ac:dyDescent="0.25">
      <c r="A180" t="s">
        <v>1166</v>
      </c>
      <c r="C180" t="s">
        <v>1167</v>
      </c>
      <c r="D180" t="s">
        <v>1168</v>
      </c>
      <c r="E180" t="s">
        <v>1169</v>
      </c>
      <c r="F180" t="s">
        <v>1170</v>
      </c>
      <c r="G180" s="48" t="s">
        <v>1171</v>
      </c>
      <c r="H180" t="s">
        <v>48</v>
      </c>
      <c r="I180" t="str">
        <f>INDEX(Level[Level],MATCH(PIs[[#This Row],[L]],Level[GUID],0),1)</f>
        <v>Major Must</v>
      </c>
      <c r="N180" t="s">
        <v>1172</v>
      </c>
      <c r="O180" t="str">
        <f>INDEX(allsections[[S]:[Order]],MATCH(PIs[[#This Row],[SGUID]],allsections[SGUID],0),1)</f>
        <v>HOP 08 MASS BALANCE</v>
      </c>
      <c r="P180" t="str">
        <f>INDEX(allsections[[S]:[Order]],MATCH(PIs[[#This Row],[SGUID]],allsections[SGUID],0),2)</f>
        <v>-</v>
      </c>
      <c r="R180" t="s">
        <v>50</v>
      </c>
      <c r="S180" t="str">
        <f>INDEX(allsections[[S]:[Order]],MATCH(PIs[[#This Row],[SSGUID]],allsections[SGUID],0),1)</f>
        <v>-</v>
      </c>
      <c r="T180" t="str">
        <f>INDEX(allsections[[S]:[Order]],MATCH(PIs[[#This Row],[SSGUID]],allsections[SGUID],0),2)</f>
        <v>-</v>
      </c>
      <c r="U180" t="e">
        <f>INDEX(#REF!,MATCH(PIs[[#This Row],[GUID]],#REF!,0),2)</f>
        <v>#REF!</v>
      </c>
      <c r="V180" t="b">
        <v>0</v>
      </c>
      <c r="W180" t="b">
        <v>0</v>
      </c>
    </row>
    <row r="181" spans="1:23" hidden="1" x14ac:dyDescent="0.25">
      <c r="A181" t="s">
        <v>1173</v>
      </c>
      <c r="C181" t="s">
        <v>1174</v>
      </c>
      <c r="D181" t="s">
        <v>1175</v>
      </c>
      <c r="E181" t="s">
        <v>1176</v>
      </c>
      <c r="F181" t="s">
        <v>1177</v>
      </c>
      <c r="G181" t="s">
        <v>1178</v>
      </c>
      <c r="H181" t="s">
        <v>48</v>
      </c>
      <c r="I181" t="str">
        <f>INDEX(Level[Level],MATCH(PIs[[#This Row],[L]],Level[GUID],0),1)</f>
        <v>Major Must</v>
      </c>
      <c r="N181" t="s">
        <v>1172</v>
      </c>
      <c r="O181" t="str">
        <f>INDEX(allsections[[S]:[Order]],MATCH(PIs[[#This Row],[SGUID]],allsections[SGUID],0),1)</f>
        <v>HOP 08 MASS BALANCE</v>
      </c>
      <c r="P181" t="str">
        <f>INDEX(allsections[[S]:[Order]],MATCH(PIs[[#This Row],[SGUID]],allsections[SGUID],0),2)</f>
        <v>-</v>
      </c>
      <c r="R181" t="s">
        <v>50</v>
      </c>
      <c r="S181" t="str">
        <f>INDEX(allsections[[S]:[Order]],MATCH(PIs[[#This Row],[SSGUID]],allsections[SGUID],0),1)</f>
        <v>-</v>
      </c>
      <c r="T181" t="str">
        <f>INDEX(allsections[[S]:[Order]],MATCH(PIs[[#This Row],[SSGUID]],allsections[SGUID],0),2)</f>
        <v>-</v>
      </c>
      <c r="U181" t="e">
        <f>INDEX(#REF!,MATCH(PIs[[#This Row],[GUID]],#REF!,0),2)</f>
        <v>#REF!</v>
      </c>
      <c r="V181" t="b">
        <v>0</v>
      </c>
      <c r="W181" t="b">
        <v>0</v>
      </c>
    </row>
    <row r="182" spans="1:23" ht="210" hidden="1" x14ac:dyDescent="0.25">
      <c r="A182" t="s">
        <v>1179</v>
      </c>
      <c r="C182" t="s">
        <v>1180</v>
      </c>
      <c r="D182" t="s">
        <v>1181</v>
      </c>
      <c r="E182" t="s">
        <v>1182</v>
      </c>
      <c r="F182" t="s">
        <v>1183</v>
      </c>
      <c r="G182" s="48" t="s">
        <v>1184</v>
      </c>
      <c r="H182" t="s">
        <v>48</v>
      </c>
      <c r="I182" t="str">
        <f>INDEX(Level[Level],MATCH(PIs[[#This Row],[L]],Level[GUID],0),1)</f>
        <v>Major Must</v>
      </c>
      <c r="N182" t="s">
        <v>1185</v>
      </c>
      <c r="O182" t="str">
        <f>INDEX(allsections[[S]:[Order]],MATCH(PIs[[#This Row],[SGUID]],allsections[SGUID],0),1)</f>
        <v xml:space="preserve">HOP 07 PARALLEL OWNERSHIP, TRACEABILITY, AND SEGREGATION </v>
      </c>
      <c r="P182" t="str">
        <f>INDEX(allsections[[S]:[Order]],MATCH(PIs[[#This Row],[SGUID]],allsections[SGUID],0),2)</f>
        <v>-</v>
      </c>
      <c r="R182" t="s">
        <v>50</v>
      </c>
      <c r="S182" t="str">
        <f>INDEX(allsections[[S]:[Order]],MATCH(PIs[[#This Row],[SSGUID]],allsections[SGUID],0),1)</f>
        <v>-</v>
      </c>
      <c r="T182" t="str">
        <f>INDEX(allsections[[S]:[Order]],MATCH(PIs[[#This Row],[SSGUID]],allsections[SGUID],0),2)</f>
        <v>-</v>
      </c>
      <c r="U182" t="e">
        <f>INDEX(#REF!,MATCH(PIs[[#This Row],[GUID]],#REF!,0),2)</f>
        <v>#REF!</v>
      </c>
      <c r="V182" t="b">
        <v>0</v>
      </c>
      <c r="W182" t="b">
        <v>0</v>
      </c>
    </row>
    <row r="183" spans="1:23" hidden="1" x14ac:dyDescent="0.25">
      <c r="A183" t="s">
        <v>1186</v>
      </c>
      <c r="C183" t="s">
        <v>1187</v>
      </c>
      <c r="D183" t="s">
        <v>1188</v>
      </c>
      <c r="E183" t="s">
        <v>1189</v>
      </c>
      <c r="F183" t="s">
        <v>1190</v>
      </c>
      <c r="G183" t="s">
        <v>1191</v>
      </c>
      <c r="H183" t="s">
        <v>48</v>
      </c>
      <c r="I183" t="str">
        <f>INDEX(Level[Level],MATCH(PIs[[#This Row],[L]],Level[GUID],0),1)</f>
        <v>Major Must</v>
      </c>
      <c r="N183" t="s">
        <v>1185</v>
      </c>
      <c r="O183" t="str">
        <f>INDEX(allsections[[S]:[Order]],MATCH(PIs[[#This Row],[SGUID]],allsections[SGUID],0),1)</f>
        <v xml:space="preserve">HOP 07 PARALLEL OWNERSHIP, TRACEABILITY, AND SEGREGATION </v>
      </c>
      <c r="P183" t="str">
        <f>INDEX(allsections[[S]:[Order]],MATCH(PIs[[#This Row],[SGUID]],allsections[SGUID],0),2)</f>
        <v>-</v>
      </c>
      <c r="R183" t="s">
        <v>50</v>
      </c>
      <c r="S183" t="str">
        <f>INDEX(allsections[[S]:[Order]],MATCH(PIs[[#This Row],[SSGUID]],allsections[SGUID],0),1)</f>
        <v>-</v>
      </c>
      <c r="T183" t="str">
        <f>INDEX(allsections[[S]:[Order]],MATCH(PIs[[#This Row],[SSGUID]],allsections[SGUID],0),2)</f>
        <v>-</v>
      </c>
      <c r="U183" t="e">
        <f>INDEX(#REF!,MATCH(PIs[[#This Row],[GUID]],#REF!,0),2)</f>
        <v>#REF!</v>
      </c>
      <c r="V183" t="b">
        <v>0</v>
      </c>
      <c r="W183" t="b">
        <v>0</v>
      </c>
    </row>
    <row r="184" spans="1:23" hidden="1" x14ac:dyDescent="0.25">
      <c r="A184" t="s">
        <v>1192</v>
      </c>
      <c r="C184" t="s">
        <v>1193</v>
      </c>
      <c r="D184" t="s">
        <v>1194</v>
      </c>
      <c r="E184" t="s">
        <v>1195</v>
      </c>
      <c r="F184" t="s">
        <v>1196</v>
      </c>
      <c r="G184" t="s">
        <v>1197</v>
      </c>
      <c r="H184" t="s">
        <v>48</v>
      </c>
      <c r="I184" t="str">
        <f>INDEX(Level[Level],MATCH(PIs[[#This Row],[L]],Level[GUID],0),1)</f>
        <v>Major Must</v>
      </c>
      <c r="N184" t="s">
        <v>1185</v>
      </c>
      <c r="O184" t="str">
        <f>INDEX(allsections[[S]:[Order]],MATCH(PIs[[#This Row],[SGUID]],allsections[SGUID],0),1)</f>
        <v xml:space="preserve">HOP 07 PARALLEL OWNERSHIP, TRACEABILITY, AND SEGREGATION </v>
      </c>
      <c r="P184" t="str">
        <f>INDEX(allsections[[S]:[Order]],MATCH(PIs[[#This Row],[SGUID]],allsections[SGUID],0),2)</f>
        <v>-</v>
      </c>
      <c r="R184" t="s">
        <v>50</v>
      </c>
      <c r="S184" t="str">
        <f>INDEX(allsections[[S]:[Order]],MATCH(PIs[[#This Row],[SSGUID]],allsections[SGUID],0),1)</f>
        <v>-</v>
      </c>
      <c r="T184" t="str">
        <f>INDEX(allsections[[S]:[Order]],MATCH(PIs[[#This Row],[SSGUID]],allsections[SGUID],0),2)</f>
        <v>-</v>
      </c>
      <c r="U184" t="e">
        <f>INDEX(#REF!,MATCH(PIs[[#This Row],[GUID]],#REF!,0),2)</f>
        <v>#REF!</v>
      </c>
      <c r="V184" t="b">
        <v>0</v>
      </c>
      <c r="W184" t="b">
        <v>0</v>
      </c>
    </row>
    <row r="185" spans="1:23" hidden="1" x14ac:dyDescent="0.25">
      <c r="A185" t="s">
        <v>1198</v>
      </c>
      <c r="C185" t="s">
        <v>1199</v>
      </c>
      <c r="D185" t="s">
        <v>1200</v>
      </c>
      <c r="E185" t="s">
        <v>1201</v>
      </c>
      <c r="F185" t="s">
        <v>1202</v>
      </c>
      <c r="G185" t="s">
        <v>1203</v>
      </c>
      <c r="H185" t="s">
        <v>48</v>
      </c>
      <c r="I185" t="str">
        <f>INDEX(Level[Level],MATCH(PIs[[#This Row],[L]],Level[GUID],0),1)</f>
        <v>Major Must</v>
      </c>
      <c r="N185" t="s">
        <v>1185</v>
      </c>
      <c r="O185" t="str">
        <f>INDEX(allsections[[S]:[Order]],MATCH(PIs[[#This Row],[SGUID]],allsections[SGUID],0),1)</f>
        <v xml:space="preserve">HOP 07 PARALLEL OWNERSHIP, TRACEABILITY, AND SEGREGATION </v>
      </c>
      <c r="P185" t="str">
        <f>INDEX(allsections[[S]:[Order]],MATCH(PIs[[#This Row],[SGUID]],allsections[SGUID],0),2)</f>
        <v>-</v>
      </c>
      <c r="R185" t="s">
        <v>50</v>
      </c>
      <c r="S185" t="str">
        <f>INDEX(allsections[[S]:[Order]],MATCH(PIs[[#This Row],[SSGUID]],allsections[SGUID],0),1)</f>
        <v>-</v>
      </c>
      <c r="T185" t="str">
        <f>INDEX(allsections[[S]:[Order]],MATCH(PIs[[#This Row],[SSGUID]],allsections[SGUID],0),2)</f>
        <v>-</v>
      </c>
      <c r="U185" t="e">
        <f>INDEX(#REF!,MATCH(PIs[[#This Row],[GUID]],#REF!,0),2)</f>
        <v>#REF!</v>
      </c>
      <c r="V185" t="b">
        <v>0</v>
      </c>
      <c r="W185" t="b">
        <v>0</v>
      </c>
    </row>
    <row r="186" spans="1:23" ht="195" hidden="1" x14ac:dyDescent="0.25">
      <c r="A186" t="s">
        <v>1204</v>
      </c>
      <c r="C186" t="s">
        <v>1205</v>
      </c>
      <c r="D186" t="s">
        <v>1206</v>
      </c>
      <c r="E186" t="s">
        <v>1207</v>
      </c>
      <c r="F186" t="s">
        <v>1208</v>
      </c>
      <c r="G186" s="48" t="s">
        <v>1209</v>
      </c>
      <c r="H186" t="s">
        <v>48</v>
      </c>
      <c r="I186" t="str">
        <f>INDEX(Level[Level],MATCH(PIs[[#This Row],[L]],Level[GUID],0),1)</f>
        <v>Major Must</v>
      </c>
      <c r="N186" t="s">
        <v>1210</v>
      </c>
      <c r="O186" t="str">
        <f>INDEX(allsections[[S]:[Order]],MATCH(PIs[[#This Row],[SGUID]],allsections[SGUID],0),1)</f>
        <v>HOP 06 TRACEABILITY</v>
      </c>
      <c r="P186" t="str">
        <f>INDEX(allsections[[S]:[Order]],MATCH(PIs[[#This Row],[SGUID]],allsections[SGUID],0),2)</f>
        <v>-</v>
      </c>
      <c r="R186" t="s">
        <v>50</v>
      </c>
      <c r="S186" t="str">
        <f>INDEX(allsections[[S]:[Order]],MATCH(PIs[[#This Row],[SSGUID]],allsections[SGUID],0),1)</f>
        <v>-</v>
      </c>
      <c r="T186" t="str">
        <f>INDEX(allsections[[S]:[Order]],MATCH(PIs[[#This Row],[SSGUID]],allsections[SGUID],0),2)</f>
        <v>-</v>
      </c>
      <c r="U186" t="e">
        <f>INDEX(#REF!,MATCH(PIs[[#This Row],[GUID]],#REF!,0),2)</f>
        <v>#REF!</v>
      </c>
      <c r="V186" t="b">
        <v>0</v>
      </c>
      <c r="W186" t="b">
        <v>0</v>
      </c>
    </row>
    <row r="187" spans="1:23" ht="195" hidden="1" x14ac:dyDescent="0.25">
      <c r="A187" t="s">
        <v>1211</v>
      </c>
      <c r="C187" t="s">
        <v>1212</v>
      </c>
      <c r="D187" t="s">
        <v>1213</v>
      </c>
      <c r="E187" t="s">
        <v>1214</v>
      </c>
      <c r="F187" t="s">
        <v>1215</v>
      </c>
      <c r="G187" s="48" t="s">
        <v>1216</v>
      </c>
      <c r="H187" t="s">
        <v>65</v>
      </c>
      <c r="I187" t="str">
        <f>INDEX(Level[Level],MATCH(PIs[[#This Row],[L]],Level[GUID],0),1)</f>
        <v>Minor Must</v>
      </c>
      <c r="N187" t="s">
        <v>1217</v>
      </c>
      <c r="O187" t="str">
        <f>INDEX(allsections[[S]:[Order]],MATCH(PIs[[#This Row],[SGUID]],allsections[SGUID],0),1)</f>
        <v>HOP 05 SPECIFICATIONS, SUPPLIERS, AND STOCK MANAGEMENT</v>
      </c>
      <c r="P187" t="str">
        <f>INDEX(allsections[[S]:[Order]],MATCH(PIs[[#This Row],[SGUID]],allsections[SGUID],0),2)</f>
        <v>-</v>
      </c>
      <c r="R187" t="s">
        <v>50</v>
      </c>
      <c r="S187" t="str">
        <f>INDEX(allsections[[S]:[Order]],MATCH(PIs[[#This Row],[SSGUID]],allsections[SGUID],0),1)</f>
        <v>-</v>
      </c>
      <c r="T187" t="str">
        <f>INDEX(allsections[[S]:[Order]],MATCH(PIs[[#This Row],[SSGUID]],allsections[SGUID],0),2)</f>
        <v>-</v>
      </c>
      <c r="U187" t="e">
        <f>INDEX(#REF!,MATCH(PIs[[#This Row],[GUID]],#REF!,0),2)</f>
        <v>#REF!</v>
      </c>
      <c r="V187" t="b">
        <v>0</v>
      </c>
      <c r="W187" t="b">
        <v>0</v>
      </c>
    </row>
    <row r="188" spans="1:23" ht="195" hidden="1" x14ac:dyDescent="0.25">
      <c r="A188" t="s">
        <v>1218</v>
      </c>
      <c r="C188" t="s">
        <v>1219</v>
      </c>
      <c r="D188" t="s">
        <v>1220</v>
      </c>
      <c r="E188" t="s">
        <v>1221</v>
      </c>
      <c r="F188" t="s">
        <v>1222</v>
      </c>
      <c r="G188" s="48" t="s">
        <v>1223</v>
      </c>
      <c r="H188" t="s">
        <v>65</v>
      </c>
      <c r="I188" t="str">
        <f>INDEX(Level[Level],MATCH(PIs[[#This Row],[L]],Level[GUID],0),1)</f>
        <v>Minor Must</v>
      </c>
      <c r="N188" t="s">
        <v>1217</v>
      </c>
      <c r="O188" t="str">
        <f>INDEX(allsections[[S]:[Order]],MATCH(PIs[[#This Row],[SGUID]],allsections[SGUID],0),1)</f>
        <v>HOP 05 SPECIFICATIONS, SUPPLIERS, AND STOCK MANAGEMENT</v>
      </c>
      <c r="P188" t="str">
        <f>INDEX(allsections[[S]:[Order]],MATCH(PIs[[#This Row],[SGUID]],allsections[SGUID],0),2)</f>
        <v>-</v>
      </c>
      <c r="R188" t="s">
        <v>50</v>
      </c>
      <c r="S188" t="str">
        <f>INDEX(allsections[[S]:[Order]],MATCH(PIs[[#This Row],[SSGUID]],allsections[SGUID],0),1)</f>
        <v>-</v>
      </c>
      <c r="T188" t="str">
        <f>INDEX(allsections[[S]:[Order]],MATCH(PIs[[#This Row],[SSGUID]],allsections[SGUID],0),2)</f>
        <v>-</v>
      </c>
      <c r="U188" t="e">
        <f>INDEX(#REF!,MATCH(PIs[[#This Row],[GUID]],#REF!,0),2)</f>
        <v>#REF!</v>
      </c>
      <c r="V188" t="b">
        <v>0</v>
      </c>
      <c r="W188" t="b">
        <v>0</v>
      </c>
    </row>
    <row r="189" spans="1:23" ht="360" hidden="1" x14ac:dyDescent="0.25">
      <c r="A189" t="s">
        <v>1224</v>
      </c>
      <c r="C189" t="s">
        <v>1225</v>
      </c>
      <c r="D189" t="s">
        <v>1226</v>
      </c>
      <c r="E189" t="s">
        <v>1227</v>
      </c>
      <c r="F189" t="s">
        <v>1228</v>
      </c>
      <c r="G189" s="48" t="s">
        <v>1229</v>
      </c>
      <c r="H189" t="s">
        <v>48</v>
      </c>
      <c r="I189" t="str">
        <f>INDEX(Level[Level],MATCH(PIs[[#This Row],[L]],Level[GUID],0),1)</f>
        <v>Major Must</v>
      </c>
      <c r="N189" t="s">
        <v>1230</v>
      </c>
      <c r="O189" t="str">
        <f>INDEX(allsections[[S]:[Order]],MATCH(PIs[[#This Row],[SGUID]],allsections[SGUID],0),1)</f>
        <v>HOP 04 OUTSOURCED ACTIVITIES (SUBCONTRACTORS)</v>
      </c>
      <c r="P189" t="str">
        <f>INDEX(allsections[[S]:[Order]],MATCH(PIs[[#This Row],[SGUID]],allsections[SGUID],0),2)</f>
        <v>-</v>
      </c>
      <c r="R189" t="s">
        <v>50</v>
      </c>
      <c r="S189" t="str">
        <f>INDEX(allsections[[S]:[Order]],MATCH(PIs[[#This Row],[SSGUID]],allsections[SGUID],0),1)</f>
        <v>-</v>
      </c>
      <c r="T189" t="str">
        <f>INDEX(allsections[[S]:[Order]],MATCH(PIs[[#This Row],[SSGUID]],allsections[SGUID],0),2)</f>
        <v>-</v>
      </c>
      <c r="U189" t="e">
        <f>INDEX(#REF!,MATCH(PIs[[#This Row],[GUID]],#REF!,0),2)</f>
        <v>#REF!</v>
      </c>
      <c r="V189" t="b">
        <v>0</v>
      </c>
      <c r="W189" t="b">
        <v>0</v>
      </c>
    </row>
    <row r="190" spans="1:23" ht="120" hidden="1" x14ac:dyDescent="0.25">
      <c r="A190" t="s">
        <v>1231</v>
      </c>
      <c r="C190" t="s">
        <v>1232</v>
      </c>
      <c r="D190" t="s">
        <v>1233</v>
      </c>
      <c r="E190" t="s">
        <v>1234</v>
      </c>
      <c r="F190" t="s">
        <v>1235</v>
      </c>
      <c r="G190" s="48" t="s">
        <v>1236</v>
      </c>
      <c r="H190" t="s">
        <v>48</v>
      </c>
      <c r="I190" t="str">
        <f>INDEX(Level[Level],MATCH(PIs[[#This Row],[L]],Level[GUID],0),1)</f>
        <v>Major Must</v>
      </c>
      <c r="N190" t="s">
        <v>1237</v>
      </c>
      <c r="O190" t="str">
        <f>INDEX(allsections[[S]:[Order]],MATCH(PIs[[#This Row],[SGUID]],allsections[SGUID],0),1)</f>
        <v>HOP 03 RESOURCE MANAGEMENT AND TRAINING</v>
      </c>
      <c r="P190" t="str">
        <f>INDEX(allsections[[S]:[Order]],MATCH(PIs[[#This Row],[SGUID]],allsections[SGUID],0),2)</f>
        <v>-</v>
      </c>
      <c r="R190" t="s">
        <v>50</v>
      </c>
      <c r="S190" t="str">
        <f>INDEX(allsections[[S]:[Order]],MATCH(PIs[[#This Row],[SSGUID]],allsections[SGUID],0),1)</f>
        <v>-</v>
      </c>
      <c r="T190" t="str">
        <f>INDEX(allsections[[S]:[Order]],MATCH(PIs[[#This Row],[SSGUID]],allsections[SGUID],0),2)</f>
        <v>-</v>
      </c>
      <c r="U190" t="e">
        <f>INDEX(#REF!,MATCH(PIs[[#This Row],[GUID]],#REF!,0),2)</f>
        <v>#REF!</v>
      </c>
      <c r="V190" t="b">
        <v>0</v>
      </c>
      <c r="W190" t="b">
        <v>0</v>
      </c>
    </row>
    <row r="191" spans="1:23" ht="150" hidden="1" x14ac:dyDescent="0.25">
      <c r="A191" t="s">
        <v>1238</v>
      </c>
      <c r="C191" t="s">
        <v>1239</v>
      </c>
      <c r="D191" t="s">
        <v>1240</v>
      </c>
      <c r="E191" t="s">
        <v>1241</v>
      </c>
      <c r="F191" t="s">
        <v>1242</v>
      </c>
      <c r="G191" s="48" t="s">
        <v>1243</v>
      </c>
      <c r="H191" t="s">
        <v>48</v>
      </c>
      <c r="I191" t="str">
        <f>INDEX(Level[Level],MATCH(PIs[[#This Row],[L]],Level[GUID],0),1)</f>
        <v>Major Must</v>
      </c>
      <c r="N191" t="s">
        <v>1237</v>
      </c>
      <c r="O191" t="str">
        <f>INDEX(allsections[[S]:[Order]],MATCH(PIs[[#This Row],[SGUID]],allsections[SGUID],0),1)</f>
        <v>HOP 03 RESOURCE MANAGEMENT AND TRAINING</v>
      </c>
      <c r="P191" t="str">
        <f>INDEX(allsections[[S]:[Order]],MATCH(PIs[[#This Row],[SGUID]],allsections[SGUID],0),2)</f>
        <v>-</v>
      </c>
      <c r="R191" t="s">
        <v>50</v>
      </c>
      <c r="S191" t="str">
        <f>INDEX(allsections[[S]:[Order]],MATCH(PIs[[#This Row],[SSGUID]],allsections[SGUID],0),1)</f>
        <v>-</v>
      </c>
      <c r="T191" t="str">
        <f>INDEX(allsections[[S]:[Order]],MATCH(PIs[[#This Row],[SSGUID]],allsections[SGUID],0),2)</f>
        <v>-</v>
      </c>
      <c r="U191" t="e">
        <f>INDEX(#REF!,MATCH(PIs[[#This Row],[GUID]],#REF!,0),2)</f>
        <v>#REF!</v>
      </c>
      <c r="V191" t="b">
        <v>0</v>
      </c>
      <c r="W191" t="b">
        <v>0</v>
      </c>
    </row>
    <row r="192" spans="1:23" ht="195" hidden="1" x14ac:dyDescent="0.25">
      <c r="A192" t="s">
        <v>1244</v>
      </c>
      <c r="C192" t="s">
        <v>1245</v>
      </c>
      <c r="D192" t="s">
        <v>1246</v>
      </c>
      <c r="E192" t="s">
        <v>1247</v>
      </c>
      <c r="F192" t="s">
        <v>1248</v>
      </c>
      <c r="G192" s="48" t="s">
        <v>1249</v>
      </c>
      <c r="H192" t="s">
        <v>48</v>
      </c>
      <c r="I192" t="str">
        <f>INDEX(Level[Level],MATCH(PIs[[#This Row],[L]],Level[GUID],0),1)</f>
        <v>Major Must</v>
      </c>
      <c r="N192" t="s">
        <v>1237</v>
      </c>
      <c r="O192" t="str">
        <f>INDEX(allsections[[S]:[Order]],MATCH(PIs[[#This Row],[SGUID]],allsections[SGUID],0),1)</f>
        <v>HOP 03 RESOURCE MANAGEMENT AND TRAINING</v>
      </c>
      <c r="P192" t="str">
        <f>INDEX(allsections[[S]:[Order]],MATCH(PIs[[#This Row],[SGUID]],allsections[SGUID],0),2)</f>
        <v>-</v>
      </c>
      <c r="R192" t="s">
        <v>50</v>
      </c>
      <c r="S192" t="str">
        <f>INDEX(allsections[[S]:[Order]],MATCH(PIs[[#This Row],[SSGUID]],allsections[SGUID],0),1)</f>
        <v>-</v>
      </c>
      <c r="T192" t="str">
        <f>INDEX(allsections[[S]:[Order]],MATCH(PIs[[#This Row],[SSGUID]],allsections[SGUID],0),2)</f>
        <v>-</v>
      </c>
      <c r="U192" t="e">
        <f>INDEX(#REF!,MATCH(PIs[[#This Row],[GUID]],#REF!,0),2)</f>
        <v>#REF!</v>
      </c>
      <c r="V192" t="b">
        <v>0</v>
      </c>
      <c r="W192" t="b">
        <v>0</v>
      </c>
    </row>
    <row r="193" spans="1:23" ht="120" hidden="1" x14ac:dyDescent="0.25">
      <c r="A193" t="s">
        <v>1250</v>
      </c>
      <c r="C193" t="s">
        <v>1251</v>
      </c>
      <c r="D193" t="s">
        <v>1252</v>
      </c>
      <c r="E193" t="s">
        <v>1253</v>
      </c>
      <c r="F193" t="s">
        <v>1254</v>
      </c>
      <c r="G193" s="48" t="s">
        <v>1255</v>
      </c>
      <c r="H193" t="s">
        <v>65</v>
      </c>
      <c r="I193" t="str">
        <f>INDEX(Level[Level],MATCH(PIs[[#This Row],[L]],Level[GUID],0),1)</f>
        <v>Minor Must</v>
      </c>
      <c r="N193" t="s">
        <v>1237</v>
      </c>
      <c r="O193" t="str">
        <f>INDEX(allsections[[S]:[Order]],MATCH(PIs[[#This Row],[SGUID]],allsections[SGUID],0),1)</f>
        <v>HOP 03 RESOURCE MANAGEMENT AND TRAINING</v>
      </c>
      <c r="P193" t="str">
        <f>INDEX(allsections[[S]:[Order]],MATCH(PIs[[#This Row],[SGUID]],allsections[SGUID],0),2)</f>
        <v>-</v>
      </c>
      <c r="R193" t="s">
        <v>50</v>
      </c>
      <c r="S193" t="str">
        <f>INDEX(allsections[[S]:[Order]],MATCH(PIs[[#This Row],[SSGUID]],allsections[SGUID],0),1)</f>
        <v>-</v>
      </c>
      <c r="T193" t="str">
        <f>INDEX(allsections[[S]:[Order]],MATCH(PIs[[#This Row],[SSGUID]],allsections[SGUID],0),2)</f>
        <v>-</v>
      </c>
      <c r="U193" t="e">
        <f>INDEX(#REF!,MATCH(PIs[[#This Row],[GUID]],#REF!,0),2)</f>
        <v>#REF!</v>
      </c>
      <c r="V193" t="b">
        <v>0</v>
      </c>
      <c r="W193" t="b">
        <v>0</v>
      </c>
    </row>
    <row r="194" spans="1:23" ht="165" hidden="1" x14ac:dyDescent="0.25">
      <c r="A194" t="s">
        <v>1256</v>
      </c>
      <c r="C194" t="s">
        <v>1257</v>
      </c>
      <c r="D194" t="s">
        <v>1258</v>
      </c>
      <c r="E194" t="s">
        <v>1259</v>
      </c>
      <c r="F194" t="s">
        <v>1260</v>
      </c>
      <c r="G194" s="48" t="s">
        <v>1261</v>
      </c>
      <c r="H194" t="s">
        <v>65</v>
      </c>
      <c r="I194" t="str">
        <f>INDEX(Level[Level],MATCH(PIs[[#This Row],[L]],Level[GUID],0),1)</f>
        <v>Minor Must</v>
      </c>
      <c r="N194" t="s">
        <v>1262</v>
      </c>
      <c r="O194" t="str">
        <f>INDEX(allsections[[S]:[Order]],MATCH(PIs[[#This Row],[SGUID]],allsections[SGUID],0),1)</f>
        <v>HOP 02 CONTINUOUS IMPROVEMENT PLAN</v>
      </c>
      <c r="P194" t="str">
        <f>INDEX(allsections[[S]:[Order]],MATCH(PIs[[#This Row],[SGUID]],allsections[SGUID],0),2)</f>
        <v>-</v>
      </c>
      <c r="R194" t="s">
        <v>50</v>
      </c>
      <c r="S194" t="str">
        <f>INDEX(allsections[[S]:[Order]],MATCH(PIs[[#This Row],[SSGUID]],allsections[SGUID],0),1)</f>
        <v>-</v>
      </c>
      <c r="T194" t="str">
        <f>INDEX(allsections[[S]:[Order]],MATCH(PIs[[#This Row],[SSGUID]],allsections[SGUID],0),2)</f>
        <v>-</v>
      </c>
      <c r="U194" t="e">
        <f>INDEX(#REF!,MATCH(PIs[[#This Row],[GUID]],#REF!,0),2)</f>
        <v>#REF!</v>
      </c>
      <c r="V194" t="b">
        <v>0</v>
      </c>
      <c r="W194" t="b">
        <v>0</v>
      </c>
    </row>
    <row r="195" spans="1:23" ht="165" hidden="1" x14ac:dyDescent="0.25">
      <c r="A195" t="s">
        <v>1263</v>
      </c>
      <c r="C195" t="s">
        <v>1264</v>
      </c>
      <c r="D195" t="s">
        <v>1265</v>
      </c>
      <c r="E195" t="s">
        <v>1266</v>
      </c>
      <c r="F195" t="s">
        <v>1267</v>
      </c>
      <c r="G195" s="48" t="s">
        <v>1268</v>
      </c>
      <c r="H195" t="s">
        <v>48</v>
      </c>
      <c r="I195" t="str">
        <f>INDEX(Level[Level],MATCH(PIs[[#This Row],[L]],Level[GUID],0),1)</f>
        <v>Major Must</v>
      </c>
      <c r="N195" t="s">
        <v>1262</v>
      </c>
      <c r="O195" t="str">
        <f>INDEX(allsections[[S]:[Order]],MATCH(PIs[[#This Row],[SGUID]],allsections[SGUID],0),1)</f>
        <v>HOP 02 CONTINUOUS IMPROVEMENT PLAN</v>
      </c>
      <c r="P195" t="str">
        <f>INDEX(allsections[[S]:[Order]],MATCH(PIs[[#This Row],[SGUID]],allsections[SGUID],0),2)</f>
        <v>-</v>
      </c>
      <c r="R195" t="s">
        <v>50</v>
      </c>
      <c r="S195" t="str">
        <f>INDEX(allsections[[S]:[Order]],MATCH(PIs[[#This Row],[SSGUID]],allsections[SGUID],0),1)</f>
        <v>-</v>
      </c>
      <c r="T195" t="str">
        <f>INDEX(allsections[[S]:[Order]],MATCH(PIs[[#This Row],[SSGUID]],allsections[SGUID],0),2)</f>
        <v>-</v>
      </c>
      <c r="U195" t="e">
        <f>INDEX(#REF!,MATCH(PIs[[#This Row],[GUID]],#REF!,0),2)</f>
        <v>#REF!</v>
      </c>
      <c r="V195" t="b">
        <v>0</v>
      </c>
      <c r="W195" t="b">
        <v>0</v>
      </c>
    </row>
    <row r="196" spans="1:23" hidden="1" x14ac:dyDescent="0.25">
      <c r="A196" t="s">
        <v>1269</v>
      </c>
      <c r="C196" t="s">
        <v>1270</v>
      </c>
      <c r="D196" t="s">
        <v>1271</v>
      </c>
      <c r="E196" t="s">
        <v>1272</v>
      </c>
      <c r="F196" t="s">
        <v>1273</v>
      </c>
      <c r="G196" t="s">
        <v>1274</v>
      </c>
      <c r="H196" t="s">
        <v>48</v>
      </c>
      <c r="I196" t="str">
        <f>INDEX(Level[Level],MATCH(PIs[[#This Row],[L]],Level[GUID],0),1)</f>
        <v>Major Must</v>
      </c>
      <c r="N196" t="s">
        <v>49</v>
      </c>
      <c r="O196" t="str">
        <f>INDEX(allsections[[S]:[Order]],MATCH(PIs[[#This Row],[SGUID]],allsections[SGUID],0),1)</f>
        <v>HOP 01 INTERNAL DOCUMENTATION</v>
      </c>
      <c r="P196" t="str">
        <f>INDEX(allsections[[S]:[Order]],MATCH(PIs[[#This Row],[SGUID]],allsections[SGUID],0),2)</f>
        <v>-</v>
      </c>
      <c r="R196" t="s">
        <v>50</v>
      </c>
      <c r="S196" t="str">
        <f>INDEX(allsections[[S]:[Order]],MATCH(PIs[[#This Row],[SSGUID]],allsections[SGUID],0),1)</f>
        <v>-</v>
      </c>
      <c r="T196" t="str">
        <f>INDEX(allsections[[S]:[Order]],MATCH(PIs[[#This Row],[SSGUID]],allsections[SGUID],0),2)</f>
        <v>-</v>
      </c>
      <c r="U196" t="e">
        <f>INDEX(#REF!,MATCH(PIs[[#This Row],[GUID]],#REF!,0),2)</f>
        <v>#REF!</v>
      </c>
      <c r="V196" t="b">
        <v>0</v>
      </c>
      <c r="W196" t="b">
        <v>0</v>
      </c>
    </row>
    <row r="197" spans="1:23" ht="315" hidden="1" x14ac:dyDescent="0.25">
      <c r="A197" t="s">
        <v>1275</v>
      </c>
      <c r="C197" t="s">
        <v>1276</v>
      </c>
      <c r="D197" t="s">
        <v>1277</v>
      </c>
      <c r="E197" t="s">
        <v>1278</v>
      </c>
      <c r="F197" t="s">
        <v>1279</v>
      </c>
      <c r="G197" s="48" t="s">
        <v>1280</v>
      </c>
      <c r="H197" t="s">
        <v>65</v>
      </c>
      <c r="I197" t="str">
        <f>INDEX(Level[Level],MATCH(PIs[[#This Row],[L]],Level[GUID],0),1)</f>
        <v>Minor Must</v>
      </c>
      <c r="N197" t="s">
        <v>49</v>
      </c>
      <c r="O197" t="str">
        <f>INDEX(allsections[[S]:[Order]],MATCH(PIs[[#This Row],[SGUID]],allsections[SGUID],0),1)</f>
        <v>HOP 01 INTERNAL DOCUMENTATION</v>
      </c>
      <c r="P197" t="str">
        <f>INDEX(allsections[[S]:[Order]],MATCH(PIs[[#This Row],[SGUID]],allsections[SGUID],0),2)</f>
        <v>-</v>
      </c>
      <c r="R197" t="s">
        <v>50</v>
      </c>
      <c r="S197" t="str">
        <f>INDEX(allsections[[S]:[Order]],MATCH(PIs[[#This Row],[SSGUID]],allsections[SGUID],0),1)</f>
        <v>-</v>
      </c>
      <c r="T197" t="str">
        <f>INDEX(allsections[[S]:[Order]],MATCH(PIs[[#This Row],[SSGUID]],allsections[SGUID],0),2)</f>
        <v>-</v>
      </c>
      <c r="U197" t="e">
        <f>INDEX(#REF!,MATCH(PIs[[#This Row],[GUID]],#REF!,0),2)</f>
        <v>#REF!</v>
      </c>
      <c r="V197" t="b">
        <v>0</v>
      </c>
      <c r="W197"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K341"/>
  <sheetViews>
    <sheetView topLeftCell="A2" workbookViewId="0">
      <selection activeCell="B104" sqref="B104"/>
    </sheetView>
  </sheetViews>
  <sheetFormatPr defaultColWidth="9.140625" defaultRowHeight="15" x14ac:dyDescent="0.25"/>
  <cols>
    <col min="6" max="6" width="12.85546875" customWidth="1"/>
    <col min="11" max="11" width="9" customWidth="1"/>
    <col min="16" max="16" width="13.7109375" customWidth="1"/>
    <col min="17" max="17" width="16.7109375" customWidth="1"/>
    <col min="32" max="32" width="14.140625" customWidth="1"/>
    <col min="33" max="33" width="17.140625" customWidth="1"/>
    <col min="35" max="35" width="9.140625" customWidth="1"/>
    <col min="36" max="36" width="10.140625" customWidth="1"/>
  </cols>
  <sheetData>
    <row r="1" spans="1:37" ht="14.65" customHeight="1" x14ac:dyDescent="0.25">
      <c r="A1" s="69" t="s">
        <v>1281</v>
      </c>
      <c r="B1" s="69"/>
      <c r="C1" s="69"/>
      <c r="D1" s="69"/>
      <c r="F1" s="69" t="s">
        <v>1282</v>
      </c>
      <c r="G1" s="69"/>
      <c r="H1" s="69"/>
      <c r="I1" s="69"/>
      <c r="K1" s="69" t="s">
        <v>1283</v>
      </c>
      <c r="L1" s="69"/>
      <c r="M1" s="69"/>
      <c r="N1" s="69"/>
      <c r="P1" s="69" t="s">
        <v>1284</v>
      </c>
      <c r="Q1" s="69"/>
      <c r="R1" s="69"/>
      <c r="S1" s="69"/>
      <c r="T1" s="69"/>
      <c r="U1" s="69"/>
      <c r="V1" s="69"/>
    </row>
    <row r="2" spans="1:37" x14ac:dyDescent="0.25">
      <c r="A2" t="s">
        <v>32</v>
      </c>
      <c r="B2" t="s">
        <v>33</v>
      </c>
      <c r="C2" t="s">
        <v>34</v>
      </c>
      <c r="D2" t="s">
        <v>35</v>
      </c>
      <c r="F2" t="s">
        <v>32</v>
      </c>
      <c r="G2" t="s">
        <v>33</v>
      </c>
      <c r="H2" t="s">
        <v>34</v>
      </c>
      <c r="I2" t="s">
        <v>35</v>
      </c>
      <c r="K2" t="s">
        <v>36</v>
      </c>
      <c r="L2" t="s">
        <v>37</v>
      </c>
      <c r="M2" t="s">
        <v>38</v>
      </c>
      <c r="N2" t="s">
        <v>35</v>
      </c>
      <c r="P2" t="s">
        <v>1285</v>
      </c>
      <c r="Q2" t="s">
        <v>1286</v>
      </c>
      <c r="R2" t="s">
        <v>1287</v>
      </c>
      <c r="S2" t="s">
        <v>1288</v>
      </c>
      <c r="T2" t="s">
        <v>1289</v>
      </c>
      <c r="U2" t="s">
        <v>19</v>
      </c>
      <c r="V2" t="s">
        <v>1290</v>
      </c>
      <c r="X2" t="s">
        <v>1285</v>
      </c>
      <c r="Y2" t="s">
        <v>1286</v>
      </c>
      <c r="Z2" t="s">
        <v>1287</v>
      </c>
      <c r="AA2" t="s">
        <v>1288</v>
      </c>
      <c r="AB2" t="s">
        <v>1289</v>
      </c>
      <c r="AC2" t="s">
        <v>19</v>
      </c>
      <c r="AD2" t="s">
        <v>1290</v>
      </c>
      <c r="AF2" s="55" t="s">
        <v>1285</v>
      </c>
      <c r="AG2" s="55" t="s">
        <v>1286</v>
      </c>
      <c r="AH2" s="55" t="s">
        <v>1287</v>
      </c>
      <c r="AI2" s="55" t="s">
        <v>1288</v>
      </c>
      <c r="AJ2" s="55" t="s">
        <v>1289</v>
      </c>
      <c r="AK2" s="55" t="s">
        <v>19</v>
      </c>
    </row>
    <row r="3" spans="1:37" x14ac:dyDescent="0.25">
      <c r="A3" t="s">
        <v>1291</v>
      </c>
      <c r="B3" t="s">
        <v>1292</v>
      </c>
      <c r="C3" t="s">
        <v>1293</v>
      </c>
      <c r="D3">
        <v>4</v>
      </c>
      <c r="F3" t="s">
        <v>49</v>
      </c>
      <c r="G3" t="str">
        <f>INDEX(allsections[[S]:[Order]],MATCH(unique_sections[[#This Row],[SGUID]],allsections[SGUID],0),1)</f>
        <v>HOP 01 INTERNAL DOCUMENTATION</v>
      </c>
      <c r="H3" t="str">
        <f>INDEX(allsections[[S]:[Order]],MATCH(unique_sections[[#This Row],[SGUID]],allsections[SGUID],0),2)</f>
        <v>-</v>
      </c>
      <c r="I3">
        <f>INDEX(allsections[[S]:[Order]],MATCH(unique_sections[[#This Row],[SGUID]],allsections[SGUID],0),3)</f>
        <v>1</v>
      </c>
      <c r="K3" t="s">
        <v>83</v>
      </c>
      <c r="L3" t="str">
        <f>INDEX(allsections[[S]:[Order]],MATCH(unique_sub[[#This Row],[SSGUID]],allsections[SGUID],0),1)</f>
        <v>HOP 22.03 Natural ecosystems and habitats are not converted into agricultural areas</v>
      </c>
      <c r="M3" t="str">
        <f>INDEX(allsections[[S]:[Order]],MATCH(unique_sub[[#This Row],[SSGUID]],allsections[SGUID],0),2)</f>
        <v>-</v>
      </c>
      <c r="N3">
        <f>INDEX(allsections[[S]:[Order]],MATCH(unique_sub[[#This Row],[SSGUID]],allsections[SGUID],0),3)</f>
        <v>2203</v>
      </c>
      <c r="P3" t="s">
        <v>82</v>
      </c>
      <c r="Q3" t="s">
        <v>83</v>
      </c>
      <c r="R3" s="50" t="str">
        <f t="shared" ref="R3:R34" si="0">P3&amp;Q3</f>
        <v>3ov8Ci8FQzD3sYIYu2RpnL55PwbCfLEsH487m0LGfq8G</v>
      </c>
      <c r="S3" s="50">
        <f>INDEX(allsections[[S]:[Order]],MATCH(P3,allsections[SGUID],0),3)</f>
        <v>22</v>
      </c>
      <c r="T3" s="50">
        <f>INDEX(allsections[[S]:[Order]],MATCH(Q3,allsections[SGUID],0),3)</f>
        <v>2203</v>
      </c>
      <c r="U3" t="str">
        <f>IF(sectionsubsection[[#This Row],[Schon da?]]=1,INDEX(sectionsubsection_download[],MATCH(sectionsubsection[[#This Row],[Title]],sectionsubsection_download[Title],0),6),INDEX(sectionsubsection10[],MATCH(sectionsubsection[[#This Row],[Title]],sectionsubsection10[Title],0),6))</f>
        <v>4ooHdrCZe01RstIqSrV18y</v>
      </c>
      <c r="V3">
        <f>COUNTIF(Z:Z,sectionsubsection[[#This Row],[Title]])</f>
        <v>1</v>
      </c>
      <c r="X3" s="52"/>
      <c r="Y3" s="52"/>
      <c r="Z3" s="52" t="s">
        <v>1294</v>
      </c>
      <c r="AA3" s="52" t="e">
        <v>#N/A</v>
      </c>
      <c r="AB3" s="52" t="e">
        <v>#N/A</v>
      </c>
      <c r="AC3" s="53" t="s">
        <v>1295</v>
      </c>
      <c r="AD3" t="e">
        <f>COUNTIF(#REF!,sectionsubsection_download[[#This Row],[Title]])</f>
        <v>#REF!</v>
      </c>
    </row>
    <row r="4" spans="1:37" x14ac:dyDescent="0.25">
      <c r="A4" t="s">
        <v>83</v>
      </c>
      <c r="B4" t="s">
        <v>1296</v>
      </c>
      <c r="C4" t="s">
        <v>1293</v>
      </c>
      <c r="D4">
        <v>2203</v>
      </c>
      <c r="F4" t="s">
        <v>1262</v>
      </c>
      <c r="G4" t="str">
        <f>INDEX(allsections[[S]:[Order]],MATCH(unique_sections[[#This Row],[SGUID]],allsections[SGUID],0),1)</f>
        <v>HOP 02 CONTINUOUS IMPROVEMENT PLAN</v>
      </c>
      <c r="H4" t="str">
        <f>INDEX(allsections[[S]:[Order]],MATCH(unique_sections[[#This Row],[SGUID]],allsections[SGUID],0),2)</f>
        <v>-</v>
      </c>
      <c r="I4">
        <f>INDEX(allsections[[S]:[Order]],MATCH(unique_sections[[#This Row],[SGUID]],allsections[SGUID],0),3)</f>
        <v>2</v>
      </c>
      <c r="K4" t="s">
        <v>91</v>
      </c>
      <c r="L4" t="str">
        <f>INDEX(allsections[[S]:[Order]],MATCH(unique_sub[[#This Row],[SSGUID]],allsections[SGUID],0),1)</f>
        <v>HOP 20.04 Workers’ welfare</v>
      </c>
      <c r="M4" t="str">
        <f>INDEX(allsections[[S]:[Order]],MATCH(unique_sub[[#This Row],[SSGUID]],allsections[SGUID],0),2)</f>
        <v>-</v>
      </c>
      <c r="N4">
        <f>INDEX(allsections[[S]:[Order]],MATCH(unique_sub[[#This Row],[SSGUID]],allsections[SGUID],0),3)</f>
        <v>2004</v>
      </c>
      <c r="P4" t="s">
        <v>90</v>
      </c>
      <c r="Q4" t="s">
        <v>91</v>
      </c>
      <c r="R4" s="50" t="str">
        <f t="shared" si="0"/>
        <v>1STSYkQfJC6sJCHTl0LQ4B6iax11SKEZhY8rQyeOo4x9</v>
      </c>
      <c r="S4" s="50">
        <f>INDEX(allsections[[S]:[Order]],MATCH(P4,allsections[SGUID],0),3)</f>
        <v>20</v>
      </c>
      <c r="T4" s="50">
        <f>INDEX(allsections[[S]:[Order]],MATCH(Q4,allsections[SGUID],0),3)</f>
        <v>2004</v>
      </c>
      <c r="U4" t="str">
        <f>IF(sectionsubsection[[#This Row],[Schon da?]]=1,INDEX(sectionsubsection_download[],MATCH(sectionsubsection[[#This Row],[Title]],sectionsubsection_download[Title],0),6),INDEX(sectionsubsection10[],MATCH(sectionsubsection[[#This Row],[Title]],sectionsubsection10[Title],0),6))</f>
        <v>1inVLFVuXUfx9WSBlTkRpE</v>
      </c>
      <c r="V4">
        <f>COUNTIF(Z:Z,sectionsubsection[[#This Row],[Title]])</f>
        <v>1</v>
      </c>
      <c r="X4" s="51"/>
      <c r="Y4" s="51"/>
      <c r="Z4" s="52" t="s">
        <v>1297</v>
      </c>
      <c r="AA4" s="52" t="e">
        <v>#N/A</v>
      </c>
      <c r="AB4" s="52" t="e">
        <v>#N/A</v>
      </c>
      <c r="AC4" s="54" t="s">
        <v>1298</v>
      </c>
      <c r="AD4" t="e">
        <f>COUNTIF(#REF!,sectionsubsection_download[[#This Row],[Title]])</f>
        <v>#REF!</v>
      </c>
    </row>
    <row r="5" spans="1:37" x14ac:dyDescent="0.25">
      <c r="A5" t="s">
        <v>1299</v>
      </c>
      <c r="B5" t="s">
        <v>1300</v>
      </c>
      <c r="C5" t="s">
        <v>1293</v>
      </c>
      <c r="D5">
        <v>2203</v>
      </c>
      <c r="F5" t="s">
        <v>1237</v>
      </c>
      <c r="G5" t="str">
        <f>INDEX(allsections[[S]:[Order]],MATCH(unique_sections[[#This Row],[SGUID]],allsections[SGUID],0),1)</f>
        <v>HOP 03 RESOURCE MANAGEMENT AND TRAINING</v>
      </c>
      <c r="H5" t="str">
        <f>INDEX(allsections[[S]:[Order]],MATCH(unique_sections[[#This Row],[SGUID]],allsections[SGUID],0),2)</f>
        <v>-</v>
      </c>
      <c r="I5">
        <f>INDEX(allsections[[S]:[Order]],MATCH(unique_sections[[#This Row],[SGUID]],allsections[SGUID],0),3)</f>
        <v>3</v>
      </c>
      <c r="K5" t="s">
        <v>50</v>
      </c>
      <c r="L5" t="str">
        <f>INDEX(allsections[[S]:[Order]],MATCH(unique_sub[[#This Row],[SSGUID]],allsections[SGUID],0),1)</f>
        <v>-</v>
      </c>
      <c r="M5" t="str">
        <f>INDEX(allsections[[S]:[Order]],MATCH(unique_sub[[#This Row],[SSGUID]],allsections[SGUID],0),2)</f>
        <v>-</v>
      </c>
      <c r="N5">
        <f>INDEX(allsections[[S]:[Order]],MATCH(unique_sub[[#This Row],[SSGUID]],allsections[SGUID],0),3)</f>
        <v>0</v>
      </c>
      <c r="P5" t="s">
        <v>98</v>
      </c>
      <c r="Q5" t="s">
        <v>50</v>
      </c>
      <c r="R5" s="50" t="str">
        <f t="shared" si="0"/>
        <v>5jzyQhmb27D4nmyslaqw295TvyR0UgB0EOmnMkFaZftX</v>
      </c>
      <c r="S5" s="50">
        <f>INDEX(allsections[[S]:[Order]],MATCH(P5,allsections[SGUID],0),3)</f>
        <v>12</v>
      </c>
      <c r="T5" s="50">
        <f>INDEX(allsections[[S]:[Order]],MATCH(Q5,allsections[SGUID],0),3)</f>
        <v>0</v>
      </c>
      <c r="U5" t="str">
        <f>IF(sectionsubsection[[#This Row],[Schon da?]]=1,INDEX(sectionsubsection_download[],MATCH(sectionsubsection[[#This Row],[Title]],sectionsubsection_download[Title],0),6),INDEX(sectionsubsection10[],MATCH(sectionsubsection[[#This Row],[Title]],sectionsubsection10[Title],0),6))</f>
        <v>5MIp8lIIRxiecaRlBx45ZA</v>
      </c>
      <c r="V5">
        <f>COUNTIF(Z:Z,sectionsubsection[[#This Row],[Title]])</f>
        <v>1</v>
      </c>
      <c r="X5" s="52"/>
      <c r="Y5" s="52"/>
      <c r="Z5" s="52" t="s">
        <v>1301</v>
      </c>
      <c r="AA5" s="52" t="e">
        <v>#N/A</v>
      </c>
      <c r="AB5" s="52" t="e">
        <v>#N/A</v>
      </c>
      <c r="AC5" s="53" t="s">
        <v>1302</v>
      </c>
      <c r="AD5" t="e">
        <f>COUNTIF(#REF!,sectionsubsection_download[[#This Row],[Title]])</f>
        <v>#REF!</v>
      </c>
    </row>
    <row r="6" spans="1:37" ht="75" x14ac:dyDescent="0.25">
      <c r="A6" t="s">
        <v>1303</v>
      </c>
      <c r="B6" s="48" t="s">
        <v>1304</v>
      </c>
      <c r="C6" t="s">
        <v>1305</v>
      </c>
      <c r="D6">
        <v>401</v>
      </c>
      <c r="F6" t="s">
        <v>1230</v>
      </c>
      <c r="G6" t="str">
        <f>INDEX(allsections[[S]:[Order]],MATCH(unique_sections[[#This Row],[SGUID]],allsections[SGUID],0),1)</f>
        <v>HOP 04 OUTSOURCED ACTIVITIES (SUBCONTRACTORS)</v>
      </c>
      <c r="H6" t="str">
        <f>INDEX(allsections[[S]:[Order]],MATCH(unique_sections[[#This Row],[SGUID]],allsections[SGUID],0),2)</f>
        <v>-</v>
      </c>
      <c r="I6">
        <f>INDEX(allsections[[S]:[Order]],MATCH(unique_sections[[#This Row],[SGUID]],allsections[SGUID],0),3)</f>
        <v>4</v>
      </c>
      <c r="K6" t="s">
        <v>112</v>
      </c>
      <c r="L6" t="str">
        <f>INDEX(allsections[[S]:[Order]],MATCH(unique_sub[[#This Row],[SSGUID]],allsections[SGUID],0),1)</f>
        <v>HOP 30.02 Water sources</v>
      </c>
      <c r="M6" t="str">
        <f>INDEX(allsections[[S]:[Order]],MATCH(unique_sub[[#This Row],[SSGUID]],allsections[SGUID],0),2)</f>
        <v>-</v>
      </c>
      <c r="N6">
        <f>INDEX(allsections[[S]:[Order]],MATCH(unique_sub[[#This Row],[SSGUID]],allsections[SGUID],0),3)</f>
        <v>3002</v>
      </c>
      <c r="P6" t="s">
        <v>49</v>
      </c>
      <c r="Q6" t="s">
        <v>50</v>
      </c>
      <c r="R6" s="50" t="str">
        <f t="shared" si="0"/>
        <v>1bKgax0qDr1kdS45vRoOYL5TvyR0UgB0EOmnMkFaZftX</v>
      </c>
      <c r="S6" s="50">
        <f>INDEX(allsections[[S]:[Order]],MATCH(P6,allsections[SGUID],0),3)</f>
        <v>1</v>
      </c>
      <c r="T6" s="50">
        <f>INDEX(allsections[[S]:[Order]],MATCH(Q6,allsections[SGUID],0),3)</f>
        <v>0</v>
      </c>
      <c r="U6" t="str">
        <f>IF(sectionsubsection[[#This Row],[Schon da?]]=1,INDEX(sectionsubsection_download[],MATCH(sectionsubsection[[#This Row],[Title]],sectionsubsection_download[Title],0),6),INDEX(sectionsubsection10[],MATCH(sectionsubsection[[#This Row],[Title]],sectionsubsection10[Title],0),6))</f>
        <v>58YIZdoFmkYixB4J9NtgtD</v>
      </c>
      <c r="V6">
        <f>COUNTIF(Z:Z,sectionsubsection[[#This Row],[Title]])</f>
        <v>1</v>
      </c>
      <c r="X6" s="51"/>
      <c r="Y6" s="51"/>
      <c r="Z6" s="52" t="s">
        <v>1306</v>
      </c>
      <c r="AA6" s="52" t="e">
        <v>#N/A</v>
      </c>
      <c r="AB6" s="52" t="e">
        <v>#N/A</v>
      </c>
      <c r="AC6" s="54" t="s">
        <v>1307</v>
      </c>
      <c r="AD6" t="e">
        <f>COUNTIF(#REF!,sectionsubsection_download[[#This Row],[Title]])</f>
        <v>#REF!</v>
      </c>
    </row>
    <row r="7" spans="1:37" ht="60" x14ac:dyDescent="0.25">
      <c r="A7" t="s">
        <v>1308</v>
      </c>
      <c r="B7" s="48" t="s">
        <v>1309</v>
      </c>
      <c r="C7" t="s">
        <v>1310</v>
      </c>
      <c r="D7">
        <v>10</v>
      </c>
      <c r="F7" t="s">
        <v>1217</v>
      </c>
      <c r="G7" t="str">
        <f>INDEX(allsections[[S]:[Order]],MATCH(unique_sections[[#This Row],[SGUID]],allsections[SGUID],0),1)</f>
        <v>HOP 05 SPECIFICATIONS, SUPPLIERS, AND STOCK MANAGEMENT</v>
      </c>
      <c r="H7" t="str">
        <f>INDEX(allsections[[S]:[Order]],MATCH(unique_sections[[#This Row],[SGUID]],allsections[SGUID],0),2)</f>
        <v>-</v>
      </c>
      <c r="I7">
        <f>INDEX(allsections[[S]:[Order]],MATCH(unique_sections[[#This Row],[SGUID]],allsections[SGUID],0),3)</f>
        <v>5</v>
      </c>
      <c r="K7" t="s">
        <v>120</v>
      </c>
      <c r="L7" t="str">
        <f>INDEX(allsections[[S]:[Order]],MATCH(unique_sub[[#This Row],[SSGUID]],allsections[SGUID],0),1)</f>
        <v>HOP 29.04 Nutrient content</v>
      </c>
      <c r="M7" t="str">
        <f>INDEX(allsections[[S]:[Order]],MATCH(unique_sub[[#This Row],[SSGUID]],allsections[SGUID],0),2)</f>
        <v>-</v>
      </c>
      <c r="N7">
        <f>INDEX(allsections[[S]:[Order]],MATCH(unique_sub[[#This Row],[SSGUID]],allsections[SGUID],0),3)</f>
        <v>2904</v>
      </c>
      <c r="P7" t="s">
        <v>111</v>
      </c>
      <c r="Q7" t="s">
        <v>112</v>
      </c>
      <c r="R7" s="50" t="str">
        <f t="shared" si="0"/>
        <v>WIsqyzB7hUCqXcRGmylZ63bwHSjPIiZlDqoQlQa0RcI</v>
      </c>
      <c r="S7" s="50">
        <f>INDEX(allsections[[S]:[Order]],MATCH(P7,allsections[SGUID],0),3)</f>
        <v>30</v>
      </c>
      <c r="T7" s="50">
        <f>INDEX(allsections[[S]:[Order]],MATCH(Q7,allsections[SGUID],0),3)</f>
        <v>3002</v>
      </c>
      <c r="U7" t="str">
        <f>IF(sectionsubsection[[#This Row],[Schon da?]]=1,INDEX(sectionsubsection_download[],MATCH(sectionsubsection[[#This Row],[Title]],sectionsubsection_download[Title],0),6),INDEX(sectionsubsection10[],MATCH(sectionsubsection[[#This Row],[Title]],sectionsubsection10[Title],0),6))</f>
        <v>1rtxDY0UV6J6nTD72lp37g</v>
      </c>
      <c r="V7">
        <f>COUNTIF(Z:Z,sectionsubsection[[#This Row],[Title]])</f>
        <v>1</v>
      </c>
      <c r="X7" s="52"/>
      <c r="Y7" s="52"/>
      <c r="Z7" s="52" t="s">
        <v>1311</v>
      </c>
      <c r="AA7" s="52" t="e">
        <v>#N/A</v>
      </c>
      <c r="AB7" s="52" t="e">
        <v>#N/A</v>
      </c>
      <c r="AC7" s="53" t="s">
        <v>1312</v>
      </c>
      <c r="AD7" t="e">
        <f>COUNTIF(#REF!,sectionsubsection_download[[#This Row],[Title]])</f>
        <v>#REF!</v>
      </c>
    </row>
    <row r="8" spans="1:37" ht="75" x14ac:dyDescent="0.25">
      <c r="A8" t="s">
        <v>1313</v>
      </c>
      <c r="B8" s="48" t="s">
        <v>1314</v>
      </c>
      <c r="C8" t="s">
        <v>1293</v>
      </c>
      <c r="D8">
        <v>3307</v>
      </c>
      <c r="F8" t="s">
        <v>1210</v>
      </c>
      <c r="G8" t="str">
        <f>INDEX(allsections[[S]:[Order]],MATCH(unique_sections[[#This Row],[SGUID]],allsections[SGUID],0),1)</f>
        <v>HOP 06 TRACEABILITY</v>
      </c>
      <c r="H8" t="str">
        <f>INDEX(allsections[[S]:[Order]],MATCH(unique_sections[[#This Row],[SGUID]],allsections[SGUID],0),2)</f>
        <v>-</v>
      </c>
      <c r="I8">
        <f>INDEX(allsections[[S]:[Order]],MATCH(unique_sections[[#This Row],[SGUID]],allsections[SGUID],0),3)</f>
        <v>6</v>
      </c>
      <c r="K8" t="s">
        <v>140</v>
      </c>
      <c r="L8" t="str">
        <f>INDEX(allsections[[S]:[Order]],MATCH(unique_sub[[#This Row],[SSGUID]],allsections[SGUID],0),1)</f>
        <v>HOP 32.07 Residue analysis</v>
      </c>
      <c r="M8" t="str">
        <f>INDEX(allsections[[S]:[Order]],MATCH(unique_sub[[#This Row],[SSGUID]],allsections[SGUID],0),2)</f>
        <v>-</v>
      </c>
      <c r="N8">
        <f>INDEX(allsections[[S]:[Order]],MATCH(unique_sub[[#This Row],[SSGUID]],allsections[SGUID],0),3)</f>
        <v>3207</v>
      </c>
      <c r="P8" t="s">
        <v>119</v>
      </c>
      <c r="Q8" t="s">
        <v>120</v>
      </c>
      <c r="R8" s="50" t="str">
        <f t="shared" si="0"/>
        <v>3mzqvFtvshFUd9FG5jPpxS3it1MDZers0ZhAZZAMnlhX</v>
      </c>
      <c r="S8" s="50">
        <f>INDEX(allsections[[S]:[Order]],MATCH(P8,allsections[SGUID],0),3)</f>
        <v>29</v>
      </c>
      <c r="T8" s="50">
        <f>INDEX(allsections[[S]:[Order]],MATCH(Q8,allsections[SGUID],0),3)</f>
        <v>2904</v>
      </c>
      <c r="U8" t="str">
        <f>IF(sectionsubsection[[#This Row],[Schon da?]]=1,INDEX(sectionsubsection_download[],MATCH(sectionsubsection[[#This Row],[Title]],sectionsubsection_download[Title],0),6),INDEX(sectionsubsection10[],MATCH(sectionsubsection[[#This Row],[Title]],sectionsubsection10[Title],0),6))</f>
        <v>Hjdhpd4Y2LuyPWKnGTrmO</v>
      </c>
      <c r="V8">
        <f>COUNTIF(Z:Z,sectionsubsection[[#This Row],[Title]])</f>
        <v>1</v>
      </c>
      <c r="X8" s="51"/>
      <c r="Y8" s="51"/>
      <c r="Z8" s="52" t="s">
        <v>1315</v>
      </c>
      <c r="AA8" s="52" t="e">
        <v>#N/A</v>
      </c>
      <c r="AB8" s="52" t="e">
        <v>#N/A</v>
      </c>
      <c r="AC8" s="54" t="s">
        <v>1316</v>
      </c>
      <c r="AD8" t="e">
        <f>COUNTIF(#REF!,sectionsubsection_download[[#This Row],[Title]])</f>
        <v>#REF!</v>
      </c>
    </row>
    <row r="9" spans="1:37" ht="90" x14ac:dyDescent="0.25">
      <c r="A9" t="s">
        <v>1317</v>
      </c>
      <c r="B9" s="48" t="s">
        <v>1318</v>
      </c>
      <c r="C9" t="s">
        <v>1293</v>
      </c>
      <c r="D9">
        <v>3306</v>
      </c>
      <c r="F9" t="s">
        <v>1185</v>
      </c>
      <c r="G9" t="str">
        <f>INDEX(allsections[[S]:[Order]],MATCH(unique_sections[[#This Row],[SGUID]],allsections[SGUID],0),1)</f>
        <v xml:space="preserve">HOP 07 PARALLEL OWNERSHIP, TRACEABILITY, AND SEGREGATION </v>
      </c>
      <c r="H9" t="str">
        <f>INDEX(allsections[[S]:[Order]],MATCH(unique_sections[[#This Row],[SGUID]],allsections[SGUID],0),2)</f>
        <v>-</v>
      </c>
      <c r="I9">
        <f>INDEX(allsections[[S]:[Order]],MATCH(unique_sections[[#This Row],[SGUID]],allsections[SGUID],0),3)</f>
        <v>7</v>
      </c>
      <c r="K9" t="s">
        <v>171</v>
      </c>
      <c r="L9" t="str">
        <f>INDEX(allsections[[S]:[Order]],MATCH(unique_sub[[#This Row],[SSGUID]],allsections[SGUID],0),1)</f>
        <v>HOP 30.01 Water use risk assessments and management plan</v>
      </c>
      <c r="M9" t="str">
        <f>INDEX(allsections[[S]:[Order]],MATCH(unique_sub[[#This Row],[SSGUID]],allsections[SGUID],0),2)</f>
        <v>-</v>
      </c>
      <c r="N9">
        <f>INDEX(allsections[[S]:[Order]],MATCH(unique_sub[[#This Row],[SSGUID]],allsections[SGUID],0),3)</f>
        <v>3001</v>
      </c>
      <c r="P9" t="s">
        <v>133</v>
      </c>
      <c r="Q9" t="s">
        <v>50</v>
      </c>
      <c r="R9" s="50" t="str">
        <f t="shared" si="0"/>
        <v>2oNaOXs0DVeMiQZPYCn5r75TvyR0UgB0EOmnMkFaZftX</v>
      </c>
      <c r="S9" s="50">
        <f>INDEX(allsections[[S]:[Order]],MATCH(P9,allsections[SGUID],0),3)</f>
        <v>25</v>
      </c>
      <c r="T9" s="50">
        <f>INDEX(allsections[[S]:[Order]],MATCH(Q9,allsections[SGUID],0),3)</f>
        <v>0</v>
      </c>
      <c r="U9" t="str">
        <f>IF(sectionsubsection[[#This Row],[Schon da?]]=1,INDEX(sectionsubsection_download[],MATCH(sectionsubsection[[#This Row],[Title]],sectionsubsection_download[Title],0),6),INDEX(sectionsubsection10[],MATCH(sectionsubsection[[#This Row],[Title]],sectionsubsection10[Title],0),6))</f>
        <v>hO2NOQ26gywBTlsxbcq9O</v>
      </c>
      <c r="V9">
        <f>COUNTIF(Z:Z,sectionsubsection[[#This Row],[Title]])</f>
        <v>1</v>
      </c>
      <c r="X9" s="52"/>
      <c r="Y9" s="52"/>
      <c r="Z9" s="52" t="s">
        <v>1319</v>
      </c>
      <c r="AA9" s="52" t="e">
        <v>#N/A</v>
      </c>
      <c r="AB9" s="52" t="e">
        <v>#N/A</v>
      </c>
      <c r="AC9" s="53" t="s">
        <v>1320</v>
      </c>
      <c r="AD9" t="e">
        <f>COUNTIF(#REF!,sectionsubsection_download[[#This Row],[Title]])</f>
        <v>#REF!</v>
      </c>
    </row>
    <row r="10" spans="1:37" ht="150" x14ac:dyDescent="0.25">
      <c r="A10" t="s">
        <v>1321</v>
      </c>
      <c r="B10" s="48" t="s">
        <v>1322</v>
      </c>
      <c r="C10" t="s">
        <v>1293</v>
      </c>
      <c r="D10">
        <v>10102</v>
      </c>
      <c r="F10" t="s">
        <v>1172</v>
      </c>
      <c r="G10" t="str">
        <f>INDEX(allsections[[S]:[Order]],MATCH(unique_sections[[#This Row],[SGUID]],allsections[SGUID],0),1)</f>
        <v>HOP 08 MASS BALANCE</v>
      </c>
      <c r="H10" t="str">
        <f>INDEX(allsections[[S]:[Order]],MATCH(unique_sections[[#This Row],[SGUID]],allsections[SGUID],0),2)</f>
        <v>-</v>
      </c>
      <c r="I10">
        <f>INDEX(allsections[[S]:[Order]],MATCH(unique_sections[[#This Row],[SGUID]],allsections[SGUID],0),3)</f>
        <v>8</v>
      </c>
      <c r="K10" t="s">
        <v>179</v>
      </c>
      <c r="L10" t="str">
        <f>INDEX(allsections[[S]:[Order]],MATCH(unique_sub[[#This Row],[SSGUID]],allsections[SGUID],0),1)</f>
        <v>HOP 33.04 Pest control</v>
      </c>
      <c r="M10" t="str">
        <f>INDEX(allsections[[S]:[Order]],MATCH(unique_sub[[#This Row],[SSGUID]],allsections[SGUID],0),2)</f>
        <v>-</v>
      </c>
      <c r="N10">
        <f>INDEX(allsections[[S]:[Order]],MATCH(unique_sub[[#This Row],[SSGUID]],allsections[SGUID],0),3)</f>
        <v>3304</v>
      </c>
      <c r="P10" t="s">
        <v>57</v>
      </c>
      <c r="Q10" t="s">
        <v>140</v>
      </c>
      <c r="R10" s="50" t="str">
        <f t="shared" si="0"/>
        <v>57pN9EDRNJdtiagduP3fZW5E9apgdIabjK9U9O52kP3v</v>
      </c>
      <c r="S10" s="50">
        <f>INDEX(allsections[[S]:[Order]],MATCH(P10,allsections[SGUID],0),3)</f>
        <v>32</v>
      </c>
      <c r="T10" s="50">
        <f>INDEX(allsections[[S]:[Order]],MATCH(Q10,allsections[SGUID],0),3)</f>
        <v>3207</v>
      </c>
      <c r="U10" t="str">
        <f>IF(sectionsubsection[[#This Row],[Schon da?]]=1,INDEX(sectionsubsection_download[],MATCH(sectionsubsection[[#This Row],[Title]],sectionsubsection_download[Title],0),6),INDEX(sectionsubsection10[],MATCH(sectionsubsection[[#This Row],[Title]],sectionsubsection10[Title],0),6))</f>
        <v>39wDev6h9D8oDsJBEecAWl</v>
      </c>
      <c r="V10">
        <f>COUNTIF(Z:Z,sectionsubsection[[#This Row],[Title]])</f>
        <v>1</v>
      </c>
      <c r="X10" s="51"/>
      <c r="Y10" s="51"/>
      <c r="Z10" s="52" t="s">
        <v>1323</v>
      </c>
      <c r="AA10" s="52" t="e">
        <v>#N/A</v>
      </c>
      <c r="AB10" s="52" t="e">
        <v>#N/A</v>
      </c>
      <c r="AC10" s="54" t="s">
        <v>1324</v>
      </c>
      <c r="AD10" t="e">
        <f>COUNTIF(#REF!,sectionsubsection_download[[#This Row],[Title]])</f>
        <v>#REF!</v>
      </c>
    </row>
    <row r="11" spans="1:37" ht="60" x14ac:dyDescent="0.25">
      <c r="A11" t="s">
        <v>1325</v>
      </c>
      <c r="B11" s="48" t="s">
        <v>1326</v>
      </c>
      <c r="C11" t="s">
        <v>1293</v>
      </c>
      <c r="D11">
        <v>10200</v>
      </c>
      <c r="F11" t="s">
        <v>1165</v>
      </c>
      <c r="G11" t="str">
        <f>INDEX(allsections[[S]:[Order]],MATCH(unique_sections[[#This Row],[SGUID]],allsections[SGUID],0),1)</f>
        <v>HOP 09 RECALL AND WITHDRAWAL</v>
      </c>
      <c r="H11" t="str">
        <f>INDEX(allsections[[S]:[Order]],MATCH(unique_sections[[#This Row],[SGUID]],allsections[SGUID],0),2)</f>
        <v>-</v>
      </c>
      <c r="I11">
        <f>INDEX(allsections[[S]:[Order]],MATCH(unique_sections[[#This Row],[SGUID]],allsections[SGUID],0),3)</f>
        <v>9</v>
      </c>
      <c r="K11" t="s">
        <v>186</v>
      </c>
      <c r="L11" t="str">
        <f>INDEX(allsections[[S]:[Order]],MATCH(unique_sub[[#This Row],[SSGUID]],allsections[SGUID],0),1)</f>
        <v>HOP 28.02 Soil fumigation</v>
      </c>
      <c r="M11" t="str">
        <f>INDEX(allsections[[S]:[Order]],MATCH(unique_sub[[#This Row],[SSGUID]],allsections[SGUID],0),2)</f>
        <v>-</v>
      </c>
      <c r="N11">
        <f>INDEX(allsections[[S]:[Order]],MATCH(unique_sub[[#This Row],[SSGUID]],allsections[SGUID],0),3)</f>
        <v>2802</v>
      </c>
      <c r="P11" t="s">
        <v>111</v>
      </c>
      <c r="Q11" t="s">
        <v>171</v>
      </c>
      <c r="R11" s="50" t="str">
        <f t="shared" si="0"/>
        <v>WIsqyzB7hUCqXcRGmylZ631MnP6cupxhwzTJCfEX2C0</v>
      </c>
      <c r="S11" s="50">
        <f>INDEX(allsections[[S]:[Order]],MATCH(P11,allsections[SGUID],0),3)</f>
        <v>30</v>
      </c>
      <c r="T11" s="50">
        <f>INDEX(allsections[[S]:[Order]],MATCH(Q11,allsections[SGUID],0),3)</f>
        <v>3001</v>
      </c>
      <c r="U11" t="str">
        <f>IF(sectionsubsection[[#This Row],[Schon da?]]=1,INDEX(sectionsubsection_download[],MATCH(sectionsubsection[[#This Row],[Title]],sectionsubsection_download[Title],0),6),INDEX(sectionsubsection10[],MATCH(sectionsubsection[[#This Row],[Title]],sectionsubsection10[Title],0),6))</f>
        <v>2c0UBVv0ssw8RkT3Qltabw</v>
      </c>
      <c r="V11">
        <f>COUNTIF(Z:Z,sectionsubsection[[#This Row],[Title]])</f>
        <v>1</v>
      </c>
      <c r="X11" s="52"/>
      <c r="Y11" s="52"/>
      <c r="Z11" s="52" t="s">
        <v>1327</v>
      </c>
      <c r="AA11" s="52" t="e">
        <v>#N/A</v>
      </c>
      <c r="AB11" s="52" t="e">
        <v>#N/A</v>
      </c>
      <c r="AC11" s="53" t="s">
        <v>1328</v>
      </c>
      <c r="AD11" t="e">
        <f>COUNTIF(#REF!,sectionsubsection_download[[#This Row],[Title]])</f>
        <v>#REF!</v>
      </c>
    </row>
    <row r="12" spans="1:37" ht="120" x14ac:dyDescent="0.25">
      <c r="A12" t="s">
        <v>1329</v>
      </c>
      <c r="B12" s="48" t="s">
        <v>1330</v>
      </c>
      <c r="C12" t="s">
        <v>1293</v>
      </c>
      <c r="D12">
        <v>10201</v>
      </c>
      <c r="F12" t="s">
        <v>1152</v>
      </c>
      <c r="G12" t="str">
        <f>INDEX(allsections[[S]:[Order]],MATCH(unique_sections[[#This Row],[SGUID]],allsections[SGUID],0),1)</f>
        <v>HOP 10 COMPLAINTS</v>
      </c>
      <c r="H12" t="str">
        <f>INDEX(allsections[[S]:[Order]],MATCH(unique_sections[[#This Row],[SGUID]],allsections[SGUID],0),2)</f>
        <v>-</v>
      </c>
      <c r="I12">
        <f>INDEX(allsections[[S]:[Order]],MATCH(unique_sections[[#This Row],[SGUID]],allsections[SGUID],0),3)</f>
        <v>10</v>
      </c>
      <c r="K12" t="s">
        <v>205</v>
      </c>
      <c r="L12" t="str">
        <f>INDEX(allsections[[S]:[Order]],MATCH(unique_sub[[#This Row],[SSGUID]],allsections[SGUID],0),1)</f>
        <v>HOP 22.01 Management of biodiversity and habitats</v>
      </c>
      <c r="M12" t="str">
        <f>INDEX(allsections[[S]:[Order]],MATCH(unique_sub[[#This Row],[SSGUID]],allsections[SGUID],0),2)</f>
        <v>-</v>
      </c>
      <c r="N12">
        <f>INDEX(allsections[[S]:[Order]],MATCH(unique_sub[[#This Row],[SSGUID]],allsections[SGUID],0),3)</f>
        <v>2201</v>
      </c>
      <c r="P12" t="s">
        <v>178</v>
      </c>
      <c r="Q12" t="s">
        <v>179</v>
      </c>
      <c r="R12" s="50" t="str">
        <f t="shared" si="0"/>
        <v>Rm2o1gaBaALvlfFEiYrMu1YjodcLkPXYuUVJv2kTcFk</v>
      </c>
      <c r="S12" s="50">
        <f>INDEX(allsections[[S]:[Order]],MATCH(P12,allsections[SGUID],0),3)</f>
        <v>33</v>
      </c>
      <c r="T12" s="50">
        <f>INDEX(allsections[[S]:[Order]],MATCH(Q12,allsections[SGUID],0),3)</f>
        <v>3304</v>
      </c>
      <c r="U12" t="str">
        <f>IF(sectionsubsection[[#This Row],[Schon da?]]=1,INDEX(sectionsubsection_download[],MATCH(sectionsubsection[[#This Row],[Title]],sectionsubsection_download[Title],0),6),INDEX(sectionsubsection10[],MATCH(sectionsubsection[[#This Row],[Title]],sectionsubsection10[Title],0),6))</f>
        <v>6hB3MkD70WoxXFovO1Myl1</v>
      </c>
      <c r="V12">
        <f>COUNTIF(Z:Z,sectionsubsection[[#This Row],[Title]])</f>
        <v>1</v>
      </c>
      <c r="X12" s="51"/>
      <c r="Y12" s="51"/>
      <c r="Z12" s="52" t="s">
        <v>1331</v>
      </c>
      <c r="AA12" s="52" t="e">
        <v>#N/A</v>
      </c>
      <c r="AB12" s="52" t="e">
        <v>#N/A</v>
      </c>
      <c r="AC12" s="54" t="s">
        <v>1332</v>
      </c>
      <c r="AD12" t="e">
        <f>COUNTIF(#REF!,sectionsubsection_download[[#This Row],[Title]])</f>
        <v>#REF!</v>
      </c>
    </row>
    <row r="13" spans="1:37" ht="90" x14ac:dyDescent="0.25">
      <c r="A13" t="s">
        <v>1333</v>
      </c>
      <c r="B13" s="48" t="s">
        <v>1334</v>
      </c>
      <c r="C13" t="s">
        <v>1293</v>
      </c>
      <c r="D13">
        <v>10202</v>
      </c>
      <c r="F13" t="s">
        <v>1145</v>
      </c>
      <c r="G13" t="str">
        <f>INDEX(allsections[[S]:[Order]],MATCH(unique_sections[[#This Row],[SGUID]],allsections[SGUID],0),1)</f>
        <v>HOP 11 NON-CONFORMING PRODUCTS</v>
      </c>
      <c r="H13" t="str">
        <f>INDEX(allsections[[S]:[Order]],MATCH(unique_sections[[#This Row],[SGUID]],allsections[SGUID],0),2)</f>
        <v>-</v>
      </c>
      <c r="I13">
        <f>INDEX(allsections[[S]:[Order]],MATCH(unique_sections[[#This Row],[SGUID]],allsections[SGUID],0),3)</f>
        <v>11</v>
      </c>
      <c r="K13" t="s">
        <v>211</v>
      </c>
      <c r="L13" t="str">
        <f>INDEX(allsections[[S]:[Order]],MATCH(unique_sub[[#This Row],[SSGUID]],allsections[SGUID],0),1)</f>
        <v>HOP 30.05 Water quality</v>
      </c>
      <c r="M13" t="str">
        <f>INDEX(allsections[[S]:[Order]],MATCH(unique_sub[[#This Row],[SSGUID]],allsections[SGUID],0),2)</f>
        <v>-</v>
      </c>
      <c r="N13">
        <f>INDEX(allsections[[S]:[Order]],MATCH(unique_sub[[#This Row],[SSGUID]],allsections[SGUID],0),3)</f>
        <v>3005</v>
      </c>
      <c r="P13" t="s">
        <v>66</v>
      </c>
      <c r="Q13" t="s">
        <v>186</v>
      </c>
      <c r="R13" s="50" t="str">
        <f t="shared" si="0"/>
        <v>38FoI2x9MvJMWYmW9A94FPBNyveclVEQj4HZroYIsSp</v>
      </c>
      <c r="S13" s="50">
        <f>INDEX(allsections[[S]:[Order]],MATCH(P13,allsections[SGUID],0),3)</f>
        <v>28</v>
      </c>
      <c r="T13" s="50">
        <f>INDEX(allsections[[S]:[Order]],MATCH(Q13,allsections[SGUID],0),3)</f>
        <v>2802</v>
      </c>
      <c r="U13" t="str">
        <f>IF(sectionsubsection[[#This Row],[Schon da?]]=1,INDEX(sectionsubsection_download[],MATCH(sectionsubsection[[#This Row],[Title]],sectionsubsection_download[Title],0),6),INDEX(sectionsubsection10[],MATCH(sectionsubsection[[#This Row],[Title]],sectionsubsection10[Title],0),6))</f>
        <v>5u8bHkfqKowCCM9WUABzET</v>
      </c>
      <c r="V13">
        <f>COUNTIF(Z:Z,sectionsubsection[[#This Row],[Title]])</f>
        <v>1</v>
      </c>
      <c r="X13" s="52"/>
      <c r="Y13" s="52"/>
      <c r="Z13" s="52" t="s">
        <v>1335</v>
      </c>
      <c r="AA13" s="52" t="e">
        <v>#N/A</v>
      </c>
      <c r="AB13" s="52" t="e">
        <v>#N/A</v>
      </c>
      <c r="AC13" s="53" t="s">
        <v>1336</v>
      </c>
      <c r="AD13" t="e">
        <f>COUNTIF(#REF!,sectionsubsection_download[[#This Row],[Title]])</f>
        <v>#REF!</v>
      </c>
    </row>
    <row r="14" spans="1:37" ht="45" x14ac:dyDescent="0.25">
      <c r="A14" t="s">
        <v>1337</v>
      </c>
      <c r="B14" s="48" t="s">
        <v>1338</v>
      </c>
      <c r="C14" t="s">
        <v>1293</v>
      </c>
      <c r="D14">
        <v>20100</v>
      </c>
      <c r="F14" t="s">
        <v>98</v>
      </c>
      <c r="G14" t="str">
        <f>INDEX(allsections[[S]:[Order]],MATCH(unique_sections[[#This Row],[SGUID]],allsections[SGUID],0),1)</f>
        <v>HOP 12 LABORATORY TESTING</v>
      </c>
      <c r="H14" t="str">
        <f>INDEX(allsections[[S]:[Order]],MATCH(unique_sections[[#This Row],[SGUID]],allsections[SGUID],0),2)</f>
        <v>-</v>
      </c>
      <c r="I14">
        <f>INDEX(allsections[[S]:[Order]],MATCH(unique_sections[[#This Row],[SGUID]],allsections[SGUID],0),3)</f>
        <v>12</v>
      </c>
      <c r="K14" t="s">
        <v>232</v>
      </c>
      <c r="L14" t="str">
        <f>INDEX(allsections[[S]:[Order]],MATCH(unique_sub[[#This Row],[SSGUID]],allsections[SGUID],0),1)</f>
        <v>HOP 32.02 Application records</v>
      </c>
      <c r="M14" t="str">
        <f>INDEX(allsections[[S]:[Order]],MATCH(unique_sub[[#This Row],[SSGUID]],allsections[SGUID],0),2)</f>
        <v>-</v>
      </c>
      <c r="N14">
        <f>INDEX(allsections[[S]:[Order]],MATCH(unique_sub[[#This Row],[SSGUID]],allsections[SGUID],0),3)</f>
        <v>3202</v>
      </c>
      <c r="P14" t="s">
        <v>82</v>
      </c>
      <c r="Q14" t="s">
        <v>205</v>
      </c>
      <c r="R14" s="50" t="str">
        <f t="shared" si="0"/>
        <v>3ov8Ci8FQzD3sYIYu2RpnL25ufr7Onk7JPdSt2laMS29</v>
      </c>
      <c r="S14" s="50">
        <f>INDEX(allsections[[S]:[Order]],MATCH(P14,allsections[SGUID],0),3)</f>
        <v>22</v>
      </c>
      <c r="T14" s="50">
        <f>INDEX(allsections[[S]:[Order]],MATCH(Q14,allsections[SGUID],0),3)</f>
        <v>2201</v>
      </c>
      <c r="U14" t="str">
        <f>IF(sectionsubsection[[#This Row],[Schon da?]]=1,INDEX(sectionsubsection_download[],MATCH(sectionsubsection[[#This Row],[Title]],sectionsubsection_download[Title],0),6),INDEX(sectionsubsection10[],MATCH(sectionsubsection[[#This Row],[Title]],sectionsubsection10[Title],0),6))</f>
        <v>6vNkpAgb9tyedueQqK0qUL</v>
      </c>
      <c r="V14">
        <f>COUNTIF(Z:Z,sectionsubsection[[#This Row],[Title]])</f>
        <v>1</v>
      </c>
      <c r="X14" s="51"/>
      <c r="Y14" s="51"/>
      <c r="Z14" s="52" t="s">
        <v>1339</v>
      </c>
      <c r="AA14" s="52" t="e">
        <v>#N/A</v>
      </c>
      <c r="AB14" s="52" t="e">
        <v>#N/A</v>
      </c>
      <c r="AC14" s="54" t="s">
        <v>1340</v>
      </c>
      <c r="AD14" t="e">
        <f>COUNTIF(#REF!,sectionsubsection_download[[#This Row],[Title]])</f>
        <v>#REF!</v>
      </c>
    </row>
    <row r="15" spans="1:37" ht="90" x14ac:dyDescent="0.25">
      <c r="A15" t="s">
        <v>1341</v>
      </c>
      <c r="B15" s="48" t="s">
        <v>1342</v>
      </c>
      <c r="C15" t="s">
        <v>1293</v>
      </c>
      <c r="D15">
        <v>20200</v>
      </c>
      <c r="F15" t="s">
        <v>1132</v>
      </c>
      <c r="G15" t="str">
        <f>INDEX(allsections[[S]:[Order]],MATCH(unique_sections[[#This Row],[SGUID]],allsections[SGUID],0),1)</f>
        <v>HOP 13 EQUIPMENT AND DEVICES</v>
      </c>
      <c r="H15" t="str">
        <f>INDEX(allsections[[S]:[Order]],MATCH(unique_sections[[#This Row],[SGUID]],allsections[SGUID],0),2)</f>
        <v>-</v>
      </c>
      <c r="I15">
        <f>INDEX(allsections[[S]:[Order]],MATCH(unique_sections[[#This Row],[SGUID]],allsections[SGUID],0),3)</f>
        <v>13</v>
      </c>
      <c r="K15" t="s">
        <v>239</v>
      </c>
      <c r="L15" t="str">
        <f>INDEX(allsections[[S]:[Order]],MATCH(unique_sub[[#This Row],[SSGUID]],allsections[SGUID],0),1)</f>
        <v>HOP 33.07 Harvest and handling area safety</v>
      </c>
      <c r="M15" t="str">
        <f>INDEX(allsections[[S]:[Order]],MATCH(unique_sub[[#This Row],[SSGUID]],allsections[SGUID],0),2)</f>
        <v>-</v>
      </c>
      <c r="N15">
        <f>INDEX(allsections[[S]:[Order]],MATCH(unique_sub[[#This Row],[SSGUID]],allsections[SGUID],0),3)</f>
        <v>3307</v>
      </c>
      <c r="P15" t="s">
        <v>111</v>
      </c>
      <c r="Q15" t="s">
        <v>211</v>
      </c>
      <c r="R15" s="50" t="str">
        <f t="shared" si="0"/>
        <v>WIsqyzB7hUCqXcRGmylZ66DLYBu74pUsP9h2Tk6aE8b</v>
      </c>
      <c r="S15" s="50">
        <f>INDEX(allsections[[S]:[Order]],MATCH(P15,allsections[SGUID],0),3)</f>
        <v>30</v>
      </c>
      <c r="T15" s="50">
        <f>INDEX(allsections[[S]:[Order]],MATCH(Q15,allsections[SGUID],0),3)</f>
        <v>3005</v>
      </c>
      <c r="U15" t="str">
        <f>IF(sectionsubsection[[#This Row],[Schon da?]]=1,INDEX(sectionsubsection_download[],MATCH(sectionsubsection[[#This Row],[Title]],sectionsubsection_download[Title],0),6),INDEX(sectionsubsection10[],MATCH(sectionsubsection[[#This Row],[Title]],sectionsubsection10[Title],0),6))</f>
        <v>4YFwKmf2KWSpX12tY4wUWy</v>
      </c>
      <c r="V15">
        <f>COUNTIF(Z:Z,sectionsubsection[[#This Row],[Title]])</f>
        <v>1</v>
      </c>
      <c r="X15" s="52"/>
      <c r="Y15" s="52"/>
      <c r="Z15" s="52" t="s">
        <v>1343</v>
      </c>
      <c r="AA15" s="52" t="e">
        <v>#N/A</v>
      </c>
      <c r="AB15" s="52" t="e">
        <v>#N/A</v>
      </c>
      <c r="AC15" s="53" t="s">
        <v>1344</v>
      </c>
      <c r="AD15" t="e">
        <f>COUNTIF(#REF!,sectionsubsection_download[[#This Row],[Title]])</f>
        <v>#REF!</v>
      </c>
    </row>
    <row r="16" spans="1:37" ht="105" x14ac:dyDescent="0.25">
      <c r="A16" t="s">
        <v>1345</v>
      </c>
      <c r="B16" s="48" t="s">
        <v>1346</v>
      </c>
      <c r="C16" t="s">
        <v>1293</v>
      </c>
      <c r="D16">
        <v>30100</v>
      </c>
      <c r="F16" t="s">
        <v>1125</v>
      </c>
      <c r="G16" t="str">
        <f>INDEX(allsections[[S]:[Order]],MATCH(unique_sections[[#This Row],[SGUID]],allsections[SGUID],0),1)</f>
        <v>HOP 14 FOOD SAFETY POLICY DECLARATION</v>
      </c>
      <c r="H16" t="str">
        <f>INDEX(allsections[[S]:[Order]],MATCH(unique_sections[[#This Row],[SGUID]],allsections[SGUID],0),2)</f>
        <v>-</v>
      </c>
      <c r="I16">
        <f>INDEX(allsections[[S]:[Order]],MATCH(unique_sections[[#This Row],[SGUID]],allsections[SGUID],0),3)</f>
        <v>14</v>
      </c>
      <c r="K16" t="s">
        <v>258</v>
      </c>
      <c r="L16" t="str">
        <f>INDEX(allsections[[S]:[Order]],MATCH(unique_sub[[#This Row],[SSGUID]],allsections[SGUID],0),1)</f>
        <v>HOP 33.06 Transport</v>
      </c>
      <c r="M16" t="str">
        <f>INDEX(allsections[[S]:[Order]],MATCH(unique_sub[[#This Row],[SSGUID]],allsections[SGUID],0),2)</f>
        <v>-</v>
      </c>
      <c r="N16">
        <f>INDEX(allsections[[S]:[Order]],MATCH(unique_sub[[#This Row],[SSGUID]],allsections[SGUID],0),3)</f>
        <v>3306</v>
      </c>
      <c r="P16" t="s">
        <v>218</v>
      </c>
      <c r="Q16" t="s">
        <v>50</v>
      </c>
      <c r="R16" s="50" t="str">
        <f t="shared" si="0"/>
        <v>5y6C5KZtGFA5bRC3q2nOtJ5TvyR0UgB0EOmnMkFaZftX</v>
      </c>
      <c r="S16" s="50">
        <f>INDEX(allsections[[S]:[Order]],MATCH(P16,allsections[SGUID],0),3)</f>
        <v>19</v>
      </c>
      <c r="T16" s="50">
        <f>INDEX(allsections[[S]:[Order]],MATCH(Q16,allsections[SGUID],0),3)</f>
        <v>0</v>
      </c>
      <c r="U16" t="str">
        <f>IF(sectionsubsection[[#This Row],[Schon da?]]=1,INDEX(sectionsubsection_download[],MATCH(sectionsubsection[[#This Row],[Title]],sectionsubsection_download[Title],0),6),INDEX(sectionsubsection10[],MATCH(sectionsubsection[[#This Row],[Title]],sectionsubsection10[Title],0),6))</f>
        <v>3o4fB4IpD89LcJNP1PcaqR</v>
      </c>
      <c r="V16">
        <f>COUNTIF(Z:Z,sectionsubsection[[#This Row],[Title]])</f>
        <v>1</v>
      </c>
      <c r="X16" s="51"/>
      <c r="Y16" s="51"/>
      <c r="Z16" s="52" t="s">
        <v>1347</v>
      </c>
      <c r="AA16" s="52" t="e">
        <v>#N/A</v>
      </c>
      <c r="AB16" s="52" t="e">
        <v>#N/A</v>
      </c>
      <c r="AC16" s="54" t="s">
        <v>1348</v>
      </c>
      <c r="AD16" t="e">
        <f>COUNTIF(#REF!,sectionsubsection_download[[#This Row],[Title]])</f>
        <v>#REF!</v>
      </c>
    </row>
    <row r="17" spans="1:30" ht="45" x14ac:dyDescent="0.25">
      <c r="A17" t="s">
        <v>1349</v>
      </c>
      <c r="B17" s="48" t="s">
        <v>1350</v>
      </c>
      <c r="C17" t="s">
        <v>1293</v>
      </c>
      <c r="D17">
        <v>30200</v>
      </c>
      <c r="F17" t="s">
        <v>1118</v>
      </c>
      <c r="G17" t="str">
        <f>INDEX(allsections[[S]:[Order]],MATCH(unique_sections[[#This Row],[SGUID]],allsections[SGUID],0),1)</f>
        <v>HOP 15 FOOD DEFENSE</v>
      </c>
      <c r="H17" t="str">
        <f>INDEX(allsections[[S]:[Order]],MATCH(unique_sections[[#This Row],[SGUID]],allsections[SGUID],0),2)</f>
        <v>-</v>
      </c>
      <c r="I17">
        <f>INDEX(allsections[[S]:[Order]],MATCH(unique_sections[[#This Row],[SGUID]],allsections[SGUID],0),3)</f>
        <v>15</v>
      </c>
      <c r="K17" t="s">
        <v>283</v>
      </c>
      <c r="L17" t="str">
        <f>INDEX(allsections[[S]:[Order]],MATCH(unique_sub[[#This Row],[SSGUID]],allsections[SGUID],0),1)</f>
        <v>HOP 33.05 Finished products</v>
      </c>
      <c r="M17" t="str">
        <f>INDEX(allsections[[S]:[Order]],MATCH(unique_sub[[#This Row],[SSGUID]],allsections[SGUID],0),2)</f>
        <v>-</v>
      </c>
      <c r="N17">
        <f>INDEX(allsections[[S]:[Order]],MATCH(unique_sub[[#This Row],[SSGUID]],allsections[SGUID],0),3)</f>
        <v>3305</v>
      </c>
      <c r="P17" t="s">
        <v>225</v>
      </c>
      <c r="Q17" t="s">
        <v>50</v>
      </c>
      <c r="R17" s="50" t="str">
        <f t="shared" si="0"/>
        <v>5AYuYvAyD5dx1XUm0wkNUh5TvyR0UgB0EOmnMkFaZftX</v>
      </c>
      <c r="S17" s="50">
        <f>INDEX(allsections[[S]:[Order]],MATCH(P17,allsections[SGUID],0),3)</f>
        <v>18</v>
      </c>
      <c r="T17" s="50">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1dG8d76WeQtZj6ZhH7zFvX</v>
      </c>
      <c r="V17">
        <f>COUNTIF(Z:Z,sectionsubsection[[#This Row],[Title]])</f>
        <v>1</v>
      </c>
      <c r="X17" s="52"/>
      <c r="Y17" s="52"/>
      <c r="Z17" s="52" t="s">
        <v>1351</v>
      </c>
      <c r="AA17" s="52" t="e">
        <v>#N/A</v>
      </c>
      <c r="AB17" s="52" t="e">
        <v>#N/A</v>
      </c>
      <c r="AC17" s="53" t="s">
        <v>1352</v>
      </c>
      <c r="AD17" t="e">
        <f>COUNTIF(#REF!,sectionsubsection_download[[#This Row],[Title]])</f>
        <v>#REF!</v>
      </c>
    </row>
    <row r="18" spans="1:30" ht="75" x14ac:dyDescent="0.25">
      <c r="A18" t="s">
        <v>1353</v>
      </c>
      <c r="B18" s="48" t="s">
        <v>1354</v>
      </c>
      <c r="C18" t="s">
        <v>1293</v>
      </c>
      <c r="D18">
        <v>50100</v>
      </c>
      <c r="F18" t="s">
        <v>1111</v>
      </c>
      <c r="G18" t="str">
        <f>INDEX(allsections[[S]:[Order]],MATCH(unique_sections[[#This Row],[SGUID]],allsections[SGUID],0),1)</f>
        <v>HOP 16 FOOD FRAUD</v>
      </c>
      <c r="H18" t="str">
        <f>INDEX(allsections[[S]:[Order]],MATCH(unique_sections[[#This Row],[SGUID]],allsections[SGUID],0),2)</f>
        <v>-</v>
      </c>
      <c r="I18">
        <f>INDEX(allsections[[S]:[Order]],MATCH(unique_sections[[#This Row],[SGUID]],allsections[SGUID],0),3)</f>
        <v>16</v>
      </c>
      <c r="K18" t="s">
        <v>320</v>
      </c>
      <c r="L18" t="str">
        <f>INDEX(allsections[[S]:[Order]],MATCH(unique_sub[[#This Row],[SSGUID]],allsections[SGUID],0),1)</f>
        <v>HOP 33.03 Temperature and humidity control</v>
      </c>
      <c r="M18" t="str">
        <f>INDEX(allsections[[S]:[Order]],MATCH(unique_sub[[#This Row],[SSGUID]],allsections[SGUID],0),2)</f>
        <v>-</v>
      </c>
      <c r="N18">
        <f>INDEX(allsections[[S]:[Order]],MATCH(unique_sub[[#This Row],[SSGUID]],allsections[SGUID],0),3)</f>
        <v>3303</v>
      </c>
      <c r="P18" t="s">
        <v>57</v>
      </c>
      <c r="Q18" t="s">
        <v>232</v>
      </c>
      <c r="R18" s="50" t="str">
        <f t="shared" si="0"/>
        <v>57pN9EDRNJdtiagduP3fZW4tsSAXoTqULXFfkPGQuphj</v>
      </c>
      <c r="S18" s="50">
        <f>INDEX(allsections[[S]:[Order]],MATCH(P18,allsections[SGUID],0),3)</f>
        <v>32</v>
      </c>
      <c r="T18" s="50">
        <f>INDEX(allsections[[S]:[Order]],MATCH(Q18,allsections[SGUID],0),3)</f>
        <v>3202</v>
      </c>
      <c r="U18" t="str">
        <f>IF(sectionsubsection[[#This Row],[Schon da?]]=1,INDEX(sectionsubsection_download[],MATCH(sectionsubsection[[#This Row],[Title]],sectionsubsection_download[Title],0),6),INDEX(sectionsubsection10[],MATCH(sectionsubsection[[#This Row],[Title]],sectionsubsection10[Title],0),6))</f>
        <v>6PGQqtXv2MC5ksCBDotJ6h</v>
      </c>
      <c r="V18">
        <f>COUNTIF(Z:Z,sectionsubsection[[#This Row],[Title]])</f>
        <v>1</v>
      </c>
      <c r="X18" s="51"/>
      <c r="Y18" s="51"/>
      <c r="Z18" s="52" t="s">
        <v>1355</v>
      </c>
      <c r="AA18" s="52" t="e">
        <v>#N/A</v>
      </c>
      <c r="AB18" s="52" t="e">
        <v>#N/A</v>
      </c>
      <c r="AC18" s="54" t="s">
        <v>1356</v>
      </c>
      <c r="AD18" t="e">
        <f>COUNTIF(#REF!,sectionsubsection_download[[#This Row],[Title]])</f>
        <v>#REF!</v>
      </c>
    </row>
    <row r="19" spans="1:30" ht="90" x14ac:dyDescent="0.25">
      <c r="A19" t="s">
        <v>1357</v>
      </c>
      <c r="B19" s="48" t="s">
        <v>1358</v>
      </c>
      <c r="C19" t="s">
        <v>1293</v>
      </c>
      <c r="D19">
        <v>50200</v>
      </c>
      <c r="F19" t="s">
        <v>1104</v>
      </c>
      <c r="G19" t="str">
        <f>INDEX(allsections[[S]:[Order]],MATCH(unique_sections[[#This Row],[SGUID]],allsections[SGUID],0),1)</f>
        <v>HOP 17 LOGO USE</v>
      </c>
      <c r="H19" t="str">
        <f>INDEX(allsections[[S]:[Order]],MATCH(unique_sections[[#This Row],[SGUID]],allsections[SGUID],0),2)</f>
        <v>-</v>
      </c>
      <c r="I19">
        <f>INDEX(allsections[[S]:[Order]],MATCH(unique_sections[[#This Row],[SGUID]],allsections[SGUID],0),3)</f>
        <v>17</v>
      </c>
      <c r="K19" t="s">
        <v>339</v>
      </c>
      <c r="L19" t="str">
        <f>INDEX(allsections[[S]:[Order]],MATCH(unique_sub[[#This Row],[SSGUID]],allsections[SGUID],0),1)</f>
        <v>HOP 33.02 Foreign materials</v>
      </c>
      <c r="M19" t="str">
        <f>INDEX(allsections[[S]:[Order]],MATCH(unique_sub[[#This Row],[SSGUID]],allsections[SGUID],0),2)</f>
        <v>-</v>
      </c>
      <c r="N19">
        <f>INDEX(allsections[[S]:[Order]],MATCH(unique_sub[[#This Row],[SSGUID]],allsections[SGUID],0),3)</f>
        <v>3302</v>
      </c>
      <c r="P19" t="s">
        <v>178</v>
      </c>
      <c r="Q19" t="s">
        <v>239</v>
      </c>
      <c r="R19" s="50" t="str">
        <f t="shared" si="0"/>
        <v>Rm2o1gaBaALvlfFEiYrMu6XDlMJZ8YZa4z9YpSWG2pO</v>
      </c>
      <c r="S19" s="50">
        <f>INDEX(allsections[[S]:[Order]],MATCH(P19,allsections[SGUID],0),3)</f>
        <v>33</v>
      </c>
      <c r="T19" s="50">
        <f>INDEX(allsections[[S]:[Order]],MATCH(Q19,allsections[SGUID],0),3)</f>
        <v>3307</v>
      </c>
      <c r="U19" t="str">
        <f>IF(sectionsubsection[[#This Row],[Schon da?]]=1,INDEX(sectionsubsection_download[],MATCH(sectionsubsection[[#This Row],[Title]],sectionsubsection_download[Title],0),6),INDEX(sectionsubsection10[],MATCH(sectionsubsection[[#This Row],[Title]],sectionsubsection10[Title],0),6))</f>
        <v>6mCnaLW9OtV3xpBSYq1P6R</v>
      </c>
      <c r="V19">
        <f>COUNTIF(Z:Z,sectionsubsection[[#This Row],[Title]])</f>
        <v>1</v>
      </c>
      <c r="X19" s="52"/>
      <c r="Y19" s="52"/>
      <c r="Z19" s="52" t="s">
        <v>1359</v>
      </c>
      <c r="AA19" s="52" t="e">
        <v>#N/A</v>
      </c>
      <c r="AB19" s="52" t="e">
        <v>#N/A</v>
      </c>
      <c r="AC19" s="53" t="s">
        <v>1360</v>
      </c>
      <c r="AD19" t="e">
        <f>COUNTIF(#REF!,sectionsubsection_download[[#This Row],[Title]])</f>
        <v>#REF!</v>
      </c>
    </row>
    <row r="20" spans="1:30" ht="165" x14ac:dyDescent="0.25">
      <c r="A20" t="s">
        <v>1361</v>
      </c>
      <c r="B20" s="48" t="s">
        <v>1362</v>
      </c>
      <c r="C20" t="s">
        <v>1293</v>
      </c>
      <c r="D20">
        <v>50300</v>
      </c>
      <c r="F20" t="s">
        <v>225</v>
      </c>
      <c r="G20" t="str">
        <f>INDEX(allsections[[S]:[Order]],MATCH(unique_sections[[#This Row],[SGUID]],allsections[SGUID],0),1)</f>
        <v>HOP 18 GLOBALG.A.P. STATUS</v>
      </c>
      <c r="H20" t="str">
        <f>INDEX(allsections[[S]:[Order]],MATCH(unique_sections[[#This Row],[SGUID]],allsections[SGUID],0),2)</f>
        <v>-</v>
      </c>
      <c r="I20">
        <f>INDEX(allsections[[S]:[Order]],MATCH(unique_sections[[#This Row],[SGUID]],allsections[SGUID],0),3)</f>
        <v>18</v>
      </c>
      <c r="K20" t="s">
        <v>352</v>
      </c>
      <c r="L20" t="str">
        <f>INDEX(allsections[[S]:[Order]],MATCH(unique_sub[[#This Row],[SSGUID]],allsections[SGUID],0),1)</f>
        <v>HOP 33.01 Harvest and handling areas</v>
      </c>
      <c r="M20" t="str">
        <f>INDEX(allsections[[S]:[Order]],MATCH(unique_sub[[#This Row],[SSGUID]],allsections[SGUID],0),2)</f>
        <v>-</v>
      </c>
      <c r="N20">
        <f>INDEX(allsections[[S]:[Order]],MATCH(unique_sub[[#This Row],[SSGUID]],allsections[SGUID],0),3)</f>
        <v>3301</v>
      </c>
      <c r="P20" t="s">
        <v>178</v>
      </c>
      <c r="Q20" t="s">
        <v>258</v>
      </c>
      <c r="R20" s="50" t="str">
        <f t="shared" si="0"/>
        <v>Rm2o1gaBaALvlfFEiYrMu6jeCGSSXYJzTftXx8cbHUd</v>
      </c>
      <c r="S20" s="50">
        <f>INDEX(allsections[[S]:[Order]],MATCH(P20,allsections[SGUID],0),3)</f>
        <v>33</v>
      </c>
      <c r="T20" s="50">
        <f>INDEX(allsections[[S]:[Order]],MATCH(Q20,allsections[SGUID],0),3)</f>
        <v>3306</v>
      </c>
      <c r="U20" t="str">
        <f>IF(sectionsubsection[[#This Row],[Schon da?]]=1,INDEX(sectionsubsection_download[],MATCH(sectionsubsection[[#This Row],[Title]],sectionsubsection_download[Title],0),6),INDEX(sectionsubsection10[],MATCH(sectionsubsection[[#This Row],[Title]],sectionsubsection10[Title],0),6))</f>
        <v>6AAKJ3LgDpE7IG4YAqQOKs</v>
      </c>
      <c r="V20">
        <f>COUNTIF(Z:Z,sectionsubsection[[#This Row],[Title]])</f>
        <v>1</v>
      </c>
      <c r="X20" s="51"/>
      <c r="Y20" s="51"/>
      <c r="Z20" s="52" t="s">
        <v>1363</v>
      </c>
      <c r="AA20" s="52" t="e">
        <v>#N/A</v>
      </c>
      <c r="AB20" s="52" t="e">
        <v>#N/A</v>
      </c>
      <c r="AC20" s="54" t="s">
        <v>1364</v>
      </c>
      <c r="AD20" t="e">
        <f>COUNTIF(#REF!,sectionsubsection_download[[#This Row],[Title]])</f>
        <v>#REF!</v>
      </c>
    </row>
    <row r="21" spans="1:30" ht="75" x14ac:dyDescent="0.25">
      <c r="A21" t="s">
        <v>1365</v>
      </c>
      <c r="B21" s="48" t="s">
        <v>1366</v>
      </c>
      <c r="C21" t="s">
        <v>1293</v>
      </c>
      <c r="D21">
        <v>110100</v>
      </c>
      <c r="F21" t="s">
        <v>218</v>
      </c>
      <c r="G21" t="str">
        <f>INDEX(allsections[[S]:[Order]],MATCH(unique_sections[[#This Row],[SGUID]],allsections[SGUID],0),1)</f>
        <v>HOP 19 HYGIENE</v>
      </c>
      <c r="H21" t="str">
        <f>INDEX(allsections[[S]:[Order]],MATCH(unique_sections[[#This Row],[SGUID]],allsections[SGUID],0),2)</f>
        <v>-</v>
      </c>
      <c r="I21">
        <f>INDEX(allsections[[S]:[Order]],MATCH(unique_sections[[#This Row],[SGUID]],allsections[SGUID],0),3)</f>
        <v>19</v>
      </c>
      <c r="K21" t="s">
        <v>395</v>
      </c>
      <c r="L21" t="str">
        <f>INDEX(allsections[[S]:[Order]],MATCH(unique_sub[[#This Row],[SSGUID]],allsections[SGUID],0),1)</f>
        <v>HOP 32.11 Invoices and procurement documentation</v>
      </c>
      <c r="M21" t="str">
        <f>INDEX(allsections[[S]:[Order]],MATCH(unique_sub[[#This Row],[SSGUID]],allsections[SGUID],0),2)</f>
        <v>-</v>
      </c>
      <c r="N21">
        <f>INDEX(allsections[[S]:[Order]],MATCH(unique_sub[[#This Row],[SSGUID]],allsections[SGUID],0),3)</f>
        <v>3211</v>
      </c>
      <c r="P21" t="s">
        <v>178</v>
      </c>
      <c r="Q21" t="s">
        <v>283</v>
      </c>
      <c r="R21" s="50" t="str">
        <f t="shared" si="0"/>
        <v>Rm2o1gaBaALvlfFEiYrMu7ctYNkkwyMaJhUZotDNFjC</v>
      </c>
      <c r="S21" s="50">
        <f>INDEX(allsections[[S]:[Order]],MATCH(P21,allsections[SGUID],0),3)</f>
        <v>33</v>
      </c>
      <c r="T21" s="50">
        <f>INDEX(allsections[[S]:[Order]],MATCH(Q21,allsections[SGUID],0),3)</f>
        <v>3305</v>
      </c>
      <c r="U21" t="str">
        <f>IF(sectionsubsection[[#This Row],[Schon da?]]=1,INDEX(sectionsubsection_download[],MATCH(sectionsubsection[[#This Row],[Title]],sectionsubsection_download[Title],0),6),INDEX(sectionsubsection10[],MATCH(sectionsubsection[[#This Row],[Title]],sectionsubsection10[Title],0),6))</f>
        <v>5f1unFnjf9XRdMc3gNiJtp</v>
      </c>
      <c r="V21">
        <f>COUNTIF(Z:Z,sectionsubsection[[#This Row],[Title]])</f>
        <v>1</v>
      </c>
      <c r="X21" s="52"/>
      <c r="Y21" s="52"/>
      <c r="Z21" s="52" t="s">
        <v>1367</v>
      </c>
      <c r="AA21" s="52" t="e">
        <v>#N/A</v>
      </c>
      <c r="AB21" s="52" t="e">
        <v>#N/A</v>
      </c>
      <c r="AC21" s="53" t="s">
        <v>1368</v>
      </c>
      <c r="AD21" t="e">
        <f>COUNTIF(#REF!,sectionsubsection_download[[#This Row],[Title]])</f>
        <v>#REF!</v>
      </c>
    </row>
    <row r="22" spans="1:30" ht="90" x14ac:dyDescent="0.25">
      <c r="A22" t="s">
        <v>1369</v>
      </c>
      <c r="B22" s="48" t="s">
        <v>1370</v>
      </c>
      <c r="C22" t="s">
        <v>1293</v>
      </c>
      <c r="D22">
        <v>110200</v>
      </c>
      <c r="F22" t="s">
        <v>90</v>
      </c>
      <c r="G22" t="str">
        <f>INDEX(allsections[[S]:[Order]],MATCH(unique_sections[[#This Row],[SGUID]],allsections[SGUID],0),1)</f>
        <v>HOP 20 WORKERS’ HEALTH, SAFETY, AND WELFARE</v>
      </c>
      <c r="H22" t="str">
        <f>INDEX(allsections[[S]:[Order]],MATCH(unique_sections[[#This Row],[SGUID]],allsections[SGUID],0),2)</f>
        <v>-</v>
      </c>
      <c r="I22">
        <f>INDEX(allsections[[S]:[Order]],MATCH(unique_sections[[#This Row],[SGUID]],allsections[SGUID],0),3)</f>
        <v>20</v>
      </c>
      <c r="K22" t="s">
        <v>58</v>
      </c>
      <c r="L22" t="str">
        <f>INDEX(allsections[[S]:[Order]],MATCH(unique_sub[[#This Row],[SSGUID]],allsections[SGUID],0),1)</f>
        <v>HOP 32.10 Mixing and handling</v>
      </c>
      <c r="M22" t="str">
        <f>INDEX(allsections[[S]:[Order]],MATCH(unique_sub[[#This Row],[SSGUID]],allsections[SGUID],0),2)</f>
        <v>-</v>
      </c>
      <c r="N22">
        <f>INDEX(allsections[[S]:[Order]],MATCH(unique_sub[[#This Row],[SSGUID]],allsections[SGUID],0),3)</f>
        <v>3210</v>
      </c>
      <c r="P22" t="s">
        <v>178</v>
      </c>
      <c r="Q22" t="s">
        <v>320</v>
      </c>
      <c r="R22" s="50" t="str">
        <f t="shared" si="0"/>
        <v>Rm2o1gaBaALvlfFEiYrMu4eKy1DGXi4so3zRzyqThnJ</v>
      </c>
      <c r="S22" s="50">
        <f>INDEX(allsections[[S]:[Order]],MATCH(P22,allsections[SGUID],0),3)</f>
        <v>33</v>
      </c>
      <c r="T22" s="50">
        <f>INDEX(allsections[[S]:[Order]],MATCH(Q22,allsections[SGUID],0),3)</f>
        <v>3303</v>
      </c>
      <c r="U22" t="str">
        <f>IF(sectionsubsection[[#This Row],[Schon da?]]=1,INDEX(sectionsubsection_download[],MATCH(sectionsubsection[[#This Row],[Title]],sectionsubsection_download[Title],0),6),INDEX(sectionsubsection10[],MATCH(sectionsubsection[[#This Row],[Title]],sectionsubsection10[Title],0),6))</f>
        <v>5ZmQCZZcuTzxuWKzHPecnl</v>
      </c>
      <c r="V22">
        <f>COUNTIF(Z:Z,sectionsubsection[[#This Row],[Title]])</f>
        <v>1</v>
      </c>
      <c r="X22" s="51"/>
      <c r="Y22" s="51"/>
      <c r="Z22" s="52" t="s">
        <v>1371</v>
      </c>
      <c r="AA22" s="52" t="e">
        <v>#N/A</v>
      </c>
      <c r="AB22" s="52" t="e">
        <v>#N/A</v>
      </c>
      <c r="AC22" s="54" t="s">
        <v>1372</v>
      </c>
      <c r="AD22" t="e">
        <f>COUNTIF(#REF!,sectionsubsection_download[[#This Row],[Title]])</f>
        <v>#REF!</v>
      </c>
    </row>
    <row r="23" spans="1:30" ht="90" x14ac:dyDescent="0.25">
      <c r="A23" t="s">
        <v>1373</v>
      </c>
      <c r="B23" s="48" t="s">
        <v>1374</v>
      </c>
      <c r="C23" t="s">
        <v>1293</v>
      </c>
      <c r="D23">
        <v>110300</v>
      </c>
      <c r="F23" t="s">
        <v>945</v>
      </c>
      <c r="G23" t="str">
        <f>INDEX(allsections[[S]:[Order]],MATCH(unique_sections[[#This Row],[SGUID]],allsections[SGUID],0),1)</f>
        <v>HOP 21 SITE MANAGEMENT</v>
      </c>
      <c r="H23" t="str">
        <f>INDEX(allsections[[S]:[Order]],MATCH(unique_sections[[#This Row],[SGUID]],allsections[SGUID],0),2)</f>
        <v>-</v>
      </c>
      <c r="I23">
        <f>INDEX(allsections[[S]:[Order]],MATCH(unique_sections[[#This Row],[SGUID]],allsections[SGUID],0),3)</f>
        <v>21</v>
      </c>
      <c r="K23" t="s">
        <v>432</v>
      </c>
      <c r="L23" t="str">
        <f>INDEX(allsections[[S]:[Order]],MATCH(unique_sub[[#This Row],[SSGUID]],allsections[SGUID],0),1)</f>
        <v>HOP 32.09 Plant protection product and postharvest treatment product storage</v>
      </c>
      <c r="M23" t="str">
        <f>INDEX(allsections[[S]:[Order]],MATCH(unique_sub[[#This Row],[SSGUID]],allsections[SGUID],0),2)</f>
        <v>-</v>
      </c>
      <c r="N23">
        <f>INDEX(allsections[[S]:[Order]],MATCH(unique_sub[[#This Row],[SSGUID]],allsections[SGUID],0),3)</f>
        <v>3209</v>
      </c>
      <c r="P23" t="s">
        <v>178</v>
      </c>
      <c r="Q23" t="s">
        <v>339</v>
      </c>
      <c r="R23" s="50" t="str">
        <f t="shared" si="0"/>
        <v>Rm2o1gaBaALvlfFEiYrMu110oWX79i6mbT4bTqOXnsF</v>
      </c>
      <c r="S23" s="50">
        <f>INDEX(allsections[[S]:[Order]],MATCH(P23,allsections[SGUID],0),3)</f>
        <v>33</v>
      </c>
      <c r="T23" s="50">
        <f>INDEX(allsections[[S]:[Order]],MATCH(Q23,allsections[SGUID],0),3)</f>
        <v>3302</v>
      </c>
      <c r="U23" t="str">
        <f>IF(sectionsubsection[[#This Row],[Schon da?]]=1,INDEX(sectionsubsection_download[],MATCH(sectionsubsection[[#This Row],[Title]],sectionsubsection_download[Title],0),6),INDEX(sectionsubsection10[],MATCH(sectionsubsection[[#This Row],[Title]],sectionsubsection10[Title],0),6))</f>
        <v>1TkJSLMhtf1FXiHyFrmEpa</v>
      </c>
      <c r="V23">
        <f>COUNTIF(Z:Z,sectionsubsection[[#This Row],[Title]])</f>
        <v>1</v>
      </c>
      <c r="X23" s="52"/>
      <c r="Y23" s="52"/>
      <c r="Z23" s="52" t="s">
        <v>1375</v>
      </c>
      <c r="AA23" s="52" t="e">
        <v>#N/A</v>
      </c>
      <c r="AB23" s="52" t="e">
        <v>#N/A</v>
      </c>
      <c r="AC23" s="53" t="s">
        <v>1376</v>
      </c>
      <c r="AD23" t="e">
        <f>COUNTIF(#REF!,sectionsubsection_download[[#This Row],[Title]])</f>
        <v>#REF!</v>
      </c>
    </row>
    <row r="24" spans="1:30" ht="105" x14ac:dyDescent="0.25">
      <c r="A24" t="s">
        <v>1377</v>
      </c>
      <c r="B24" s="48" t="s">
        <v>1378</v>
      </c>
      <c r="C24" t="s">
        <v>1293</v>
      </c>
      <c r="D24">
        <v>120100</v>
      </c>
      <c r="F24" t="s">
        <v>82</v>
      </c>
      <c r="G24" t="str">
        <f>INDEX(allsections[[S]:[Order]],MATCH(unique_sections[[#This Row],[SGUID]],allsections[SGUID],0),1)</f>
        <v>HOP 22 BIODIVERSITY AND HABITATS</v>
      </c>
      <c r="H24" t="str">
        <f>INDEX(allsections[[S]:[Order]],MATCH(unique_sections[[#This Row],[SGUID]],allsections[SGUID],0),2)</f>
        <v>-</v>
      </c>
      <c r="I24">
        <f>INDEX(allsections[[S]:[Order]],MATCH(unique_sections[[#This Row],[SGUID]],allsections[SGUID],0),3)</f>
        <v>22</v>
      </c>
      <c r="K24" t="s">
        <v>469</v>
      </c>
      <c r="L24" t="str">
        <f>INDEX(allsections[[S]:[Order]],MATCH(unique_sub[[#This Row],[SSGUID]],allsections[SGUID],0),1)</f>
        <v>HOP 32.08 Application of other substances</v>
      </c>
      <c r="M24" t="str">
        <f>INDEX(allsections[[S]:[Order]],MATCH(unique_sub[[#This Row],[SSGUID]],allsections[SGUID],0),2)</f>
        <v>-</v>
      </c>
      <c r="N24">
        <f>INDEX(allsections[[S]:[Order]],MATCH(unique_sub[[#This Row],[SSGUID]],allsections[SGUID],0),3)</f>
        <v>3208</v>
      </c>
      <c r="P24" t="s">
        <v>178</v>
      </c>
      <c r="Q24" t="s">
        <v>352</v>
      </c>
      <c r="R24" s="50" t="str">
        <f t="shared" si="0"/>
        <v>Rm2o1gaBaALvlfFEiYrMu1zH3ajr9ldfV66pKaz5uSC</v>
      </c>
      <c r="S24" s="50">
        <f>INDEX(allsections[[S]:[Order]],MATCH(P24,allsections[SGUID],0),3)</f>
        <v>33</v>
      </c>
      <c r="T24" s="50">
        <f>INDEX(allsections[[S]:[Order]],MATCH(Q24,allsections[SGUID],0),3)</f>
        <v>3301</v>
      </c>
      <c r="U24" t="str">
        <f>IF(sectionsubsection[[#This Row],[Schon da?]]=1,INDEX(sectionsubsection_download[],MATCH(sectionsubsection[[#This Row],[Title]],sectionsubsection_download[Title],0),6),INDEX(sectionsubsection10[],MATCH(sectionsubsection[[#This Row],[Title]],sectionsubsection10[Title],0),6))</f>
        <v>5yJSOcTVR8gZAhpSpE27lE</v>
      </c>
      <c r="V24">
        <f>COUNTIF(Z:Z,sectionsubsection[[#This Row],[Title]])</f>
        <v>1</v>
      </c>
      <c r="X24" s="51"/>
      <c r="Y24" s="51"/>
      <c r="Z24" s="52" t="s">
        <v>1379</v>
      </c>
      <c r="AA24" s="52" t="e">
        <v>#N/A</v>
      </c>
      <c r="AB24" s="52" t="e">
        <v>#N/A</v>
      </c>
      <c r="AC24" s="54" t="s">
        <v>1380</v>
      </c>
      <c r="AD24" t="e">
        <f>COUNTIF(#REF!,sectionsubsection_download[[#This Row],[Title]])</f>
        <v>#REF!</v>
      </c>
    </row>
    <row r="25" spans="1:30" ht="105" x14ac:dyDescent="0.25">
      <c r="A25" t="s">
        <v>1381</v>
      </c>
      <c r="B25" s="48" t="s">
        <v>1382</v>
      </c>
      <c r="C25" t="s">
        <v>1293</v>
      </c>
      <c r="D25">
        <v>120200</v>
      </c>
      <c r="F25" t="s">
        <v>75</v>
      </c>
      <c r="G25" t="str">
        <f>INDEX(allsections[[S]:[Order]],MATCH(unique_sections[[#This Row],[SGUID]],allsections[SGUID],0),1)</f>
        <v>HOP 23 ENERGY EFFICIENCY</v>
      </c>
      <c r="H25" t="str">
        <f>INDEX(allsections[[S]:[Order]],MATCH(unique_sections[[#This Row],[SGUID]],allsections[SGUID],0),2)</f>
        <v>-</v>
      </c>
      <c r="I25">
        <f>INDEX(allsections[[S]:[Order]],MATCH(unique_sections[[#This Row],[SGUID]],allsections[SGUID],0),3)</f>
        <v>23</v>
      </c>
      <c r="K25" t="s">
        <v>476</v>
      </c>
      <c r="L25" t="str">
        <f>INDEX(allsections[[S]:[Order]],MATCH(unique_sub[[#This Row],[SSGUID]],allsections[SGUID],0),1)</f>
        <v>HOP 32.06 Disposal of surplus application mix</v>
      </c>
      <c r="M25" t="str">
        <f>INDEX(allsections[[S]:[Order]],MATCH(unique_sub[[#This Row],[SSGUID]],allsections[SGUID],0),2)</f>
        <v>-</v>
      </c>
      <c r="N25">
        <f>INDEX(allsections[[S]:[Order]],MATCH(unique_sub[[#This Row],[SSGUID]],allsections[SGUID],0),3)</f>
        <v>3206</v>
      </c>
      <c r="P25" t="s">
        <v>57</v>
      </c>
      <c r="Q25" t="s">
        <v>395</v>
      </c>
      <c r="R25" s="50" t="str">
        <f t="shared" si="0"/>
        <v>57pN9EDRNJdtiagduP3fZW3ag7qg4fpn4nxKeaoiBogr</v>
      </c>
      <c r="S25" s="50">
        <f>INDEX(allsections[[S]:[Order]],MATCH(P25,allsections[SGUID],0),3)</f>
        <v>32</v>
      </c>
      <c r="T25" s="50">
        <f>INDEX(allsections[[S]:[Order]],MATCH(Q25,allsections[SGUID],0),3)</f>
        <v>3211</v>
      </c>
      <c r="U25" t="str">
        <f>IF(sectionsubsection[[#This Row],[Schon da?]]=1,INDEX(sectionsubsection_download[],MATCH(sectionsubsection[[#This Row],[Title]],sectionsubsection_download[Title],0),6),INDEX(sectionsubsection10[],MATCH(sectionsubsection[[#This Row],[Title]],sectionsubsection10[Title],0),6))</f>
        <v>2LfV72LvddlAa8kU9pelkw</v>
      </c>
      <c r="V25">
        <f>COUNTIF(Z:Z,sectionsubsection[[#This Row],[Title]])</f>
        <v>1</v>
      </c>
      <c r="X25" s="52"/>
      <c r="Y25" s="52"/>
      <c r="Z25" s="52" t="s">
        <v>1383</v>
      </c>
      <c r="AA25" s="52" t="e">
        <v>#N/A</v>
      </c>
      <c r="AB25" s="52" t="e">
        <v>#N/A</v>
      </c>
      <c r="AC25" s="53" t="s">
        <v>1384</v>
      </c>
      <c r="AD25" t="e">
        <f>COUNTIF(#REF!,sectionsubsection_download[[#This Row],[Title]])</f>
        <v>#REF!</v>
      </c>
    </row>
    <row r="26" spans="1:30" ht="135" x14ac:dyDescent="0.25">
      <c r="A26" t="s">
        <v>1385</v>
      </c>
      <c r="B26" s="48" t="s">
        <v>1386</v>
      </c>
      <c r="C26" t="s">
        <v>1293</v>
      </c>
      <c r="D26">
        <v>120301</v>
      </c>
      <c r="F26" t="s">
        <v>883</v>
      </c>
      <c r="G26" t="str">
        <f>INDEX(allsections[[S]:[Order]],MATCH(unique_sections[[#This Row],[SGUID]],allsections[SGUID],0),1)</f>
        <v>HOP 24 GREENHOUSE-GASES AND CLIMATE CHANGE</v>
      </c>
      <c r="H26" t="str">
        <f>INDEX(allsections[[S]:[Order]],MATCH(unique_sections[[#This Row],[SGUID]],allsections[SGUID],0),2)</f>
        <v>-</v>
      </c>
      <c r="I26">
        <f>INDEX(allsections[[S]:[Order]],MATCH(unique_sections[[#This Row],[SGUID]],allsections[SGUID],0),3)</f>
        <v>24</v>
      </c>
      <c r="K26" t="s">
        <v>483</v>
      </c>
      <c r="L26" t="str">
        <f>INDEX(allsections[[S]:[Order]],MATCH(unique_sub[[#This Row],[SSGUID]],allsections[SGUID],0),1)</f>
        <v>HOP 32.05 Obsolete plant protection products</v>
      </c>
      <c r="M26" t="str">
        <f>INDEX(allsections[[S]:[Order]],MATCH(unique_sub[[#This Row],[SSGUID]],allsections[SGUID],0),2)</f>
        <v>-</v>
      </c>
      <c r="N26">
        <f>INDEX(allsections[[S]:[Order]],MATCH(unique_sub[[#This Row],[SSGUID]],allsections[SGUID],0),3)</f>
        <v>3205</v>
      </c>
      <c r="P26" t="s">
        <v>57</v>
      </c>
      <c r="Q26" t="s">
        <v>58</v>
      </c>
      <c r="R26" s="50" t="str">
        <f t="shared" si="0"/>
        <v>57pN9EDRNJdtiagduP3fZW5ct5fM0HqC0lCNZYddSQSP</v>
      </c>
      <c r="S26" s="50">
        <f>INDEX(allsections[[S]:[Order]],MATCH(P26,allsections[SGUID],0),3)</f>
        <v>32</v>
      </c>
      <c r="T26" s="50">
        <f>INDEX(allsections[[S]:[Order]],MATCH(Q26,allsections[SGUID],0),3)</f>
        <v>3210</v>
      </c>
      <c r="U26" t="str">
        <f>IF(sectionsubsection[[#This Row],[Schon da?]]=1,INDEX(sectionsubsection_download[],MATCH(sectionsubsection[[#This Row],[Title]],sectionsubsection_download[Title],0),6),INDEX(sectionsubsection10[],MATCH(sectionsubsection[[#This Row],[Title]],sectionsubsection10[Title],0),6))</f>
        <v>5qL5D1YSZyjAfehlrFEA4J</v>
      </c>
      <c r="V26">
        <f>COUNTIF(Z:Z,sectionsubsection[[#This Row],[Title]])</f>
        <v>1</v>
      </c>
      <c r="X26" s="51"/>
      <c r="Y26" s="51"/>
      <c r="Z26" s="52" t="s">
        <v>1387</v>
      </c>
      <c r="AA26" s="52" t="e">
        <v>#N/A</v>
      </c>
      <c r="AB26" s="52" t="e">
        <v>#N/A</v>
      </c>
      <c r="AC26" s="54" t="s">
        <v>1388</v>
      </c>
      <c r="AD26" t="e">
        <f>COUNTIF(#REF!,sectionsubsection_download[[#This Row],[Title]])</f>
        <v>#REF!</v>
      </c>
    </row>
    <row r="27" spans="1:30" ht="150" x14ac:dyDescent="0.25">
      <c r="A27" t="s">
        <v>1389</v>
      </c>
      <c r="B27" s="48" t="s">
        <v>1390</v>
      </c>
      <c r="C27" t="s">
        <v>1293</v>
      </c>
      <c r="D27">
        <v>120302</v>
      </c>
      <c r="F27" t="s">
        <v>133</v>
      </c>
      <c r="G27" t="str">
        <f>INDEX(allsections[[S]:[Order]],MATCH(unique_sections[[#This Row],[SGUID]],allsections[SGUID],0),1)</f>
        <v>HOP 25 WASTE MANAGEMENT</v>
      </c>
      <c r="H27" t="str">
        <f>INDEX(allsections[[S]:[Order]],MATCH(unique_sections[[#This Row],[SGUID]],allsections[SGUID],0),2)</f>
        <v>-</v>
      </c>
      <c r="I27">
        <f>INDEX(allsections[[S]:[Order]],MATCH(unique_sections[[#This Row],[SGUID]],allsections[SGUID],0),3)</f>
        <v>25</v>
      </c>
      <c r="K27" t="s">
        <v>490</v>
      </c>
      <c r="L27" t="str">
        <f>INDEX(allsections[[S]:[Order]],MATCH(unique_sub[[#This Row],[SSGUID]],allsections[SGUID],0),1)</f>
        <v>HOP 32.04 Empty containers</v>
      </c>
      <c r="M27" t="str">
        <f>INDEX(allsections[[S]:[Order]],MATCH(unique_sub[[#This Row],[SSGUID]],allsections[SGUID],0),2)</f>
        <v>-</v>
      </c>
      <c r="N27">
        <f>INDEX(allsections[[S]:[Order]],MATCH(unique_sub[[#This Row],[SSGUID]],allsections[SGUID],0),3)</f>
        <v>3204</v>
      </c>
      <c r="P27" t="s">
        <v>57</v>
      </c>
      <c r="Q27" t="s">
        <v>432</v>
      </c>
      <c r="R27" s="50" t="str">
        <f t="shared" si="0"/>
        <v>57pN9EDRNJdtiagduP3fZW4QOHCspm1xB86DGAUYDjRE</v>
      </c>
      <c r="S27" s="50">
        <f>INDEX(allsections[[S]:[Order]],MATCH(P27,allsections[SGUID],0),3)</f>
        <v>32</v>
      </c>
      <c r="T27" s="50">
        <f>INDEX(allsections[[S]:[Order]],MATCH(Q27,allsections[SGUID],0),3)</f>
        <v>3209</v>
      </c>
      <c r="U27" t="str">
        <f>IF(sectionsubsection[[#This Row],[Schon da?]]=1,INDEX(sectionsubsection_download[],MATCH(sectionsubsection[[#This Row],[Title]],sectionsubsection_download[Title],0),6),INDEX(sectionsubsection10[],MATCH(sectionsubsection[[#This Row],[Title]],sectionsubsection10[Title],0),6))</f>
        <v>4AUkUX1Ed6iGItHig18e1A</v>
      </c>
      <c r="V27">
        <f>COUNTIF(Z:Z,sectionsubsection[[#This Row],[Title]])</f>
        <v>1</v>
      </c>
      <c r="X27" s="52"/>
      <c r="Y27" s="52"/>
      <c r="Z27" s="52" t="s">
        <v>1391</v>
      </c>
      <c r="AA27" s="52" t="e">
        <v>#N/A</v>
      </c>
      <c r="AB27" s="52" t="e">
        <v>#N/A</v>
      </c>
      <c r="AC27" s="53" t="s">
        <v>1392</v>
      </c>
      <c r="AD27" t="e">
        <f>COUNTIF(#REF!,sectionsubsection_download[[#This Row],[Title]])</f>
        <v>#REF!</v>
      </c>
    </row>
    <row r="28" spans="1:30" ht="60" x14ac:dyDescent="0.25">
      <c r="A28" t="s">
        <v>1393</v>
      </c>
      <c r="B28" s="48" t="s">
        <v>1394</v>
      </c>
      <c r="C28" t="s">
        <v>1293</v>
      </c>
      <c r="D28">
        <v>120400</v>
      </c>
      <c r="F28" t="s">
        <v>816</v>
      </c>
      <c r="G28" t="str">
        <f>INDEX(allsections[[S]:[Order]],MATCH(unique_sections[[#This Row],[SGUID]],allsections[SGUID],0),1)</f>
        <v>HOP 26 PLANT PROPAGATION MATERIAL</v>
      </c>
      <c r="H28" t="str">
        <f>INDEX(allsections[[S]:[Order]],MATCH(unique_sections[[#This Row],[SGUID]],allsections[SGUID],0),2)</f>
        <v>-</v>
      </c>
      <c r="I28">
        <f>INDEX(allsections[[S]:[Order]],MATCH(unique_sections[[#This Row],[SGUID]],allsections[SGUID],0),3)</f>
        <v>26</v>
      </c>
      <c r="K28" t="s">
        <v>527</v>
      </c>
      <c r="L28" t="str">
        <f>INDEX(allsections[[S]:[Order]],MATCH(unique_sub[[#This Row],[SSGUID]],allsections[SGUID],0),1)</f>
        <v>HOP 32.03 Plant protection product preharvest intervals</v>
      </c>
      <c r="M28" t="str">
        <f>INDEX(allsections[[S]:[Order]],MATCH(unique_sub[[#This Row],[SSGUID]],allsections[SGUID],0),2)</f>
        <v>-</v>
      </c>
      <c r="N28">
        <f>INDEX(allsections[[S]:[Order]],MATCH(unique_sub[[#This Row],[SSGUID]],allsections[SGUID],0),3)</f>
        <v>3203</v>
      </c>
      <c r="P28" t="s">
        <v>57</v>
      </c>
      <c r="Q28" t="s">
        <v>469</v>
      </c>
      <c r="R28" s="50" t="str">
        <f t="shared" si="0"/>
        <v>57pN9EDRNJdtiagduP3fZW5XwbzZtEM8lBOyfvXXxdDp</v>
      </c>
      <c r="S28" s="50">
        <f>INDEX(allsections[[S]:[Order]],MATCH(P28,allsections[SGUID],0),3)</f>
        <v>32</v>
      </c>
      <c r="T28" s="50">
        <f>INDEX(allsections[[S]:[Order]],MATCH(Q28,allsections[SGUID],0),3)</f>
        <v>3208</v>
      </c>
      <c r="U28" t="str">
        <f>IF(sectionsubsection[[#This Row],[Schon da?]]=1,INDEX(sectionsubsection_download[],MATCH(sectionsubsection[[#This Row],[Title]],sectionsubsection_download[Title],0),6),INDEX(sectionsubsection10[],MATCH(sectionsubsection[[#This Row],[Title]],sectionsubsection10[Title],0),6))</f>
        <v>2LnFemyn1mQ3dMrtNShc5B</v>
      </c>
      <c r="V28">
        <f>COUNTIF(Z:Z,sectionsubsection[[#This Row],[Title]])</f>
        <v>1</v>
      </c>
      <c r="X28" s="51"/>
      <c r="Y28" s="51"/>
      <c r="Z28" s="52" t="s">
        <v>1395</v>
      </c>
      <c r="AA28" s="52" t="e">
        <v>#N/A</v>
      </c>
      <c r="AB28" s="52" t="e">
        <v>#N/A</v>
      </c>
      <c r="AC28" s="54" t="s">
        <v>1396</v>
      </c>
      <c r="AD28" t="e">
        <f>COUNTIF(#REF!,sectionsubsection_download[[#This Row],[Title]])</f>
        <v>#REF!</v>
      </c>
    </row>
    <row r="29" spans="1:30" ht="285" x14ac:dyDescent="0.25">
      <c r="A29" t="s">
        <v>1397</v>
      </c>
      <c r="B29" s="48" t="s">
        <v>1398</v>
      </c>
      <c r="C29" t="s">
        <v>1293</v>
      </c>
      <c r="D29">
        <v>120304</v>
      </c>
      <c r="F29" t="s">
        <v>791</v>
      </c>
      <c r="G29" t="str">
        <f>INDEX(allsections[[S]:[Order]],MATCH(unique_sections[[#This Row],[SGUID]],allsections[SGUID],0),1)</f>
        <v>HOP 27 GENETICALLY MODIFIED ORGANISMS</v>
      </c>
      <c r="H29" t="str">
        <f>INDEX(allsections[[S]:[Order]],MATCH(unique_sections[[#This Row],[SGUID]],allsections[SGUID],0),2)</f>
        <v>-</v>
      </c>
      <c r="I29">
        <f>INDEX(allsections[[S]:[Order]],MATCH(unique_sections[[#This Row],[SGUID]],allsections[SGUID],0),3)</f>
        <v>27</v>
      </c>
      <c r="K29" t="s">
        <v>546</v>
      </c>
      <c r="L29" t="str">
        <f>INDEX(allsections[[S]:[Order]],MATCH(unique_sub[[#This Row],[SSGUID]],allsections[SGUID],0),1)</f>
        <v>HOP 32.01 Plant protection product management</v>
      </c>
      <c r="M29" t="str">
        <f>INDEX(allsections[[S]:[Order]],MATCH(unique_sub[[#This Row],[SSGUID]],allsections[SGUID],0),2)</f>
        <v>-</v>
      </c>
      <c r="N29">
        <f>INDEX(allsections[[S]:[Order]],MATCH(unique_sub[[#This Row],[SSGUID]],allsections[SGUID],0),3)</f>
        <v>3201</v>
      </c>
      <c r="P29" t="s">
        <v>57</v>
      </c>
      <c r="Q29" t="s">
        <v>476</v>
      </c>
      <c r="R29" s="50" t="str">
        <f t="shared" si="0"/>
        <v>57pN9EDRNJdtiagduP3fZW49eZzszjuUC0B6uHMRpoza</v>
      </c>
      <c r="S29" s="50">
        <f>INDEX(allsections[[S]:[Order]],MATCH(P29,allsections[SGUID],0),3)</f>
        <v>32</v>
      </c>
      <c r="T29" s="50">
        <f>INDEX(allsections[[S]:[Order]],MATCH(Q29,allsections[SGUID],0),3)</f>
        <v>3206</v>
      </c>
      <c r="U29" t="str">
        <f>IF(sectionsubsection[[#This Row],[Schon da?]]=1,INDEX(sectionsubsection_download[],MATCH(sectionsubsection[[#This Row],[Title]],sectionsubsection_download[Title],0),6),INDEX(sectionsubsection10[],MATCH(sectionsubsection[[#This Row],[Title]],sectionsubsection10[Title],0),6))</f>
        <v>3hK2y2UNLfHoppHPAnHM03</v>
      </c>
      <c r="V29">
        <f>COUNTIF(Z:Z,sectionsubsection[[#This Row],[Title]])</f>
        <v>1</v>
      </c>
      <c r="X29" s="52"/>
      <c r="Y29" s="52"/>
      <c r="Z29" s="52" t="s">
        <v>1399</v>
      </c>
      <c r="AA29" s="52" t="e">
        <v>#N/A</v>
      </c>
      <c r="AB29" s="52" t="e">
        <v>#N/A</v>
      </c>
      <c r="AC29" s="53" t="s">
        <v>1400</v>
      </c>
      <c r="AD29" t="e">
        <f>COUNTIF(#REF!,sectionsubsection_download[[#This Row],[Title]])</f>
        <v>#REF!</v>
      </c>
    </row>
    <row r="30" spans="1:30" ht="285" x14ac:dyDescent="0.25">
      <c r="A30" t="s">
        <v>1401</v>
      </c>
      <c r="B30" s="48" t="s">
        <v>1398</v>
      </c>
      <c r="C30" t="s">
        <v>1293</v>
      </c>
      <c r="D30">
        <v>120304</v>
      </c>
      <c r="F30" t="s">
        <v>66</v>
      </c>
      <c r="G30" t="str">
        <f>INDEX(allsections[[S]:[Order]],MATCH(unique_sections[[#This Row],[SGUID]],allsections[SGUID],0),1)</f>
        <v>HOP 28 SOIL AND SUBSTRATE MANAGEMENT</v>
      </c>
      <c r="H30" t="str">
        <f>INDEX(allsections[[S]:[Order]],MATCH(unique_sections[[#This Row],[SGUID]],allsections[SGUID],0),2)</f>
        <v>-</v>
      </c>
      <c r="I30">
        <f>INDEX(allsections[[S]:[Order]],MATCH(unique_sections[[#This Row],[SGUID]],allsections[SGUID],0),3)</f>
        <v>28</v>
      </c>
      <c r="K30" t="s">
        <v>620</v>
      </c>
      <c r="L30" t="str">
        <f>INDEX(allsections[[S]:[Order]],MATCH(unique_sub[[#This Row],[SSGUID]],allsections[SGUID],0),1)</f>
        <v>HOP 30.06 Predicting irrigation requirements</v>
      </c>
      <c r="M30" t="str">
        <f>INDEX(allsections[[S]:[Order]],MATCH(unique_sub[[#This Row],[SSGUID]],allsections[SGUID],0),2)</f>
        <v>-</v>
      </c>
      <c r="N30">
        <f>INDEX(allsections[[S]:[Order]],MATCH(unique_sub[[#This Row],[SSGUID]],allsections[SGUID],0),3)</f>
        <v>3006</v>
      </c>
      <c r="P30" t="s">
        <v>57</v>
      </c>
      <c r="Q30" t="s">
        <v>483</v>
      </c>
      <c r="R30" s="50" t="str">
        <f t="shared" si="0"/>
        <v>57pN9EDRNJdtiagduP3fZW1dk4ytnQWjHBvg1ln8HjTF</v>
      </c>
      <c r="S30" s="50">
        <f>INDEX(allsections[[S]:[Order]],MATCH(P30,allsections[SGUID],0),3)</f>
        <v>32</v>
      </c>
      <c r="T30" s="50">
        <f>INDEX(allsections[[S]:[Order]],MATCH(Q30,allsections[SGUID],0),3)</f>
        <v>3205</v>
      </c>
      <c r="U30" t="str">
        <f>IF(sectionsubsection[[#This Row],[Schon da?]]=1,INDEX(sectionsubsection_download[],MATCH(sectionsubsection[[#This Row],[Title]],sectionsubsection_download[Title],0),6),INDEX(sectionsubsection10[],MATCH(sectionsubsection[[#This Row],[Title]],sectionsubsection10[Title],0),6))</f>
        <v>4OOlpygsKUozIPIQvZRS7K</v>
      </c>
      <c r="V30">
        <f>COUNTIF(Z:Z,sectionsubsection[[#This Row],[Title]])</f>
        <v>1</v>
      </c>
      <c r="X30" s="51"/>
      <c r="Y30" s="51"/>
      <c r="Z30" s="52" t="s">
        <v>1402</v>
      </c>
      <c r="AA30" s="52" t="e">
        <v>#N/A</v>
      </c>
      <c r="AB30" s="52" t="e">
        <v>#N/A</v>
      </c>
      <c r="AC30" s="54" t="s">
        <v>1403</v>
      </c>
      <c r="AD30" t="e">
        <f>COUNTIF(#REF!,sectionsubsection_download[[#This Row],[Title]])</f>
        <v>#REF!</v>
      </c>
    </row>
    <row r="31" spans="1:30" ht="135" x14ac:dyDescent="0.25">
      <c r="A31" t="s">
        <v>1404</v>
      </c>
      <c r="B31" s="48" t="s">
        <v>1405</v>
      </c>
      <c r="C31" t="s">
        <v>1293</v>
      </c>
      <c r="D31">
        <v>10101</v>
      </c>
      <c r="F31" t="s">
        <v>119</v>
      </c>
      <c r="G31" t="str">
        <f>INDEX(allsections[[S]:[Order]],MATCH(unique_sections[[#This Row],[SGUID]],allsections[SGUID],0),1)</f>
        <v>HOP 29 FERTILIZERS AND BIOSTIMULANTS</v>
      </c>
      <c r="H31" t="str">
        <f>INDEX(allsections[[S]:[Order]],MATCH(unique_sections[[#This Row],[SGUID]],allsections[SGUID],0),2)</f>
        <v>-</v>
      </c>
      <c r="I31">
        <f>INDEX(allsections[[S]:[Order]],MATCH(unique_sections[[#This Row],[SGUID]],allsections[SGUID],0),3)</f>
        <v>29</v>
      </c>
      <c r="K31" t="s">
        <v>663</v>
      </c>
      <c r="L31" t="str">
        <f>INDEX(allsections[[S]:[Order]],MATCH(unique_sub[[#This Row],[SSGUID]],allsections[SGUID],0),1)</f>
        <v>HOP 30.04 Water storage</v>
      </c>
      <c r="M31" t="str">
        <f>INDEX(allsections[[S]:[Order]],MATCH(unique_sub[[#This Row],[SSGUID]],allsections[SGUID],0),2)</f>
        <v>-</v>
      </c>
      <c r="N31">
        <f>INDEX(allsections[[S]:[Order]],MATCH(unique_sub[[#This Row],[SSGUID]],allsections[SGUID],0),3)</f>
        <v>3004</v>
      </c>
      <c r="P31" t="s">
        <v>57</v>
      </c>
      <c r="Q31" t="s">
        <v>490</v>
      </c>
      <c r="R31" s="50" t="str">
        <f t="shared" si="0"/>
        <v>57pN9EDRNJdtiagduP3fZW2JbpD7n1ziHSr2bVcKMSYA</v>
      </c>
      <c r="S31" s="50">
        <f>INDEX(allsections[[S]:[Order]],MATCH(P31,allsections[SGUID],0),3)</f>
        <v>32</v>
      </c>
      <c r="T31" s="50">
        <f>INDEX(allsections[[S]:[Order]],MATCH(Q31,allsections[SGUID],0),3)</f>
        <v>3204</v>
      </c>
      <c r="U31" t="str">
        <f>IF(sectionsubsection[[#This Row],[Schon da?]]=1,INDEX(sectionsubsection_download[],MATCH(sectionsubsection[[#This Row],[Title]],sectionsubsection_download[Title],0),6),INDEX(sectionsubsection10[],MATCH(sectionsubsection[[#This Row],[Title]],sectionsubsection10[Title],0),6))</f>
        <v>yeoigpicR7Kj80FVFSVQ7</v>
      </c>
      <c r="V31">
        <f>COUNTIF(Z:Z,sectionsubsection[[#This Row],[Title]])</f>
        <v>1</v>
      </c>
      <c r="X31" s="52"/>
      <c r="Y31" s="52"/>
      <c r="Z31" s="52" t="s">
        <v>1406</v>
      </c>
      <c r="AA31" s="52" t="e">
        <v>#N/A</v>
      </c>
      <c r="AB31" s="52" t="e">
        <v>#N/A</v>
      </c>
      <c r="AC31" s="53" t="s">
        <v>1407</v>
      </c>
      <c r="AD31" t="e">
        <f>COUNTIF(#REF!,sectionsubsection_download[[#This Row],[Title]])</f>
        <v>#REF!</v>
      </c>
    </row>
    <row r="32" spans="1:30" ht="45" x14ac:dyDescent="0.25">
      <c r="A32" t="s">
        <v>1408</v>
      </c>
      <c r="B32" s="48" t="s">
        <v>1409</v>
      </c>
      <c r="C32" t="s">
        <v>1293</v>
      </c>
      <c r="D32">
        <v>10100</v>
      </c>
      <c r="F32" t="s">
        <v>111</v>
      </c>
      <c r="G32" t="str">
        <f>INDEX(allsections[[S]:[Order]],MATCH(unique_sections[[#This Row],[SGUID]],allsections[SGUID],0),1)</f>
        <v>HOP 30 WATER MANAGEMENT</v>
      </c>
      <c r="H32" t="str">
        <f>INDEX(allsections[[S]:[Order]],MATCH(unique_sections[[#This Row],[SGUID]],allsections[SGUID],0),2)</f>
        <v>-</v>
      </c>
      <c r="I32">
        <f>INDEX(allsections[[S]:[Order]],MATCH(unique_sections[[#This Row],[SGUID]],allsections[SGUID],0),3)</f>
        <v>30</v>
      </c>
      <c r="K32" t="s">
        <v>676</v>
      </c>
      <c r="L32" t="str">
        <f>INDEX(allsections[[S]:[Order]],MATCH(unique_sub[[#This Row],[SSGUID]],allsections[SGUID],0),1)</f>
        <v>HOP 30.03 Efficient water use on the farm</v>
      </c>
      <c r="M32" t="str">
        <f>INDEX(allsections[[S]:[Order]],MATCH(unique_sub[[#This Row],[SSGUID]],allsections[SGUID],0),2)</f>
        <v>-</v>
      </c>
      <c r="N32">
        <f>INDEX(allsections[[S]:[Order]],MATCH(unique_sub[[#This Row],[SSGUID]],allsections[SGUID],0),3)</f>
        <v>3003</v>
      </c>
      <c r="P32" t="s">
        <v>57</v>
      </c>
      <c r="Q32" t="s">
        <v>527</v>
      </c>
      <c r="R32" s="50" t="str">
        <f t="shared" si="0"/>
        <v>57pN9EDRNJdtiagduP3fZW2WGH0RWY1OjvoJuoSirwHO</v>
      </c>
      <c r="S32" s="50">
        <f>INDEX(allsections[[S]:[Order]],MATCH(P32,allsections[SGUID],0),3)</f>
        <v>32</v>
      </c>
      <c r="T32" s="50">
        <f>INDEX(allsections[[S]:[Order]],MATCH(Q32,allsections[SGUID],0),3)</f>
        <v>3203</v>
      </c>
      <c r="U32" t="str">
        <f>IF(sectionsubsection[[#This Row],[Schon da?]]=1,INDEX(sectionsubsection_download[],MATCH(sectionsubsection[[#This Row],[Title]],sectionsubsection_download[Title],0),6),INDEX(sectionsubsection10[],MATCH(sectionsubsection[[#This Row],[Title]],sectionsubsection10[Title],0),6))</f>
        <v>5qNS7lYI1ESLWc7l6Zqgt0</v>
      </c>
      <c r="V32">
        <f>COUNTIF(Z:Z,sectionsubsection[[#This Row],[Title]])</f>
        <v>1</v>
      </c>
      <c r="X32" s="51"/>
      <c r="Y32" s="51"/>
      <c r="Z32" s="52" t="s">
        <v>1410</v>
      </c>
      <c r="AA32" s="52" t="e">
        <v>#N/A</v>
      </c>
      <c r="AB32" s="52" t="e">
        <v>#N/A</v>
      </c>
      <c r="AC32" s="54" t="s">
        <v>1411</v>
      </c>
      <c r="AD32" t="e">
        <f>COUNTIF(#REF!,sectionsubsection_download[[#This Row],[Title]])</f>
        <v>#REF!</v>
      </c>
    </row>
    <row r="33" spans="1:30" ht="60" x14ac:dyDescent="0.25">
      <c r="A33" t="s">
        <v>211</v>
      </c>
      <c r="B33" s="48" t="s">
        <v>1412</v>
      </c>
      <c r="C33" t="s">
        <v>1293</v>
      </c>
      <c r="D33">
        <v>3005</v>
      </c>
      <c r="F33" t="s">
        <v>571</v>
      </c>
      <c r="G33" t="str">
        <f>INDEX(allsections[[S]:[Order]],MATCH(unique_sections[[#This Row],[SGUID]],allsections[SGUID],0),1)</f>
        <v>HOP 31 INTEGRATED PEST MANAGEMENT</v>
      </c>
      <c r="H33" t="str">
        <f>INDEX(allsections[[S]:[Order]],MATCH(unique_sections[[#This Row],[SGUID]],allsections[SGUID],0),2)</f>
        <v>-</v>
      </c>
      <c r="I33">
        <f>INDEX(allsections[[S]:[Order]],MATCH(unique_sections[[#This Row],[SGUID]],allsections[SGUID],0),3)</f>
        <v>31</v>
      </c>
      <c r="K33" t="s">
        <v>707</v>
      </c>
      <c r="L33" t="str">
        <f>INDEX(allsections[[S]:[Order]],MATCH(unique_sub[[#This Row],[SSGUID]],allsections[SGUID],0),1)</f>
        <v>HOP 29.03 Organic fertilizers</v>
      </c>
      <c r="M33" t="str">
        <f>INDEX(allsections[[S]:[Order]],MATCH(unique_sub[[#This Row],[SSGUID]],allsections[SGUID],0),2)</f>
        <v>-</v>
      </c>
      <c r="N33">
        <f>INDEX(allsections[[S]:[Order]],MATCH(unique_sub[[#This Row],[SSGUID]],allsections[SGUID],0),3)</f>
        <v>2903</v>
      </c>
      <c r="P33" t="s">
        <v>57</v>
      </c>
      <c r="Q33" t="s">
        <v>546</v>
      </c>
      <c r="R33" s="50" t="str">
        <f t="shared" si="0"/>
        <v>57pN9EDRNJdtiagduP3fZW50xAgBpMLFLITAgXsZZZlg</v>
      </c>
      <c r="S33" s="50">
        <f>INDEX(allsections[[S]:[Order]],MATCH(P33,allsections[SGUID],0),3)</f>
        <v>32</v>
      </c>
      <c r="T33" s="50">
        <f>INDEX(allsections[[S]:[Order]],MATCH(Q33,allsections[SGUID],0),3)</f>
        <v>3201</v>
      </c>
      <c r="U33" t="str">
        <f>IF(sectionsubsection[[#This Row],[Schon da?]]=1,INDEX(sectionsubsection_download[],MATCH(sectionsubsection[[#This Row],[Title]],sectionsubsection_download[Title],0),6),INDEX(sectionsubsection10[],MATCH(sectionsubsection[[#This Row],[Title]],sectionsubsection10[Title],0),6))</f>
        <v>2qY4MoLxFUnCA4vo1wdvyU</v>
      </c>
      <c r="V33">
        <f>COUNTIF(Z:Z,sectionsubsection[[#This Row],[Title]])</f>
        <v>1</v>
      </c>
      <c r="X33" s="52"/>
      <c r="Y33" s="52"/>
      <c r="Z33" s="52" t="s">
        <v>1413</v>
      </c>
      <c r="AA33" s="52" t="e">
        <v>#N/A</v>
      </c>
      <c r="AB33" s="52" t="e">
        <v>#N/A</v>
      </c>
      <c r="AC33" s="53" t="s">
        <v>1414</v>
      </c>
      <c r="AD33" t="e">
        <f>COUNTIF(#REF!,sectionsubsection_download[[#This Row],[Title]])</f>
        <v>#REF!</v>
      </c>
    </row>
    <row r="34" spans="1:30" ht="105" x14ac:dyDescent="0.25">
      <c r="A34" t="s">
        <v>66</v>
      </c>
      <c r="B34" s="48" t="s">
        <v>1415</v>
      </c>
      <c r="C34" t="s">
        <v>1293</v>
      </c>
      <c r="D34">
        <v>28</v>
      </c>
      <c r="F34" t="s">
        <v>57</v>
      </c>
      <c r="G34" t="str">
        <f>INDEX(allsections[[S]:[Order]],MATCH(unique_sections[[#This Row],[SGUID]],allsections[SGUID],0),1)</f>
        <v>HOP 32 PLANT PROTECTION PRODUCTS</v>
      </c>
      <c r="H34" t="str">
        <f>INDEX(allsections[[S]:[Order]],MATCH(unique_sections[[#This Row],[SGUID]],allsections[SGUID],0),2)</f>
        <v>-</v>
      </c>
      <c r="I34">
        <f>INDEX(allsections[[S]:[Order]],MATCH(unique_sections[[#This Row],[SGUID]],allsections[SGUID],0),3)</f>
        <v>32</v>
      </c>
      <c r="K34" t="s">
        <v>725</v>
      </c>
      <c r="L34" t="str">
        <f>INDEX(allsections[[S]:[Order]],MATCH(unique_sub[[#This Row],[SSGUID]],allsections[SGUID],0),1)</f>
        <v>HOP 29.02 Storage</v>
      </c>
      <c r="M34" t="str">
        <f>INDEX(allsections[[S]:[Order]],MATCH(unique_sub[[#This Row],[SSGUID]],allsections[SGUID],0),2)</f>
        <v>-</v>
      </c>
      <c r="N34">
        <f>INDEX(allsections[[S]:[Order]],MATCH(unique_sub[[#This Row],[SSGUID]],allsections[SGUID],0),3)</f>
        <v>2902</v>
      </c>
      <c r="P34" t="s">
        <v>571</v>
      </c>
      <c r="Q34" t="s">
        <v>50</v>
      </c>
      <c r="R34" s="50" t="str">
        <f t="shared" si="0"/>
        <v>5J6Wg6hIOJWcbwRBTKjslF5TvyR0UgB0EOmnMkFaZftX</v>
      </c>
      <c r="S34" s="50">
        <f>INDEX(allsections[[S]:[Order]],MATCH(P34,allsections[SGUID],0),3)</f>
        <v>31</v>
      </c>
      <c r="T34" s="50">
        <f>INDEX(allsections[[S]:[Order]],MATCH(Q34,allsections[SGUID],0),3)</f>
        <v>0</v>
      </c>
      <c r="U34" t="str">
        <f>IF(sectionsubsection[[#This Row],[Schon da?]]=1,INDEX(sectionsubsection_download[],MATCH(sectionsubsection[[#This Row],[Title]],sectionsubsection_download[Title],0),6),INDEX(sectionsubsection10[],MATCH(sectionsubsection[[#This Row],[Title]],sectionsubsection10[Title],0),6))</f>
        <v>73mmIJbLFA6st0OtTEqZWp</v>
      </c>
      <c r="V34">
        <f>COUNTIF(Z:Z,sectionsubsection[[#This Row],[Title]])</f>
        <v>1</v>
      </c>
      <c r="X34" s="51"/>
      <c r="Y34" s="51"/>
      <c r="Z34" s="52" t="s">
        <v>1416</v>
      </c>
      <c r="AA34" s="52" t="e">
        <v>#N/A</v>
      </c>
      <c r="AB34" s="52" t="e">
        <v>#N/A</v>
      </c>
      <c r="AC34" s="54" t="s">
        <v>1417</v>
      </c>
      <c r="AD34" t="e">
        <f>COUNTIF(#REF!,sectionsubsection_download[[#This Row],[Title]])</f>
        <v>#REF!</v>
      </c>
    </row>
    <row r="35" spans="1:30" ht="75" x14ac:dyDescent="0.25">
      <c r="A35" t="s">
        <v>119</v>
      </c>
      <c r="B35" s="48" t="s">
        <v>1418</v>
      </c>
      <c r="C35" t="s">
        <v>1293</v>
      </c>
      <c r="D35">
        <v>29</v>
      </c>
      <c r="F35" t="s">
        <v>178</v>
      </c>
      <c r="G35" t="str">
        <f>INDEX(allsections[[S]:[Order]],MATCH(unique_sections[[#This Row],[SGUID]],allsections[SGUID],0),1)</f>
        <v>HOP 33 POSTHARVEST HANDLING</v>
      </c>
      <c r="H35" t="str">
        <f>INDEX(allsections[[S]:[Order]],MATCH(unique_sections[[#This Row],[SGUID]],allsections[SGUID],0),2)</f>
        <v>-</v>
      </c>
      <c r="I35">
        <f>INDEX(allsections[[S]:[Order]],MATCH(unique_sections[[#This Row],[SGUID]],allsections[SGUID],0),3)</f>
        <v>33</v>
      </c>
      <c r="K35" t="s">
        <v>738</v>
      </c>
      <c r="L35" t="str">
        <f>INDEX(allsections[[S]:[Order]],MATCH(unique_sub[[#This Row],[SSGUID]],allsections[SGUID],0),1)</f>
        <v>HOP 29.01 Application records</v>
      </c>
      <c r="M35" t="str">
        <f>INDEX(allsections[[S]:[Order]],MATCH(unique_sub[[#This Row],[SSGUID]],allsections[SGUID],0),2)</f>
        <v>-</v>
      </c>
      <c r="N35">
        <f>INDEX(allsections[[S]:[Order]],MATCH(unique_sub[[#This Row],[SSGUID]],allsections[SGUID],0),3)</f>
        <v>2901</v>
      </c>
      <c r="P35" t="s">
        <v>111</v>
      </c>
      <c r="Q35" t="s">
        <v>620</v>
      </c>
      <c r="R35" s="50" t="str">
        <f t="shared" ref="R35:R65" si="1">P35&amp;Q35</f>
        <v>WIsqyzB7hUCqXcRGmylZ6SAqaQFjpGvk0dxFTZIzwA</v>
      </c>
      <c r="S35" s="50">
        <f>INDEX(allsections[[S]:[Order]],MATCH(P35,allsections[SGUID],0),3)</f>
        <v>30</v>
      </c>
      <c r="T35" s="50">
        <f>INDEX(allsections[[S]:[Order]],MATCH(Q35,allsections[SGUID],0),3)</f>
        <v>3006</v>
      </c>
      <c r="U35" t="str">
        <f>IF(sectionsubsection[[#This Row],[Schon da?]]=1,INDEX(sectionsubsection_download[],MATCH(sectionsubsection[[#This Row],[Title]],sectionsubsection_download[Title],0),6),INDEX(sectionsubsection10[],MATCH(sectionsubsection[[#This Row],[Title]],sectionsubsection10[Title],0),6))</f>
        <v>yNNnfi8cIVXTWlcpFs9Ve</v>
      </c>
      <c r="V35">
        <f>COUNTIF(Z:Z,sectionsubsection[[#This Row],[Title]])</f>
        <v>1</v>
      </c>
      <c r="X35" s="52"/>
      <c r="Y35" s="52"/>
      <c r="Z35" s="52" t="s">
        <v>1419</v>
      </c>
      <c r="AA35" s="52" t="e">
        <v>#N/A</v>
      </c>
      <c r="AB35" s="52" t="e">
        <v>#N/A</v>
      </c>
      <c r="AC35" s="53" t="s">
        <v>1420</v>
      </c>
      <c r="AD35" t="e">
        <f>COUNTIF(#REF!,sectionsubsection_download[[#This Row],[Title]])</f>
        <v>#REF!</v>
      </c>
    </row>
    <row r="36" spans="1:30" ht="60" x14ac:dyDescent="0.25">
      <c r="A36" t="s">
        <v>133</v>
      </c>
      <c r="B36" s="48" t="s">
        <v>1421</v>
      </c>
      <c r="C36" t="s">
        <v>1293</v>
      </c>
      <c r="D36">
        <v>25</v>
      </c>
      <c r="K36" t="s">
        <v>67</v>
      </c>
      <c r="L36" t="str">
        <f>INDEX(allsections[[S]:[Order]],MATCH(unique_sub[[#This Row],[SSGUID]],allsections[SGUID],0),1)</f>
        <v>HOP 28.01 Soil management and conservation</v>
      </c>
      <c r="M36" t="str">
        <f>INDEX(allsections[[S]:[Order]],MATCH(unique_sub[[#This Row],[SSGUID]],allsections[SGUID],0),2)</f>
        <v>-</v>
      </c>
      <c r="N36">
        <f>INDEX(allsections[[S]:[Order]],MATCH(unique_sub[[#This Row],[SSGUID]],allsections[SGUID],0),3)</f>
        <v>2801</v>
      </c>
      <c r="P36" t="s">
        <v>111</v>
      </c>
      <c r="Q36" t="s">
        <v>663</v>
      </c>
      <c r="R36" s="50" t="str">
        <f t="shared" si="1"/>
        <v>WIsqyzB7hUCqXcRGmylZ64AISrwQ9WCshrlYBBrxvLA</v>
      </c>
      <c r="S36" s="50">
        <f>INDEX(allsections[[S]:[Order]],MATCH(P36,allsections[SGUID],0),3)</f>
        <v>30</v>
      </c>
      <c r="T36" s="50">
        <f>INDEX(allsections[[S]:[Order]],MATCH(Q36,allsections[SGUID],0),3)</f>
        <v>3004</v>
      </c>
      <c r="U36" t="str">
        <f>IF(sectionsubsection[[#This Row],[Schon da?]]=1,INDEX(sectionsubsection_download[],MATCH(sectionsubsection[[#This Row],[Title]],sectionsubsection_download[Title],0),6),INDEX(sectionsubsection10[],MATCH(sectionsubsection[[#This Row],[Title]],sectionsubsection10[Title],0),6))</f>
        <v>3eE3Q3pAc6KiMjhWeHYlIc</v>
      </c>
      <c r="V36">
        <f>COUNTIF(Z:Z,sectionsubsection[[#This Row],[Title]])</f>
        <v>1</v>
      </c>
      <c r="X36" s="51"/>
      <c r="Y36" s="51"/>
      <c r="Z36" s="52" t="s">
        <v>1422</v>
      </c>
      <c r="AA36" s="52" t="e">
        <v>#N/A</v>
      </c>
      <c r="AB36" s="52" t="e">
        <v>#N/A</v>
      </c>
      <c r="AC36" s="54" t="s">
        <v>1423</v>
      </c>
      <c r="AD36" t="e">
        <f>COUNTIF(#REF!,sectionsubsection_download[[#This Row],[Title]])</f>
        <v>#REF!</v>
      </c>
    </row>
    <row r="37" spans="1:30" ht="90" x14ac:dyDescent="0.25">
      <c r="A37" t="s">
        <v>1424</v>
      </c>
      <c r="B37" s="48" t="s">
        <v>1425</v>
      </c>
      <c r="C37" t="s">
        <v>1293</v>
      </c>
      <c r="D37">
        <v>32</v>
      </c>
      <c r="K37" t="s">
        <v>926</v>
      </c>
      <c r="L37" t="str">
        <f>INDEX(allsections[[S]:[Order]],MATCH(unique_sub[[#This Row],[SSGUID]],allsections[SGUID],0),1)</f>
        <v>HOP 22.02 Ecological upgrading of unproductive sites</v>
      </c>
      <c r="M37" t="str">
        <f>INDEX(allsections[[S]:[Order]],MATCH(unique_sub[[#This Row],[SSGUID]],allsections[SGUID],0),2)</f>
        <v>-</v>
      </c>
      <c r="N37">
        <f>INDEX(allsections[[S]:[Order]],MATCH(unique_sub[[#This Row],[SSGUID]],allsections[SGUID],0),3)</f>
        <v>2202</v>
      </c>
      <c r="P37" t="s">
        <v>111</v>
      </c>
      <c r="Q37" t="s">
        <v>676</v>
      </c>
      <c r="R37" s="50" t="str">
        <f t="shared" si="1"/>
        <v>WIsqyzB7hUCqXcRGmylZ65JMEtkoFWwAZfaa1yaPgBK</v>
      </c>
      <c r="S37" s="50">
        <f>INDEX(allsections[[S]:[Order]],MATCH(P37,allsections[SGUID],0),3)</f>
        <v>30</v>
      </c>
      <c r="T37" s="50">
        <f>INDEX(allsections[[S]:[Order]],MATCH(Q37,allsections[SGUID],0),3)</f>
        <v>3003</v>
      </c>
      <c r="U37" t="str">
        <f>IF(sectionsubsection[[#This Row],[Schon da?]]=1,INDEX(sectionsubsection_download[],MATCH(sectionsubsection[[#This Row],[Title]],sectionsubsection_download[Title],0),6),INDEX(sectionsubsection10[],MATCH(sectionsubsection[[#This Row],[Title]],sectionsubsection10[Title],0),6))</f>
        <v>68w0QanW27g7DC5iiMNgnB</v>
      </c>
      <c r="V37">
        <f>COUNTIF(Z:Z,sectionsubsection[[#This Row],[Title]])</f>
        <v>1</v>
      </c>
      <c r="X37" s="52"/>
      <c r="Y37" s="52"/>
      <c r="Z37" s="52" t="s">
        <v>1426</v>
      </c>
      <c r="AA37" s="52" t="e">
        <v>#N/A</v>
      </c>
      <c r="AB37" s="52" t="e">
        <v>#N/A</v>
      </c>
      <c r="AC37" s="53" t="s">
        <v>1427</v>
      </c>
      <c r="AD37" t="e">
        <f>COUNTIF(#REF!,sectionsubsection_download[[#This Row],[Title]])</f>
        <v>#REF!</v>
      </c>
    </row>
    <row r="38" spans="1:30" ht="75" x14ac:dyDescent="0.25">
      <c r="A38" t="s">
        <v>1428</v>
      </c>
      <c r="B38" s="48" t="s">
        <v>1429</v>
      </c>
      <c r="C38" t="s">
        <v>1293</v>
      </c>
      <c r="D38">
        <v>29</v>
      </c>
      <c r="K38" t="s">
        <v>993</v>
      </c>
      <c r="L38" t="str">
        <f>INDEX(allsections[[S]:[Order]],MATCH(unique_sub[[#This Row],[SSGUID]],allsections[SGUID],0),1)</f>
        <v>HOP 20.03 Personal protective equipment</v>
      </c>
      <c r="M38" t="str">
        <f>INDEX(allsections[[S]:[Order]],MATCH(unique_sub[[#This Row],[SSGUID]],allsections[SGUID],0),2)</f>
        <v>-</v>
      </c>
      <c r="N38">
        <f>INDEX(allsections[[S]:[Order]],MATCH(unique_sub[[#This Row],[SSGUID]],allsections[SGUID],0),3)</f>
        <v>2003</v>
      </c>
      <c r="P38" t="s">
        <v>119</v>
      </c>
      <c r="Q38" t="s">
        <v>707</v>
      </c>
      <c r="R38" s="50" t="str">
        <f t="shared" si="1"/>
        <v>3mzqvFtvshFUd9FG5jPpxS34qytRFn55Pj9v8N6jW9Nd</v>
      </c>
      <c r="S38" s="50">
        <f>INDEX(allsections[[S]:[Order]],MATCH(P38,allsections[SGUID],0),3)</f>
        <v>29</v>
      </c>
      <c r="T38" s="50">
        <f>INDEX(allsections[[S]:[Order]],MATCH(Q38,allsections[SGUID],0),3)</f>
        <v>2903</v>
      </c>
      <c r="U38" t="str">
        <f>IF(sectionsubsection[[#This Row],[Schon da?]]=1,INDEX(sectionsubsection_download[],MATCH(sectionsubsection[[#This Row],[Title]],sectionsubsection_download[Title],0),6),INDEX(sectionsubsection10[],MATCH(sectionsubsection[[#This Row],[Title]],sectionsubsection10[Title],0),6))</f>
        <v>2HYuayP7D4BMSo75oiaXrl</v>
      </c>
      <c r="V38">
        <f>COUNTIF(Z:Z,sectionsubsection[[#This Row],[Title]])</f>
        <v>1</v>
      </c>
      <c r="X38" s="51"/>
      <c r="Y38" s="51"/>
      <c r="Z38" s="52" t="s">
        <v>1430</v>
      </c>
      <c r="AA38" s="52" t="e">
        <v>#N/A</v>
      </c>
      <c r="AB38" s="52" t="e">
        <v>#N/A</v>
      </c>
      <c r="AC38" s="54" t="s">
        <v>1431</v>
      </c>
      <c r="AD38" t="e">
        <f>COUNTIF(#REF!,sectionsubsection_download[[#This Row],[Title]])</f>
        <v>#REF!</v>
      </c>
    </row>
    <row r="39" spans="1:30" ht="105" x14ac:dyDescent="0.25">
      <c r="A39" t="s">
        <v>1432</v>
      </c>
      <c r="B39" s="48" t="s">
        <v>1433</v>
      </c>
      <c r="C39" t="s">
        <v>1293</v>
      </c>
      <c r="D39">
        <v>28</v>
      </c>
      <c r="K39" t="s">
        <v>1018</v>
      </c>
      <c r="L39" t="str">
        <f>INDEX(allsections[[S]:[Order]],MATCH(unique_sub[[#This Row],[SSGUID]],allsections[SGUID],0),1)</f>
        <v>HOP 20.02 Hazards and first aid</v>
      </c>
      <c r="M39" t="str">
        <f>INDEX(allsections[[S]:[Order]],MATCH(unique_sub[[#This Row],[SSGUID]],allsections[SGUID],0),2)</f>
        <v>-</v>
      </c>
      <c r="N39">
        <f>INDEX(allsections[[S]:[Order]],MATCH(unique_sub[[#This Row],[SSGUID]],allsections[SGUID],0),3)</f>
        <v>2002</v>
      </c>
      <c r="P39" t="s">
        <v>119</v>
      </c>
      <c r="Q39" t="s">
        <v>725</v>
      </c>
      <c r="R39" s="50" t="str">
        <f t="shared" si="1"/>
        <v>3mzqvFtvshFUd9FG5jPpxS3QFwSW2yUZI11qFYS6goaH</v>
      </c>
      <c r="S39" s="50">
        <f>INDEX(allsections[[S]:[Order]],MATCH(P39,allsections[SGUID],0),3)</f>
        <v>29</v>
      </c>
      <c r="T39" s="50">
        <f>INDEX(allsections[[S]:[Order]],MATCH(Q39,allsections[SGUID],0),3)</f>
        <v>2902</v>
      </c>
      <c r="U39" t="str">
        <f>IF(sectionsubsection[[#This Row],[Schon da?]]=1,INDEX(sectionsubsection_download[],MATCH(sectionsubsection[[#This Row],[Title]],sectionsubsection_download[Title],0),6),INDEX(sectionsubsection10[],MATCH(sectionsubsection[[#This Row],[Title]],sectionsubsection10[Title],0),6))</f>
        <v>489bZFWSQmhiPe5OysSmjy</v>
      </c>
      <c r="V39">
        <f>COUNTIF(Z:Z,sectionsubsection[[#This Row],[Title]])</f>
        <v>1</v>
      </c>
      <c r="X39" s="52"/>
      <c r="Y39" s="52"/>
      <c r="Z39" s="52" t="s">
        <v>1434</v>
      </c>
      <c r="AA39" s="52" t="e">
        <v>#N/A</v>
      </c>
      <c r="AB39" s="52" t="e">
        <v>#N/A</v>
      </c>
      <c r="AC39" s="53" t="s">
        <v>1435</v>
      </c>
      <c r="AD39" t="e">
        <f>COUNTIF(#REF!,sectionsubsection_download[[#This Row],[Title]])</f>
        <v>#REF!</v>
      </c>
    </row>
    <row r="40" spans="1:30" ht="60" x14ac:dyDescent="0.25">
      <c r="A40" t="s">
        <v>1436</v>
      </c>
      <c r="B40" s="48" t="s">
        <v>1437</v>
      </c>
      <c r="C40" t="s">
        <v>1293</v>
      </c>
      <c r="D40">
        <v>25</v>
      </c>
      <c r="K40" t="s">
        <v>1043</v>
      </c>
      <c r="L40" t="str">
        <f>INDEX(allsections[[S]:[Order]],MATCH(unique_sub[[#This Row],[SSGUID]],allsections[SGUID],0),1)</f>
        <v>HOP 20.01 Risk assessment and training</v>
      </c>
      <c r="M40" t="str">
        <f>INDEX(allsections[[S]:[Order]],MATCH(unique_sub[[#This Row],[SSGUID]],allsections[SGUID],0),2)</f>
        <v>-</v>
      </c>
      <c r="N40">
        <f>INDEX(allsections[[S]:[Order]],MATCH(unique_sub[[#This Row],[SSGUID]],allsections[SGUID],0),3)</f>
        <v>2001</v>
      </c>
      <c r="P40" t="s">
        <v>119</v>
      </c>
      <c r="Q40" t="s">
        <v>738</v>
      </c>
      <c r="R40" s="50" t="str">
        <f t="shared" si="1"/>
        <v>3mzqvFtvshFUd9FG5jPpxS2G6uwghHDTAis8RUZY3FJx</v>
      </c>
      <c r="S40" s="50">
        <f>INDEX(allsections[[S]:[Order]],MATCH(P40,allsections[SGUID],0),3)</f>
        <v>29</v>
      </c>
      <c r="T40" s="50">
        <f>INDEX(allsections[[S]:[Order]],MATCH(Q40,allsections[SGUID],0),3)</f>
        <v>2901</v>
      </c>
      <c r="U40" t="str">
        <f>IF(sectionsubsection[[#This Row],[Schon da?]]=1,INDEX(sectionsubsection_download[],MATCH(sectionsubsection[[#This Row],[Title]],sectionsubsection_download[Title],0),6),INDEX(sectionsubsection10[],MATCH(sectionsubsection[[#This Row],[Title]],sectionsubsection10[Title],0),6))</f>
        <v>1EV9fOJFtgZHkgwnGkSJCo</v>
      </c>
      <c r="V40">
        <f>COUNTIF(Z:Z,sectionsubsection[[#This Row],[Title]])</f>
        <v>1</v>
      </c>
      <c r="X40" s="51"/>
      <c r="Y40" s="51"/>
      <c r="Z40" s="52" t="s">
        <v>1438</v>
      </c>
      <c r="AA40" s="52" t="e">
        <v>#N/A</v>
      </c>
      <c r="AB40" s="52" t="e">
        <v>#N/A</v>
      </c>
      <c r="AC40" s="54" t="s">
        <v>1439</v>
      </c>
      <c r="AD40" t="e">
        <f>COUNTIF(#REF!,sectionsubsection_download[[#This Row],[Title]])</f>
        <v>#REF!</v>
      </c>
    </row>
    <row r="41" spans="1:30" ht="105" x14ac:dyDescent="0.25">
      <c r="A41" t="s">
        <v>1440</v>
      </c>
      <c r="B41" s="48" t="s">
        <v>1441</v>
      </c>
      <c r="C41" t="s">
        <v>1293</v>
      </c>
      <c r="D41">
        <v>1203</v>
      </c>
      <c r="P41" t="s">
        <v>66</v>
      </c>
      <c r="Q41" t="s">
        <v>67</v>
      </c>
      <c r="R41" s="50" t="str">
        <f t="shared" si="1"/>
        <v>38FoI2x9MvJMWYmW9A94FP1GydlnqB5f3ZYrijAhJ8a1</v>
      </c>
      <c r="S41" s="50">
        <f>INDEX(allsections[[S]:[Order]],MATCH(P41,allsections[SGUID],0),3)</f>
        <v>28</v>
      </c>
      <c r="T41" s="50">
        <f>INDEX(allsections[[S]:[Order]],MATCH(Q41,allsections[SGUID],0),3)</f>
        <v>2801</v>
      </c>
      <c r="U41" t="str">
        <f>IF(sectionsubsection[[#This Row],[Schon da?]]=1,INDEX(sectionsubsection_download[],MATCH(sectionsubsection[[#This Row],[Title]],sectionsubsection_download[Title],0),6),INDEX(sectionsubsection10[],MATCH(sectionsubsection[[#This Row],[Title]],sectionsubsection10[Title],0),6))</f>
        <v>2POBKEfw5bnX0otH120XN9</v>
      </c>
      <c r="V41">
        <f>COUNTIF(Z:Z,sectionsubsection[[#This Row],[Title]])</f>
        <v>1</v>
      </c>
      <c r="X41" s="52"/>
      <c r="Y41" s="52"/>
      <c r="Z41" s="52" t="s">
        <v>1442</v>
      </c>
      <c r="AA41" s="52" t="e">
        <v>#N/A</v>
      </c>
      <c r="AB41" s="52" t="e">
        <v>#N/A</v>
      </c>
      <c r="AC41" s="53" t="s">
        <v>1443</v>
      </c>
      <c r="AD41" t="e">
        <f>COUNTIF(#REF!,sectionsubsection_download[[#This Row],[Title]])</f>
        <v>#REF!</v>
      </c>
    </row>
    <row r="42" spans="1:30" ht="75" x14ac:dyDescent="0.25">
      <c r="A42" t="s">
        <v>1444</v>
      </c>
      <c r="B42" s="48" t="s">
        <v>1445</v>
      </c>
      <c r="C42" t="s">
        <v>1293</v>
      </c>
      <c r="D42">
        <v>1201</v>
      </c>
      <c r="P42" t="s">
        <v>791</v>
      </c>
      <c r="Q42" t="s">
        <v>50</v>
      </c>
      <c r="R42" s="50" t="str">
        <f t="shared" si="1"/>
        <v>2zKr6OtZT3ieaBkkiQdRnE5TvyR0UgB0EOmnMkFaZftX</v>
      </c>
      <c r="S42" s="50">
        <f>INDEX(allsections[[S]:[Order]],MATCH(P42,allsections[SGUID],0),3)</f>
        <v>27</v>
      </c>
      <c r="T42" s="50">
        <f>INDEX(allsections[[S]:[Order]],MATCH(Q42,allsections[SGUID],0),3)</f>
        <v>0</v>
      </c>
      <c r="U42" t="str">
        <f>IF(sectionsubsection[[#This Row],[Schon da?]]=1,INDEX(sectionsubsection_download[],MATCH(sectionsubsection[[#This Row],[Title]],sectionsubsection_download[Title],0),6),INDEX(sectionsubsection10[],MATCH(sectionsubsection[[#This Row],[Title]],sectionsubsection10[Title],0),6))</f>
        <v>4MADFxOdPQhN4tDSrYC3kN</v>
      </c>
      <c r="V42">
        <f>COUNTIF(Z:Z,sectionsubsection[[#This Row],[Title]])</f>
        <v>1</v>
      </c>
      <c r="X42" s="51"/>
      <c r="Y42" s="51"/>
      <c r="Z42" s="52" t="s">
        <v>1446</v>
      </c>
      <c r="AA42" s="52" t="e">
        <v>#N/A</v>
      </c>
      <c r="AB42" s="52" t="e">
        <v>#N/A</v>
      </c>
      <c r="AC42" s="54" t="s">
        <v>1447</v>
      </c>
      <c r="AD42" t="e">
        <f>COUNTIF(#REF!,sectionsubsection_download[[#This Row],[Title]])</f>
        <v>#REF!</v>
      </c>
    </row>
    <row r="43" spans="1:30" ht="75" x14ac:dyDescent="0.25">
      <c r="A43" t="s">
        <v>1448</v>
      </c>
      <c r="B43" s="48" t="s">
        <v>1449</v>
      </c>
      <c r="C43" t="s">
        <v>1293</v>
      </c>
      <c r="D43">
        <v>802</v>
      </c>
      <c r="P43" t="s">
        <v>816</v>
      </c>
      <c r="Q43" t="s">
        <v>50</v>
      </c>
      <c r="R43" s="50" t="str">
        <f t="shared" si="1"/>
        <v>1PygzsgwT1kH98NoRIqHJK5TvyR0UgB0EOmnMkFaZftX</v>
      </c>
      <c r="S43" s="50">
        <f>INDEX(allsections[[S]:[Order]],MATCH(P43,allsections[SGUID],0),3)</f>
        <v>26</v>
      </c>
      <c r="T43" s="50">
        <f>INDEX(allsections[[S]:[Order]],MATCH(Q43,allsections[SGUID],0),3)</f>
        <v>0</v>
      </c>
      <c r="U43" t="str">
        <f>IF(sectionsubsection[[#This Row],[Schon da?]]=1,INDEX(sectionsubsection_download[],MATCH(sectionsubsection[[#This Row],[Title]],sectionsubsection_download[Title],0),6),INDEX(sectionsubsection10[],MATCH(sectionsubsection[[#This Row],[Title]],sectionsubsection10[Title],0),6))</f>
        <v>6GeO2cIfH8F4MS0Wrn7hu8</v>
      </c>
      <c r="V43">
        <f>COUNTIF(Z:Z,sectionsubsection[[#This Row],[Title]])</f>
        <v>1</v>
      </c>
      <c r="X43" s="52"/>
      <c r="Y43" s="52"/>
      <c r="Z43" s="52" t="s">
        <v>1450</v>
      </c>
      <c r="AA43" s="52" t="e">
        <v>#N/A</v>
      </c>
      <c r="AB43" s="52" t="e">
        <v>#N/A</v>
      </c>
      <c r="AC43" s="53" t="s">
        <v>1451</v>
      </c>
      <c r="AD43" t="e">
        <f>COUNTIF(#REF!,sectionsubsection_download[[#This Row],[Title]])</f>
        <v>#REF!</v>
      </c>
    </row>
    <row r="44" spans="1:30" ht="45" x14ac:dyDescent="0.25">
      <c r="A44" t="s">
        <v>1452</v>
      </c>
      <c r="B44" s="48" t="s">
        <v>1453</v>
      </c>
      <c r="C44" t="s">
        <v>1293</v>
      </c>
      <c r="D44">
        <v>8</v>
      </c>
      <c r="P44" t="s">
        <v>883</v>
      </c>
      <c r="Q44" t="s">
        <v>50</v>
      </c>
      <c r="R44" s="50" t="str">
        <f t="shared" si="1"/>
        <v>7zYHRKozLWyZJNsLHlqmWj5TvyR0UgB0EOmnMkFaZftX</v>
      </c>
      <c r="S44" s="50">
        <f>INDEX(allsections[[S]:[Order]],MATCH(P44,allsections[SGUID],0),3)</f>
        <v>24</v>
      </c>
      <c r="T44" s="50">
        <f>INDEX(allsections[[S]:[Order]],MATCH(Q44,allsections[SGUID],0),3)</f>
        <v>0</v>
      </c>
      <c r="U44" t="str">
        <f>IF(sectionsubsection[[#This Row],[Schon da?]]=1,INDEX(sectionsubsection_download[],MATCH(sectionsubsection[[#This Row],[Title]],sectionsubsection_download[Title],0),6),INDEX(sectionsubsection10[],MATCH(sectionsubsection[[#This Row],[Title]],sectionsubsection10[Title],0),6))</f>
        <v>6FGY5f8scT9uxdRY1Dm0EA</v>
      </c>
      <c r="V44">
        <f>COUNTIF(Z:Z,sectionsubsection[[#This Row],[Title]])</f>
        <v>1</v>
      </c>
      <c r="X44" s="51"/>
      <c r="Y44" s="51"/>
      <c r="Z44" s="52" t="s">
        <v>1454</v>
      </c>
      <c r="AA44" s="52" t="e">
        <v>#N/A</v>
      </c>
      <c r="AB44" s="52" t="e">
        <v>#N/A</v>
      </c>
      <c r="AC44" s="54" t="s">
        <v>1455</v>
      </c>
      <c r="AD44" t="e">
        <f>COUNTIF(#REF!,sectionsubsection_download[[#This Row],[Title]])</f>
        <v>#REF!</v>
      </c>
    </row>
    <row r="45" spans="1:30" ht="90" x14ac:dyDescent="0.25">
      <c r="A45" t="s">
        <v>1456</v>
      </c>
      <c r="B45" s="48" t="s">
        <v>1457</v>
      </c>
      <c r="C45" t="s">
        <v>1293</v>
      </c>
      <c r="D45">
        <v>701</v>
      </c>
      <c r="P45" t="s">
        <v>75</v>
      </c>
      <c r="Q45" t="s">
        <v>50</v>
      </c>
      <c r="R45" s="50" t="str">
        <f t="shared" si="1"/>
        <v>7tJdxC0MUJe1HSs3MotQlM5TvyR0UgB0EOmnMkFaZftX</v>
      </c>
      <c r="S45" s="50">
        <f>INDEX(allsections[[S]:[Order]],MATCH(P45,allsections[SGUID],0),3)</f>
        <v>23</v>
      </c>
      <c r="T45" s="50">
        <f>INDEX(allsections[[S]:[Order]],MATCH(Q45,allsections[SGUID],0),3)</f>
        <v>0</v>
      </c>
      <c r="U45" t="str">
        <f>IF(sectionsubsection[[#This Row],[Schon da?]]=1,INDEX(sectionsubsection_download[],MATCH(sectionsubsection[[#This Row],[Title]],sectionsubsection_download[Title],0),6),INDEX(sectionsubsection10[],MATCH(sectionsubsection[[#This Row],[Title]],sectionsubsection10[Title],0),6))</f>
        <v>6PRvE2QfxASI7YKnCc3EqN</v>
      </c>
      <c r="V45">
        <f>COUNTIF(Z:Z,sectionsubsection[[#This Row],[Title]])</f>
        <v>1</v>
      </c>
      <c r="X45" s="52"/>
      <c r="Y45" s="52"/>
      <c r="Z45" s="52" t="s">
        <v>1458</v>
      </c>
      <c r="AA45" s="52" t="e">
        <v>#N/A</v>
      </c>
      <c r="AB45" s="52" t="e">
        <v>#N/A</v>
      </c>
      <c r="AC45" s="53" t="s">
        <v>1459</v>
      </c>
      <c r="AD45" t="e">
        <f>COUNTIF(#REF!,sectionsubsection_download[[#This Row],[Title]])</f>
        <v>#REF!</v>
      </c>
    </row>
    <row r="46" spans="1:30" ht="90" x14ac:dyDescent="0.25">
      <c r="A46" t="s">
        <v>1460</v>
      </c>
      <c r="B46" s="48" t="s">
        <v>1461</v>
      </c>
      <c r="C46" t="s">
        <v>1293</v>
      </c>
      <c r="D46">
        <v>7</v>
      </c>
      <c r="P46" t="s">
        <v>82</v>
      </c>
      <c r="Q46" t="s">
        <v>926</v>
      </c>
      <c r="R46" s="50" t="str">
        <f t="shared" si="1"/>
        <v>3ov8Ci8FQzD3sYIYu2RpnL3yzXvEhnmn5Jt2gzgNRyxG</v>
      </c>
      <c r="S46" s="50">
        <f>INDEX(allsections[[S]:[Order]],MATCH(P46,allsections[SGUID],0),3)</f>
        <v>22</v>
      </c>
      <c r="T46" s="50">
        <f>INDEX(allsections[[S]:[Order]],MATCH(Q46,allsections[SGUID],0),3)</f>
        <v>2202</v>
      </c>
      <c r="U46" t="str">
        <f>IF(sectionsubsection[[#This Row],[Schon da?]]=1,INDEX(sectionsubsection_download[],MATCH(sectionsubsection[[#This Row],[Title]],sectionsubsection_download[Title],0),6),INDEX(sectionsubsection10[],MATCH(sectionsubsection[[#This Row],[Title]],sectionsubsection10[Title],0),6))</f>
        <v>2ImsoVLGQdeZF6agzMqJ8A</v>
      </c>
      <c r="V46">
        <f>COUNTIF(Z:Z,sectionsubsection[[#This Row],[Title]])</f>
        <v>1</v>
      </c>
      <c r="X46" s="51"/>
      <c r="Y46" s="51"/>
      <c r="Z46" s="52" t="s">
        <v>1462</v>
      </c>
      <c r="AA46" s="52" t="e">
        <v>#N/A</v>
      </c>
      <c r="AB46" s="52" t="e">
        <v>#N/A</v>
      </c>
      <c r="AC46" s="54" t="s">
        <v>1463</v>
      </c>
      <c r="AD46" t="e">
        <f>COUNTIF(#REF!,sectionsubsection_download[[#This Row],[Title]])</f>
        <v>#REF!</v>
      </c>
    </row>
    <row r="47" spans="1:30" ht="60" x14ac:dyDescent="0.25">
      <c r="A47" t="s">
        <v>1464</v>
      </c>
      <c r="B47" s="48" t="s">
        <v>1465</v>
      </c>
      <c r="C47" t="s">
        <v>1293</v>
      </c>
      <c r="D47">
        <v>406</v>
      </c>
      <c r="P47" t="s">
        <v>945</v>
      </c>
      <c r="Q47" t="s">
        <v>50</v>
      </c>
      <c r="R47" s="50" t="str">
        <f t="shared" si="1"/>
        <v>3yiKvwYoXBHDoxipYV9gbp5TvyR0UgB0EOmnMkFaZftX</v>
      </c>
      <c r="S47" s="50">
        <f>INDEX(allsections[[S]:[Order]],MATCH(P47,allsections[SGUID],0),3)</f>
        <v>21</v>
      </c>
      <c r="T47" s="50">
        <f>INDEX(allsections[[S]:[Order]],MATCH(Q47,allsections[SGUID],0),3)</f>
        <v>0</v>
      </c>
      <c r="U47" t="str">
        <f>IF(sectionsubsection[[#This Row],[Schon da?]]=1,INDEX(sectionsubsection_download[],MATCH(sectionsubsection[[#This Row],[Title]],sectionsubsection_download[Title],0),6),INDEX(sectionsubsection10[],MATCH(sectionsubsection[[#This Row],[Title]],sectionsubsection10[Title],0),6))</f>
        <v>6IxE566h7r5Jvb3W7WDuj3</v>
      </c>
      <c r="V47">
        <f>COUNTIF(Z:Z,sectionsubsection[[#This Row],[Title]])</f>
        <v>1</v>
      </c>
      <c r="X47" s="52"/>
      <c r="Y47" s="52"/>
      <c r="Z47" s="52" t="s">
        <v>1466</v>
      </c>
      <c r="AA47" s="52" t="e">
        <v>#N/A</v>
      </c>
      <c r="AB47" s="52" t="e">
        <v>#N/A</v>
      </c>
      <c r="AC47" s="53" t="s">
        <v>1467</v>
      </c>
      <c r="AD47" t="e">
        <f>COUNTIF(#REF!,sectionsubsection_download[[#This Row],[Title]])</f>
        <v>#REF!</v>
      </c>
    </row>
    <row r="48" spans="1:30" ht="409.5" x14ac:dyDescent="0.25">
      <c r="A48" t="s">
        <v>1468</v>
      </c>
      <c r="B48" s="48" t="s">
        <v>1469</v>
      </c>
      <c r="C48" s="48" t="s">
        <v>1470</v>
      </c>
      <c r="D48">
        <v>101</v>
      </c>
      <c r="P48" t="s">
        <v>90</v>
      </c>
      <c r="Q48" t="s">
        <v>993</v>
      </c>
      <c r="R48" s="50" t="str">
        <f t="shared" si="1"/>
        <v>1STSYkQfJC6sJCHTl0LQ4B1E1VhZbj9C7JN1P2MNO7PP</v>
      </c>
      <c r="S48" s="50">
        <f>INDEX(allsections[[S]:[Order]],MATCH(P48,allsections[SGUID],0),3)</f>
        <v>20</v>
      </c>
      <c r="T48" s="50">
        <f>INDEX(allsections[[S]:[Order]],MATCH(Q48,allsections[SGUID],0),3)</f>
        <v>2003</v>
      </c>
      <c r="U48" t="str">
        <f>IF(sectionsubsection[[#This Row],[Schon da?]]=1,INDEX(sectionsubsection_download[],MATCH(sectionsubsection[[#This Row],[Title]],sectionsubsection_download[Title],0),6),INDEX(sectionsubsection10[],MATCH(sectionsubsection[[#This Row],[Title]],sectionsubsection10[Title],0),6))</f>
        <v>6HcHJDddlXRBRfZX9ZokDO</v>
      </c>
      <c r="V48">
        <f>COUNTIF(Z:Z,sectionsubsection[[#This Row],[Title]])</f>
        <v>1</v>
      </c>
      <c r="X48" s="51"/>
      <c r="Y48" s="51"/>
      <c r="Z48" s="52" t="s">
        <v>1471</v>
      </c>
      <c r="AA48" s="52" t="e">
        <v>#N/A</v>
      </c>
      <c r="AB48" s="52" t="e">
        <v>#N/A</v>
      </c>
      <c r="AC48" s="54" t="s">
        <v>1472</v>
      </c>
      <c r="AD48" t="e">
        <f>COUNTIF(#REF!,sectionsubsection_download[[#This Row],[Title]])</f>
        <v>#REF!</v>
      </c>
    </row>
    <row r="49" spans="1:30" ht="45" x14ac:dyDescent="0.25">
      <c r="A49" t="s">
        <v>1473</v>
      </c>
      <c r="B49" s="48" t="s">
        <v>1474</v>
      </c>
      <c r="C49" s="48" t="s">
        <v>1293</v>
      </c>
      <c r="D49">
        <v>1</v>
      </c>
      <c r="P49" t="s">
        <v>90</v>
      </c>
      <c r="Q49" t="s">
        <v>1018</v>
      </c>
      <c r="R49" s="50" t="str">
        <f t="shared" si="1"/>
        <v>1STSYkQfJC6sJCHTl0LQ4B5Nuj2EiEyMVydcblHaISFD</v>
      </c>
      <c r="S49" s="50">
        <f>INDEX(allsections[[S]:[Order]],MATCH(P49,allsections[SGUID],0),3)</f>
        <v>20</v>
      </c>
      <c r="T49" s="50">
        <f>INDEX(allsections[[S]:[Order]],MATCH(Q49,allsections[SGUID],0),3)</f>
        <v>2002</v>
      </c>
      <c r="U49" t="str">
        <f>IF(sectionsubsection[[#This Row],[Schon da?]]=1,INDEX(sectionsubsection_download[],MATCH(sectionsubsection[[#This Row],[Title]],sectionsubsection_download[Title],0),6),INDEX(sectionsubsection10[],MATCH(sectionsubsection[[#This Row],[Title]],sectionsubsection10[Title],0),6))</f>
        <v>73Lv9AVw6FCUaveBbhr4JK</v>
      </c>
      <c r="V49">
        <f>COUNTIF(Z:Z,sectionsubsection[[#This Row],[Title]])</f>
        <v>1</v>
      </c>
      <c r="X49" s="52"/>
      <c r="Y49" s="52"/>
      <c r="Z49" s="52" t="s">
        <v>1475</v>
      </c>
      <c r="AA49" s="52" t="e">
        <v>#N/A</v>
      </c>
      <c r="AB49" s="52" t="e">
        <v>#N/A</v>
      </c>
      <c r="AC49" s="53" t="s">
        <v>1476</v>
      </c>
      <c r="AD49" t="e">
        <f>COUNTIF(#REF!,sectionsubsection_download[[#This Row],[Title]])</f>
        <v>#REF!</v>
      </c>
    </row>
    <row r="50" spans="1:30" ht="120" x14ac:dyDescent="0.25">
      <c r="A50" t="s">
        <v>1477</v>
      </c>
      <c r="B50" s="48" t="s">
        <v>1478</v>
      </c>
      <c r="C50" s="48" t="s">
        <v>1293</v>
      </c>
      <c r="D50">
        <v>21</v>
      </c>
      <c r="P50" t="s">
        <v>90</v>
      </c>
      <c r="Q50" t="s">
        <v>1043</v>
      </c>
      <c r="R50" s="50" t="str">
        <f t="shared" si="1"/>
        <v>1STSYkQfJC6sJCHTl0LQ4B4xvzsgnTOtRkF4CQ8kI09i</v>
      </c>
      <c r="S50" s="50">
        <f>INDEX(allsections[[S]:[Order]],MATCH(P50,allsections[SGUID],0),3)</f>
        <v>20</v>
      </c>
      <c r="T50" s="50">
        <f>INDEX(allsections[[S]:[Order]],MATCH(Q50,allsections[SGUID],0),3)</f>
        <v>2001</v>
      </c>
      <c r="U50" t="str">
        <f>IF(sectionsubsection[[#This Row],[Schon da?]]=1,INDEX(sectionsubsection_download[],MATCH(sectionsubsection[[#This Row],[Title]],sectionsubsection_download[Title],0),6),INDEX(sectionsubsection10[],MATCH(sectionsubsection[[#This Row],[Title]],sectionsubsection10[Title],0),6))</f>
        <v>5KxdaTmagupnt1FFiWUWr</v>
      </c>
      <c r="V50">
        <f>COUNTIF(Z:Z,sectionsubsection[[#This Row],[Title]])</f>
        <v>1</v>
      </c>
      <c r="X50" s="51"/>
      <c r="Y50" s="51"/>
      <c r="Z50" s="52" t="s">
        <v>1479</v>
      </c>
      <c r="AA50" s="52" t="e">
        <v>#N/A</v>
      </c>
      <c r="AB50" s="52" t="e">
        <v>#N/A</v>
      </c>
      <c r="AC50" s="54" t="s">
        <v>1480</v>
      </c>
      <c r="AD50" t="e">
        <f>COUNTIF(#REF!,sectionsubsection_download[[#This Row],[Title]])</f>
        <v>#REF!</v>
      </c>
    </row>
    <row r="51" spans="1:30" ht="90" x14ac:dyDescent="0.25">
      <c r="A51" t="s">
        <v>57</v>
      </c>
      <c r="B51" s="48" t="s">
        <v>1481</v>
      </c>
      <c r="C51" t="s">
        <v>1293</v>
      </c>
      <c r="D51">
        <v>32</v>
      </c>
      <c r="P51" t="s">
        <v>1104</v>
      </c>
      <c r="Q51" t="s">
        <v>50</v>
      </c>
      <c r="R51" s="50" t="str">
        <f t="shared" si="1"/>
        <v>2mT42AzGqaTB4SqjuCAb8l5TvyR0UgB0EOmnMkFaZftX</v>
      </c>
      <c r="S51" s="50">
        <f>INDEX(allsections[[S]:[Order]],MATCH(P51,allsections[SGUID],0),3)</f>
        <v>17</v>
      </c>
      <c r="T51" s="50">
        <f>INDEX(allsections[[S]:[Order]],MATCH(Q51,allsections[SGUID],0),3)</f>
        <v>0</v>
      </c>
      <c r="U51" t="str">
        <f>IF(sectionsubsection[[#This Row],[Schon da?]]=1,INDEX(sectionsubsection_download[],MATCH(sectionsubsection[[#This Row],[Title]],sectionsubsection_download[Title],0),6),INDEX(sectionsubsection10[],MATCH(sectionsubsection[[#This Row],[Title]],sectionsubsection10[Title],0),6))</f>
        <v>6w3UMFW0oHAYouIfAQsxPp</v>
      </c>
      <c r="V51">
        <f>COUNTIF(Z:Z,sectionsubsection[[#This Row],[Title]])</f>
        <v>1</v>
      </c>
      <c r="X51" s="52"/>
      <c r="Y51" s="52"/>
      <c r="Z51" s="52" t="s">
        <v>1482</v>
      </c>
      <c r="AA51" s="52" t="e">
        <v>#N/A</v>
      </c>
      <c r="AB51" s="52" t="e">
        <v>#N/A</v>
      </c>
      <c r="AC51" s="53" t="s">
        <v>1483</v>
      </c>
      <c r="AD51" t="e">
        <f>COUNTIF(#REF!,sectionsubsection_download[[#This Row],[Title]])</f>
        <v>#REF!</v>
      </c>
    </row>
    <row r="52" spans="1:30" ht="45" x14ac:dyDescent="0.25">
      <c r="A52" t="s">
        <v>1484</v>
      </c>
      <c r="B52" s="48" t="s">
        <v>1485</v>
      </c>
      <c r="C52" t="s">
        <v>1293</v>
      </c>
      <c r="D52">
        <v>503</v>
      </c>
      <c r="P52" t="s">
        <v>1111</v>
      </c>
      <c r="Q52" t="s">
        <v>50</v>
      </c>
      <c r="R52" s="50" t="str">
        <f t="shared" si="1"/>
        <v>AqZg0D6YeGl82j7kk861G5TvyR0UgB0EOmnMkFaZftX</v>
      </c>
      <c r="S52" s="50">
        <f>INDEX(allsections[[S]:[Order]],MATCH(P52,allsections[SGUID],0),3)</f>
        <v>16</v>
      </c>
      <c r="T52" s="50">
        <f>INDEX(allsections[[S]:[Order]],MATCH(Q52,allsections[SGUID],0),3)</f>
        <v>0</v>
      </c>
      <c r="U52" t="str">
        <f>IF(sectionsubsection[[#This Row],[Schon da?]]=1,INDEX(sectionsubsection_download[],MATCH(sectionsubsection[[#This Row],[Title]],sectionsubsection_download[Title],0),6),INDEX(sectionsubsection10[],MATCH(sectionsubsection[[#This Row],[Title]],sectionsubsection10[Title],0),6))</f>
        <v>7rp7x9ZgHaqceXxu6OWWq7</v>
      </c>
      <c r="V52">
        <f>COUNTIF(Z:Z,sectionsubsection[[#This Row],[Title]])</f>
        <v>1</v>
      </c>
      <c r="X52" s="51"/>
      <c r="Y52" s="51"/>
      <c r="Z52" s="52" t="s">
        <v>1486</v>
      </c>
      <c r="AA52" s="52" t="e">
        <v>#N/A</v>
      </c>
      <c r="AB52" s="52" t="e">
        <v>#N/A</v>
      </c>
      <c r="AC52" s="54" t="s">
        <v>1487</v>
      </c>
      <c r="AD52" t="e">
        <f>COUNTIF(#REF!,sectionsubsection_download[[#This Row],[Title]])</f>
        <v>#REF!</v>
      </c>
    </row>
    <row r="53" spans="1:30" ht="409.5" x14ac:dyDescent="0.25">
      <c r="A53" t="s">
        <v>1488</v>
      </c>
      <c r="B53" s="48" t="s">
        <v>1489</v>
      </c>
      <c r="C53" s="48" t="s">
        <v>1490</v>
      </c>
      <c r="D53">
        <v>1</v>
      </c>
      <c r="P53" t="s">
        <v>1118</v>
      </c>
      <c r="Q53" t="s">
        <v>50</v>
      </c>
      <c r="R53" s="50" t="str">
        <f t="shared" si="1"/>
        <v>79NJXc4l9NQEbbeDhi7yAn5TvyR0UgB0EOmnMkFaZftX</v>
      </c>
      <c r="S53" s="50">
        <f>INDEX(allsections[[S]:[Order]],MATCH(P53,allsections[SGUID],0),3)</f>
        <v>15</v>
      </c>
      <c r="T53" s="50">
        <f>INDEX(allsections[[S]:[Order]],MATCH(Q53,allsections[SGUID],0),3)</f>
        <v>0</v>
      </c>
      <c r="U53" t="str">
        <f>IF(sectionsubsection[[#This Row],[Schon da?]]=1,INDEX(sectionsubsection_download[],MATCH(sectionsubsection[[#This Row],[Title]],sectionsubsection_download[Title],0),6),INDEX(sectionsubsection10[],MATCH(sectionsubsection[[#This Row],[Title]],sectionsubsection10[Title],0),6))</f>
        <v>4CAFQJ1DissSwVgUR6FAo2</v>
      </c>
      <c r="V53">
        <f>COUNTIF(Z:Z,sectionsubsection[[#This Row],[Title]])</f>
        <v>1</v>
      </c>
      <c r="X53" s="52"/>
      <c r="Y53" s="52"/>
      <c r="Z53" s="52" t="s">
        <v>1491</v>
      </c>
      <c r="AA53" s="52" t="e">
        <v>#N/A</v>
      </c>
      <c r="AB53" s="52" t="e">
        <v>#N/A</v>
      </c>
      <c r="AC53" s="53" t="s">
        <v>1492</v>
      </c>
      <c r="AD53" t="e">
        <f>COUNTIF(#REF!,sectionsubsection_download[[#This Row],[Title]])</f>
        <v>#REF!</v>
      </c>
    </row>
    <row r="54" spans="1:30" ht="75" x14ac:dyDescent="0.25">
      <c r="A54" t="s">
        <v>178</v>
      </c>
      <c r="B54" s="48" t="s">
        <v>1493</v>
      </c>
      <c r="C54" t="s">
        <v>1293</v>
      </c>
      <c r="D54">
        <v>33</v>
      </c>
      <c r="P54" t="s">
        <v>1125</v>
      </c>
      <c r="Q54" t="s">
        <v>50</v>
      </c>
      <c r="R54" s="50" t="str">
        <f t="shared" si="1"/>
        <v>17ftYiGJQGfvC82XpjU1HE5TvyR0UgB0EOmnMkFaZftX</v>
      </c>
      <c r="S54" s="50">
        <f>INDEX(allsections[[S]:[Order]],MATCH(P54,allsections[SGUID],0),3)</f>
        <v>14</v>
      </c>
      <c r="T54" s="50">
        <f>INDEX(allsections[[S]:[Order]],MATCH(Q54,allsections[SGUID],0),3)</f>
        <v>0</v>
      </c>
      <c r="U54" t="str">
        <f>IF(sectionsubsection[[#This Row],[Schon da?]]=1,INDEX(sectionsubsection_download[],MATCH(sectionsubsection[[#This Row],[Title]],sectionsubsection_download[Title],0),6),INDEX(sectionsubsection10[],MATCH(sectionsubsection[[#This Row],[Title]],sectionsubsection10[Title],0),6))</f>
        <v>4FpGNTsK7qObG6w0IK8lJ9</v>
      </c>
      <c r="V54">
        <f>COUNTIF(Z:Z,sectionsubsection[[#This Row],[Title]])</f>
        <v>1</v>
      </c>
      <c r="X54" s="51"/>
      <c r="Y54" s="51"/>
      <c r="Z54" s="52" t="s">
        <v>1494</v>
      </c>
      <c r="AA54" s="52" t="e">
        <v>#N/A</v>
      </c>
      <c r="AB54" s="52" t="e">
        <v>#N/A</v>
      </c>
      <c r="AC54" s="54" t="s">
        <v>1495</v>
      </c>
      <c r="AD54" t="e">
        <f>COUNTIF(#REF!,sectionsubsection_download[[#This Row],[Title]])</f>
        <v>#REF!</v>
      </c>
    </row>
    <row r="55" spans="1:30" ht="75" x14ac:dyDescent="0.25">
      <c r="A55" t="s">
        <v>571</v>
      </c>
      <c r="B55" s="48" t="s">
        <v>1496</v>
      </c>
      <c r="C55" t="s">
        <v>1293</v>
      </c>
      <c r="D55">
        <v>31</v>
      </c>
      <c r="P55" t="s">
        <v>1132</v>
      </c>
      <c r="Q55" t="s">
        <v>50</v>
      </c>
      <c r="R55" s="50" t="str">
        <f t="shared" si="1"/>
        <v>1EgtVf0gt9faAZ208UKbhp5TvyR0UgB0EOmnMkFaZftX</v>
      </c>
      <c r="S55" s="50">
        <f>INDEX(allsections[[S]:[Order]],MATCH(P55,allsections[SGUID],0),3)</f>
        <v>13</v>
      </c>
      <c r="T55" s="50">
        <f>INDEX(allsections[[S]:[Order]],MATCH(Q55,allsections[SGUID],0),3)</f>
        <v>0</v>
      </c>
      <c r="U55" t="str">
        <f>IF(sectionsubsection[[#This Row],[Schon da?]]=1,INDEX(sectionsubsection_download[],MATCH(sectionsubsection[[#This Row],[Title]],sectionsubsection_download[Title],0),6),INDEX(sectionsubsection10[],MATCH(sectionsubsection[[#This Row],[Title]],sectionsubsection10[Title],0),6))</f>
        <v>6xn2hlRu4XuFNY4EvmmhGh</v>
      </c>
      <c r="V55">
        <f>COUNTIF(Z:Z,sectionsubsection[[#This Row],[Title]])</f>
        <v>1</v>
      </c>
      <c r="X55" s="52"/>
      <c r="Y55" s="52"/>
      <c r="Z55" s="52" t="s">
        <v>1497</v>
      </c>
      <c r="AA55" s="52" t="e">
        <v>#N/A</v>
      </c>
      <c r="AB55" s="52" t="e">
        <v>#N/A</v>
      </c>
      <c r="AC55" s="53" t="s">
        <v>1498</v>
      </c>
      <c r="AD55" t="e">
        <f>COUNTIF(#REF!,sectionsubsection_download[[#This Row],[Title]])</f>
        <v>#REF!</v>
      </c>
    </row>
    <row r="56" spans="1:30" ht="60" x14ac:dyDescent="0.25">
      <c r="A56" t="s">
        <v>111</v>
      </c>
      <c r="B56" s="48" t="s">
        <v>1499</v>
      </c>
      <c r="C56" t="s">
        <v>1293</v>
      </c>
      <c r="D56">
        <v>30</v>
      </c>
      <c r="P56" t="s">
        <v>1145</v>
      </c>
      <c r="Q56" t="s">
        <v>50</v>
      </c>
      <c r="R56" s="50" t="str">
        <f t="shared" si="1"/>
        <v>VDK37xlSNcEUrQRExLE3o5TvyR0UgB0EOmnMkFaZftX</v>
      </c>
      <c r="S56" s="50">
        <f>INDEX(allsections[[S]:[Order]],MATCH(P56,allsections[SGUID],0),3)</f>
        <v>11</v>
      </c>
      <c r="T56" s="50">
        <f>INDEX(allsections[[S]:[Order]],MATCH(Q56,allsections[SGUID],0),3)</f>
        <v>0</v>
      </c>
      <c r="U56" t="str">
        <f>IF(sectionsubsection[[#This Row],[Schon da?]]=1,INDEX(sectionsubsection_download[],MATCH(sectionsubsection[[#This Row],[Title]],sectionsubsection_download[Title],0),6),INDEX(sectionsubsection10[],MATCH(sectionsubsection[[#This Row],[Title]],sectionsubsection10[Title],0),6))</f>
        <v>1QZN9MgOjsyqVA68ggNrjJ</v>
      </c>
      <c r="V56">
        <f>COUNTIF(Z:Z,sectionsubsection[[#This Row],[Title]])</f>
        <v>1</v>
      </c>
      <c r="X56" s="51"/>
      <c r="Y56" s="51"/>
      <c r="Z56" s="52" t="s">
        <v>1500</v>
      </c>
      <c r="AA56" s="52" t="e">
        <v>#N/A</v>
      </c>
      <c r="AB56" s="52" t="e">
        <v>#N/A</v>
      </c>
      <c r="AC56" s="54" t="s">
        <v>1501</v>
      </c>
      <c r="AD56" t="e">
        <f>COUNTIF(#REF!,sectionsubsection_download[[#This Row],[Title]])</f>
        <v>#REF!</v>
      </c>
    </row>
    <row r="57" spans="1:30" ht="60" x14ac:dyDescent="0.25">
      <c r="A57" t="s">
        <v>1502</v>
      </c>
      <c r="B57" s="48" t="s">
        <v>1503</v>
      </c>
      <c r="C57" t="s">
        <v>1293</v>
      </c>
      <c r="D57">
        <v>28</v>
      </c>
      <c r="P57" t="s">
        <v>1152</v>
      </c>
      <c r="Q57" t="s">
        <v>50</v>
      </c>
      <c r="R57" s="50" t="str">
        <f t="shared" si="1"/>
        <v>1JbTSVCXvD1rsi9FQI4BLX5TvyR0UgB0EOmnMkFaZftX</v>
      </c>
      <c r="S57" s="50">
        <f>INDEX(allsections[[S]:[Order]],MATCH(P57,allsections[SGUID],0),3)</f>
        <v>10</v>
      </c>
      <c r="T57" s="50">
        <f>INDEX(allsections[[S]:[Order]],MATCH(Q57,allsections[SGUID],0),3)</f>
        <v>0</v>
      </c>
      <c r="U57" t="str">
        <f>IF(sectionsubsection[[#This Row],[Schon da?]]=1,INDEX(sectionsubsection_download[],MATCH(sectionsubsection[[#This Row],[Title]],sectionsubsection_download[Title],0),6),INDEX(sectionsubsection10[],MATCH(sectionsubsection[[#This Row],[Title]],sectionsubsection10[Title],0),6))</f>
        <v>7szhAVwZa7A9bpfSi2pieJ</v>
      </c>
      <c r="V57">
        <f>COUNTIF(Z:Z,sectionsubsection[[#This Row],[Title]])</f>
        <v>1</v>
      </c>
      <c r="X57" s="52"/>
      <c r="Y57" s="52"/>
      <c r="Z57" s="52" t="s">
        <v>1504</v>
      </c>
      <c r="AA57" s="52" t="e">
        <v>#N/A</v>
      </c>
      <c r="AB57" s="52" t="e">
        <v>#N/A</v>
      </c>
      <c r="AC57" s="53" t="s">
        <v>1505</v>
      </c>
      <c r="AD57" t="e">
        <f>COUNTIF(#REF!,sectionsubsection_download[[#This Row],[Title]])</f>
        <v>#REF!</v>
      </c>
    </row>
    <row r="58" spans="1:30" ht="105" x14ac:dyDescent="0.25">
      <c r="A58" t="s">
        <v>791</v>
      </c>
      <c r="B58" s="48" t="s">
        <v>1506</v>
      </c>
      <c r="C58" t="s">
        <v>1293</v>
      </c>
      <c r="D58">
        <v>27</v>
      </c>
      <c r="P58" t="s">
        <v>1165</v>
      </c>
      <c r="Q58" t="s">
        <v>50</v>
      </c>
      <c r="R58" s="50" t="str">
        <f t="shared" si="1"/>
        <v>6jdV20fj5kQdZCYqV2HAZj5TvyR0UgB0EOmnMkFaZftX</v>
      </c>
      <c r="S58" s="50">
        <f>INDEX(allsections[[S]:[Order]],MATCH(P58,allsections[SGUID],0),3)</f>
        <v>9</v>
      </c>
      <c r="T58" s="50">
        <f>INDEX(allsections[[S]:[Order]],MATCH(Q58,allsections[SGUID],0),3)</f>
        <v>0</v>
      </c>
      <c r="U58" t="str">
        <f>IF(sectionsubsection[[#This Row],[Schon da?]]=1,INDEX(sectionsubsection_download[],MATCH(sectionsubsection[[#This Row],[Title]],sectionsubsection_download[Title],0),6),INDEX(sectionsubsection10[],MATCH(sectionsubsection[[#This Row],[Title]],sectionsubsection10[Title],0),6))</f>
        <v>70ruHYc2MpTvg0jD7QMezL</v>
      </c>
      <c r="V58">
        <f>COUNTIF(Z:Z,sectionsubsection[[#This Row],[Title]])</f>
        <v>1</v>
      </c>
      <c r="X58" s="51"/>
      <c r="Y58" s="51"/>
      <c r="Z58" s="52" t="s">
        <v>1507</v>
      </c>
      <c r="AA58" s="52" t="e">
        <v>#N/A</v>
      </c>
      <c r="AB58" s="52" t="e">
        <v>#N/A</v>
      </c>
      <c r="AC58" s="54" t="s">
        <v>1508</v>
      </c>
      <c r="AD58" t="e">
        <f>COUNTIF(#REF!,sectionsubsection_download[[#This Row],[Title]])</f>
        <v>#REF!</v>
      </c>
    </row>
    <row r="59" spans="1:30" ht="90" x14ac:dyDescent="0.25">
      <c r="A59" t="s">
        <v>816</v>
      </c>
      <c r="B59" s="48" t="s">
        <v>1509</v>
      </c>
      <c r="C59" t="s">
        <v>1293</v>
      </c>
      <c r="D59">
        <v>26</v>
      </c>
      <c r="P59" t="s">
        <v>1172</v>
      </c>
      <c r="Q59" t="s">
        <v>50</v>
      </c>
      <c r="R59" s="50" t="str">
        <f t="shared" si="1"/>
        <v>2kuhirjgnGOVNDcaDpOkYM5TvyR0UgB0EOmnMkFaZftX</v>
      </c>
      <c r="S59" s="50">
        <f>INDEX(allsections[[S]:[Order]],MATCH(P59,allsections[SGUID],0),3)</f>
        <v>8</v>
      </c>
      <c r="T59" s="50">
        <f>INDEX(allsections[[S]:[Order]],MATCH(Q59,allsections[SGUID],0),3)</f>
        <v>0</v>
      </c>
      <c r="U59" t="str">
        <f>IF(sectionsubsection[[#This Row],[Schon da?]]=1,INDEX(sectionsubsection_download[],MATCH(sectionsubsection[[#This Row],[Title]],sectionsubsection_download[Title],0),6),INDEX(sectionsubsection10[],MATCH(sectionsubsection[[#This Row],[Title]],sectionsubsection10[Title],0),6))</f>
        <v>DJzqg2fWJNX8DV2KctvYg</v>
      </c>
      <c r="V59">
        <f>COUNTIF(Z:Z,sectionsubsection[[#This Row],[Title]])</f>
        <v>1</v>
      </c>
      <c r="X59" s="52"/>
      <c r="Y59" s="52"/>
      <c r="Z59" s="52" t="s">
        <v>1510</v>
      </c>
      <c r="AA59" s="52" t="e">
        <v>#N/A</v>
      </c>
      <c r="AB59" s="52" t="e">
        <v>#N/A</v>
      </c>
      <c r="AC59" s="53" t="s">
        <v>1511</v>
      </c>
      <c r="AD59" t="e">
        <f>COUNTIF(#REF!,sectionsubsection_download[[#This Row],[Title]])</f>
        <v>#REF!</v>
      </c>
    </row>
    <row r="60" spans="1:30" ht="105" x14ac:dyDescent="0.25">
      <c r="A60" t="s">
        <v>883</v>
      </c>
      <c r="B60" s="48" t="s">
        <v>1512</v>
      </c>
      <c r="C60" t="s">
        <v>1293</v>
      </c>
      <c r="D60">
        <v>24</v>
      </c>
      <c r="P60" t="s">
        <v>1185</v>
      </c>
      <c r="Q60" t="s">
        <v>50</v>
      </c>
      <c r="R60" s="50" t="str">
        <f t="shared" si="1"/>
        <v>3hFRwOPd6tyF3XqgDpiUsI5TvyR0UgB0EOmnMkFaZftX</v>
      </c>
      <c r="S60" s="50">
        <f>INDEX(allsections[[S]:[Order]],MATCH(P60,allsections[SGUID],0),3)</f>
        <v>7</v>
      </c>
      <c r="T60" s="50">
        <f>INDEX(allsections[[S]:[Order]],MATCH(Q60,allsections[SGUID],0),3)</f>
        <v>0</v>
      </c>
      <c r="U60" t="str">
        <f>IF(sectionsubsection[[#This Row],[Schon da?]]=1,INDEX(sectionsubsection_download[],MATCH(sectionsubsection[[#This Row],[Title]],sectionsubsection_download[Title],0),6),INDEX(sectionsubsection10[],MATCH(sectionsubsection[[#This Row],[Title]],sectionsubsection10[Title],0),6))</f>
        <v>1eFqhUYZUruUIaNxgz39cm</v>
      </c>
      <c r="V60">
        <f>COUNTIF(Z:Z,sectionsubsection[[#This Row],[Title]])</f>
        <v>1</v>
      </c>
      <c r="X60" s="51"/>
      <c r="Y60" s="51"/>
      <c r="Z60" s="52" t="s">
        <v>1513</v>
      </c>
      <c r="AA60" s="52" t="e">
        <v>#N/A</v>
      </c>
      <c r="AB60" s="52" t="e">
        <v>#N/A</v>
      </c>
      <c r="AC60" s="54" t="s">
        <v>1514</v>
      </c>
      <c r="AD60" t="e">
        <f>COUNTIF(#REF!,sectionsubsection_download[[#This Row],[Title]])</f>
        <v>#REF!</v>
      </c>
    </row>
    <row r="61" spans="1:30" ht="60" x14ac:dyDescent="0.25">
      <c r="A61" t="s">
        <v>75</v>
      </c>
      <c r="B61" s="48" t="s">
        <v>1515</v>
      </c>
      <c r="C61" t="s">
        <v>1293</v>
      </c>
      <c r="D61">
        <v>23</v>
      </c>
      <c r="P61" t="s">
        <v>1210</v>
      </c>
      <c r="Q61" t="s">
        <v>50</v>
      </c>
      <c r="R61" s="50" t="str">
        <f t="shared" si="1"/>
        <v>6Wkw4wWRDCURPfRLe7FPfh5TvyR0UgB0EOmnMkFaZftX</v>
      </c>
      <c r="S61" s="50">
        <f>INDEX(allsections[[S]:[Order]],MATCH(P61,allsections[SGUID],0),3)</f>
        <v>6</v>
      </c>
      <c r="T61" s="50">
        <f>INDEX(allsections[[S]:[Order]],MATCH(Q61,allsections[SGUID],0),3)</f>
        <v>0</v>
      </c>
      <c r="U61" t="str">
        <f>IF(sectionsubsection[[#This Row],[Schon da?]]=1,INDEX(sectionsubsection_download[],MATCH(sectionsubsection[[#This Row],[Title]],sectionsubsection_download[Title],0),6),INDEX(sectionsubsection10[],MATCH(sectionsubsection[[#This Row],[Title]],sectionsubsection10[Title],0),6))</f>
        <v>6RbDnySZpbgffC9ju2q32c</v>
      </c>
      <c r="V61">
        <f>COUNTIF(Z:Z,sectionsubsection[[#This Row],[Title]])</f>
        <v>1</v>
      </c>
      <c r="X61" s="52"/>
      <c r="Y61" s="52"/>
      <c r="Z61" s="52" t="s">
        <v>1516</v>
      </c>
      <c r="AA61" s="52" t="e">
        <v>#N/A</v>
      </c>
      <c r="AB61" s="52" t="e">
        <v>#N/A</v>
      </c>
      <c r="AC61" s="53" t="s">
        <v>1517</v>
      </c>
      <c r="AD61" t="e">
        <f>COUNTIF(#REF!,sectionsubsection_download[[#This Row],[Title]])</f>
        <v>#REF!</v>
      </c>
    </row>
    <row r="62" spans="1:30" ht="90" x14ac:dyDescent="0.25">
      <c r="A62" t="s">
        <v>82</v>
      </c>
      <c r="B62" s="48" t="s">
        <v>1518</v>
      </c>
      <c r="C62" t="s">
        <v>1293</v>
      </c>
      <c r="D62">
        <v>22</v>
      </c>
      <c r="P62" t="s">
        <v>1217</v>
      </c>
      <c r="Q62" t="s">
        <v>50</v>
      </c>
      <c r="R62" s="50" t="str">
        <f t="shared" si="1"/>
        <v>2bWjTJm7YGHjn0xzK8lmrx5TvyR0UgB0EOmnMkFaZftX</v>
      </c>
      <c r="S62" s="50">
        <f>INDEX(allsections[[S]:[Order]],MATCH(P62,allsections[SGUID],0),3)</f>
        <v>5</v>
      </c>
      <c r="T62" s="50">
        <f>INDEX(allsections[[S]:[Order]],MATCH(Q62,allsections[SGUID],0),3)</f>
        <v>0</v>
      </c>
      <c r="U62" t="str">
        <f>IF(sectionsubsection[[#This Row],[Schon da?]]=1,INDEX(sectionsubsection_download[],MATCH(sectionsubsection[[#This Row],[Title]],sectionsubsection_download[Title],0),6),INDEX(sectionsubsection10[],MATCH(sectionsubsection[[#This Row],[Title]],sectionsubsection10[Title],0),6))</f>
        <v>2rxdA3gpl0PXbrvpZ0BtCg</v>
      </c>
      <c r="V62">
        <f>COUNTIF(Z:Z,sectionsubsection[[#This Row],[Title]])</f>
        <v>1</v>
      </c>
      <c r="X62" s="51"/>
      <c r="Y62" s="51"/>
      <c r="Z62" s="52" t="s">
        <v>1519</v>
      </c>
      <c r="AA62" s="52" t="e">
        <v>#N/A</v>
      </c>
      <c r="AB62" s="52" t="e">
        <v>#N/A</v>
      </c>
      <c r="AC62" s="54" t="s">
        <v>1520</v>
      </c>
      <c r="AD62" t="e">
        <f>COUNTIF(#REF!,sectionsubsection_download[[#This Row],[Title]])</f>
        <v>#REF!</v>
      </c>
    </row>
    <row r="63" spans="1:30" ht="60" x14ac:dyDescent="0.25">
      <c r="A63" t="s">
        <v>945</v>
      </c>
      <c r="B63" s="48" t="s">
        <v>1521</v>
      </c>
      <c r="C63" t="s">
        <v>1293</v>
      </c>
      <c r="D63">
        <v>21</v>
      </c>
      <c r="P63" t="s">
        <v>1230</v>
      </c>
      <c r="Q63" t="s">
        <v>50</v>
      </c>
      <c r="R63" s="50" t="str">
        <f t="shared" si="1"/>
        <v>1Lf9FHKch0eiLXJIpNhkap5TvyR0UgB0EOmnMkFaZftX</v>
      </c>
      <c r="S63" s="50">
        <f>INDEX(allsections[[S]:[Order]],MATCH(P63,allsections[SGUID],0),3)</f>
        <v>4</v>
      </c>
      <c r="T63" s="50">
        <f>INDEX(allsections[[S]:[Order]],MATCH(Q63,allsections[SGUID],0),3)</f>
        <v>0</v>
      </c>
      <c r="U63" t="str">
        <f>IF(sectionsubsection[[#This Row],[Schon da?]]=1,INDEX(sectionsubsection_download[],MATCH(sectionsubsection[[#This Row],[Title]],sectionsubsection_download[Title],0),6),INDEX(sectionsubsection10[],MATCH(sectionsubsection[[#This Row],[Title]],sectionsubsection10[Title],0),6))</f>
        <v>7Im0gZuPu0LHTMAIaQXrVq</v>
      </c>
      <c r="V63">
        <f>COUNTIF(Z:Z,sectionsubsection[[#This Row],[Title]])</f>
        <v>1</v>
      </c>
      <c r="X63" s="52"/>
      <c r="Y63" s="52"/>
      <c r="Z63" s="52" t="s">
        <v>1522</v>
      </c>
      <c r="AA63" s="52" t="e">
        <v>#N/A</v>
      </c>
      <c r="AB63" s="52" t="e">
        <v>#N/A</v>
      </c>
      <c r="AC63" s="53" t="s">
        <v>1523</v>
      </c>
      <c r="AD63" t="e">
        <f>COUNTIF(#REF!,sectionsubsection_download[[#This Row],[Title]])</f>
        <v>#REF!</v>
      </c>
    </row>
    <row r="64" spans="1:30" ht="105" x14ac:dyDescent="0.25">
      <c r="A64" t="s">
        <v>90</v>
      </c>
      <c r="B64" s="48" t="s">
        <v>1524</v>
      </c>
      <c r="C64" t="s">
        <v>1293</v>
      </c>
      <c r="D64">
        <v>20</v>
      </c>
      <c r="P64" t="s">
        <v>1237</v>
      </c>
      <c r="Q64" t="s">
        <v>50</v>
      </c>
      <c r="R64" s="50" t="str">
        <f t="shared" si="1"/>
        <v>3jlC57moeRajaaQIIaDd205TvyR0UgB0EOmnMkFaZftX</v>
      </c>
      <c r="S64" s="50">
        <f>INDEX(allsections[[S]:[Order]],MATCH(P64,allsections[SGUID],0),3)</f>
        <v>3</v>
      </c>
      <c r="T64" s="50">
        <f>INDEX(allsections[[S]:[Order]],MATCH(Q64,allsections[SGUID],0),3)</f>
        <v>0</v>
      </c>
      <c r="U64" t="str">
        <f>IF(sectionsubsection[[#This Row],[Schon da?]]=1,INDEX(sectionsubsection_download[],MATCH(sectionsubsection[[#This Row],[Title]],sectionsubsection_download[Title],0),6),INDEX(sectionsubsection10[],MATCH(sectionsubsection[[#This Row],[Title]],sectionsubsection10[Title],0),6))</f>
        <v>4qbSjlziUqnQJwKT4sdkb1</v>
      </c>
      <c r="V64">
        <f>COUNTIF(Z:Z,sectionsubsection[[#This Row],[Title]])</f>
        <v>1</v>
      </c>
      <c r="X64" s="51"/>
      <c r="Y64" s="51"/>
      <c r="Z64" s="52" t="s">
        <v>1525</v>
      </c>
      <c r="AA64" s="52" t="e">
        <v>#N/A</v>
      </c>
      <c r="AB64" s="52" t="e">
        <v>#N/A</v>
      </c>
      <c r="AC64" s="54" t="s">
        <v>1526</v>
      </c>
      <c r="AD64" t="e">
        <f>COUNTIF(#REF!,sectionsubsection_download[[#This Row],[Title]])</f>
        <v>#REF!</v>
      </c>
    </row>
    <row r="65" spans="1:30" ht="30" x14ac:dyDescent="0.25">
      <c r="A65" t="s">
        <v>218</v>
      </c>
      <c r="B65" s="48" t="s">
        <v>1527</v>
      </c>
      <c r="C65" t="s">
        <v>1293</v>
      </c>
      <c r="D65">
        <v>19</v>
      </c>
      <c r="P65" t="s">
        <v>1262</v>
      </c>
      <c r="Q65" t="s">
        <v>50</v>
      </c>
      <c r="R65" s="50" t="str">
        <f t="shared" si="1"/>
        <v>4wZVGrd3Y6MNXGOUDdx8aE5TvyR0UgB0EOmnMkFaZftX</v>
      </c>
      <c r="S65" s="50">
        <f>INDEX(allsections[[S]:[Order]],MATCH(P65,allsections[SGUID],0),3)</f>
        <v>2</v>
      </c>
      <c r="T65" s="50">
        <f>INDEX(allsections[[S]:[Order]],MATCH(Q65,allsections[SGUID],0),3)</f>
        <v>0</v>
      </c>
      <c r="U65" t="str">
        <f>IF(sectionsubsection[[#This Row],[Schon da?]]=1,INDEX(sectionsubsection_download[],MATCH(sectionsubsection[[#This Row],[Title]],sectionsubsection_download[Title],0),6),INDEX(sectionsubsection10[],MATCH(sectionsubsection[[#This Row],[Title]],sectionsubsection10[Title],0),6))</f>
        <v>1yWMo0Q80qUQDJqsf2LkXE</v>
      </c>
      <c r="V65">
        <f>COUNTIF(Z:Z,sectionsubsection[[#This Row],[Title]])</f>
        <v>1</v>
      </c>
      <c r="X65" s="52"/>
      <c r="Y65" s="52"/>
      <c r="Z65" s="52" t="s">
        <v>1528</v>
      </c>
      <c r="AA65" s="52" t="e">
        <v>#N/A</v>
      </c>
      <c r="AB65" s="52" t="e">
        <v>#N/A</v>
      </c>
      <c r="AC65" s="53" t="s">
        <v>1529</v>
      </c>
      <c r="AD65" t="e">
        <f>COUNTIF(#REF!,sectionsubsection_download[[#This Row],[Title]])</f>
        <v>#REF!</v>
      </c>
    </row>
    <row r="66" spans="1:30" ht="60" x14ac:dyDescent="0.25">
      <c r="A66" t="s">
        <v>225</v>
      </c>
      <c r="B66" s="48" t="s">
        <v>1530</v>
      </c>
      <c r="C66" t="s">
        <v>1293</v>
      </c>
      <c r="D66">
        <v>18</v>
      </c>
      <c r="X66" s="51"/>
      <c r="Y66" s="51"/>
      <c r="Z66" s="52" t="s">
        <v>1531</v>
      </c>
      <c r="AA66" s="52" t="e">
        <v>#N/A</v>
      </c>
      <c r="AB66" s="52" t="e">
        <v>#N/A</v>
      </c>
      <c r="AC66" s="54" t="s">
        <v>1532</v>
      </c>
      <c r="AD66" t="e">
        <f>COUNTIF(#REF!,sectionsubsection_download[[#This Row],[Title]])</f>
        <v>#REF!</v>
      </c>
    </row>
    <row r="67" spans="1:30" ht="45" x14ac:dyDescent="0.25">
      <c r="A67" t="s">
        <v>1104</v>
      </c>
      <c r="B67" s="48" t="s">
        <v>1533</v>
      </c>
      <c r="C67" t="s">
        <v>1293</v>
      </c>
      <c r="D67">
        <v>17</v>
      </c>
      <c r="X67" s="52"/>
      <c r="Y67" s="52"/>
      <c r="Z67" s="52" t="s">
        <v>1534</v>
      </c>
      <c r="AA67" s="52" t="e">
        <v>#N/A</v>
      </c>
      <c r="AB67" s="52" t="e">
        <v>#N/A</v>
      </c>
      <c r="AC67" s="53" t="s">
        <v>1535</v>
      </c>
      <c r="AD67" t="e">
        <f>COUNTIF(#REF!,sectionsubsection_download[[#This Row],[Title]])</f>
        <v>#REF!</v>
      </c>
    </row>
    <row r="68" spans="1:30" ht="45" x14ac:dyDescent="0.25">
      <c r="A68" t="s">
        <v>1111</v>
      </c>
      <c r="B68" s="48" t="s">
        <v>1536</v>
      </c>
      <c r="C68" t="s">
        <v>1293</v>
      </c>
      <c r="D68">
        <v>16</v>
      </c>
      <c r="X68" s="51"/>
      <c r="Y68" s="51"/>
      <c r="Z68" s="52" t="s">
        <v>1537</v>
      </c>
      <c r="AA68" s="52" t="e">
        <v>#N/A</v>
      </c>
      <c r="AB68" s="52" t="e">
        <v>#N/A</v>
      </c>
      <c r="AC68" s="54" t="s">
        <v>1538</v>
      </c>
      <c r="AD68" t="e">
        <f>COUNTIF(#REF!,sectionsubsection_download[[#This Row],[Title]])</f>
        <v>#REF!</v>
      </c>
    </row>
    <row r="69" spans="1:30" ht="45" x14ac:dyDescent="0.25">
      <c r="A69" t="s">
        <v>1118</v>
      </c>
      <c r="B69" s="48" t="s">
        <v>1539</v>
      </c>
      <c r="C69" t="s">
        <v>1293</v>
      </c>
      <c r="D69">
        <v>15</v>
      </c>
      <c r="X69" s="52"/>
      <c r="Y69" s="52"/>
      <c r="Z69" s="52" t="s">
        <v>1540</v>
      </c>
      <c r="AA69" s="52" t="e">
        <v>#N/A</v>
      </c>
      <c r="AB69" s="52" t="e">
        <v>#N/A</v>
      </c>
      <c r="AC69" s="53" t="s">
        <v>1541</v>
      </c>
      <c r="AD69" t="e">
        <f>COUNTIF(#REF!,sectionsubsection_download[[#This Row],[Title]])</f>
        <v>#REF!</v>
      </c>
    </row>
    <row r="70" spans="1:30" ht="90" x14ac:dyDescent="0.25">
      <c r="A70" t="s">
        <v>1125</v>
      </c>
      <c r="B70" s="48" t="s">
        <v>1542</v>
      </c>
      <c r="C70" t="s">
        <v>1293</v>
      </c>
      <c r="D70">
        <v>14</v>
      </c>
      <c r="X70" s="51"/>
      <c r="Y70" s="51"/>
      <c r="Z70" s="52" t="s">
        <v>1543</v>
      </c>
      <c r="AA70" s="52" t="e">
        <v>#N/A</v>
      </c>
      <c r="AB70" s="52" t="e">
        <v>#N/A</v>
      </c>
      <c r="AC70" s="54" t="s">
        <v>1544</v>
      </c>
      <c r="AD70" t="e">
        <f>COUNTIF(#REF!,sectionsubsection_download[[#This Row],[Title]])</f>
        <v>#REF!</v>
      </c>
    </row>
    <row r="71" spans="1:30" ht="60" x14ac:dyDescent="0.25">
      <c r="A71" t="s">
        <v>1132</v>
      </c>
      <c r="B71" s="48" t="s">
        <v>1545</v>
      </c>
      <c r="C71" t="s">
        <v>1293</v>
      </c>
      <c r="D71">
        <v>13</v>
      </c>
      <c r="X71" s="52"/>
      <c r="Y71" s="52"/>
      <c r="Z71" s="52" t="s">
        <v>1546</v>
      </c>
      <c r="AA71" s="52" t="e">
        <v>#N/A</v>
      </c>
      <c r="AB71" s="52" t="e">
        <v>#N/A</v>
      </c>
      <c r="AC71" s="53" t="s">
        <v>1547</v>
      </c>
      <c r="AD71" t="e">
        <f>COUNTIF(#REF!,sectionsubsection_download[[#This Row],[Title]])</f>
        <v>#REF!</v>
      </c>
    </row>
    <row r="72" spans="1:30" ht="60" x14ac:dyDescent="0.25">
      <c r="A72" t="s">
        <v>98</v>
      </c>
      <c r="B72" s="48" t="s">
        <v>1548</v>
      </c>
      <c r="C72" t="s">
        <v>1293</v>
      </c>
      <c r="D72">
        <v>12</v>
      </c>
      <c r="X72" s="51"/>
      <c r="Y72" s="51"/>
      <c r="Z72" s="52" t="s">
        <v>1549</v>
      </c>
      <c r="AA72" s="52" t="e">
        <v>#N/A</v>
      </c>
      <c r="AB72" s="52" t="e">
        <v>#N/A</v>
      </c>
      <c r="AC72" s="54" t="s">
        <v>1550</v>
      </c>
      <c r="AD72" t="e">
        <f>COUNTIF(#REF!,sectionsubsection_download[[#This Row],[Title]])</f>
        <v>#REF!</v>
      </c>
    </row>
    <row r="73" spans="1:30" ht="90" x14ac:dyDescent="0.25">
      <c r="A73" t="s">
        <v>1145</v>
      </c>
      <c r="B73" s="48" t="s">
        <v>1551</v>
      </c>
      <c r="C73" t="s">
        <v>1293</v>
      </c>
      <c r="D73">
        <v>11</v>
      </c>
      <c r="X73" s="52"/>
      <c r="Y73" s="52"/>
      <c r="Z73" s="52" t="s">
        <v>1552</v>
      </c>
      <c r="AA73" s="52" t="e">
        <v>#N/A</v>
      </c>
      <c r="AB73" s="52" t="e">
        <v>#N/A</v>
      </c>
      <c r="AC73" s="53" t="s">
        <v>1553</v>
      </c>
      <c r="AD73" t="e">
        <f>COUNTIF(#REF!,sectionsubsection_download[[#This Row],[Title]])</f>
        <v>#REF!</v>
      </c>
    </row>
    <row r="74" spans="1:30" ht="45" x14ac:dyDescent="0.25">
      <c r="A74" t="s">
        <v>1152</v>
      </c>
      <c r="B74" s="48" t="s">
        <v>1554</v>
      </c>
      <c r="C74" t="s">
        <v>1293</v>
      </c>
      <c r="D74">
        <v>10</v>
      </c>
      <c r="X74" s="51"/>
      <c r="Y74" s="51"/>
      <c r="Z74" s="52" t="s">
        <v>1555</v>
      </c>
      <c r="AA74" s="52" t="e">
        <v>#N/A</v>
      </c>
      <c r="AB74" s="52" t="e">
        <v>#N/A</v>
      </c>
      <c r="AC74" s="54" t="s">
        <v>1556</v>
      </c>
      <c r="AD74" t="e">
        <f>COUNTIF(#REF!,sectionsubsection_download[[#This Row],[Title]])</f>
        <v>#REF!</v>
      </c>
    </row>
    <row r="75" spans="1:30" ht="75" x14ac:dyDescent="0.25">
      <c r="A75" t="s">
        <v>1165</v>
      </c>
      <c r="B75" s="48" t="s">
        <v>1557</v>
      </c>
      <c r="C75" t="s">
        <v>1293</v>
      </c>
      <c r="D75">
        <v>9</v>
      </c>
      <c r="X75" s="52"/>
      <c r="Y75" s="52"/>
      <c r="Z75" s="52" t="s">
        <v>1558</v>
      </c>
      <c r="AA75" s="52" t="e">
        <v>#N/A</v>
      </c>
      <c r="AB75" s="52" t="e">
        <v>#N/A</v>
      </c>
      <c r="AC75" s="53" t="s">
        <v>1559</v>
      </c>
      <c r="AD75" t="e">
        <f>COUNTIF(#REF!,sectionsubsection_download[[#This Row],[Title]])</f>
        <v>#REF!</v>
      </c>
    </row>
    <row r="76" spans="1:30" ht="45" x14ac:dyDescent="0.25">
      <c r="A76" t="s">
        <v>1172</v>
      </c>
      <c r="B76" s="48" t="s">
        <v>1560</v>
      </c>
      <c r="C76" t="s">
        <v>1293</v>
      </c>
      <c r="D76">
        <v>8</v>
      </c>
      <c r="X76" s="51"/>
      <c r="Y76" s="51"/>
      <c r="Z76" s="52" t="s">
        <v>1561</v>
      </c>
      <c r="AA76" s="52" t="e">
        <v>#N/A</v>
      </c>
      <c r="AB76" s="52" t="e">
        <v>#N/A</v>
      </c>
      <c r="AC76" s="54" t="s">
        <v>1562</v>
      </c>
      <c r="AD76" t="e">
        <f>COUNTIF(#REF!,sectionsubsection_download[[#This Row],[Title]])</f>
        <v>#REF!</v>
      </c>
    </row>
    <row r="77" spans="1:30" ht="150" x14ac:dyDescent="0.25">
      <c r="A77" t="s">
        <v>1185</v>
      </c>
      <c r="B77" s="48" t="s">
        <v>1563</v>
      </c>
      <c r="C77" t="s">
        <v>1293</v>
      </c>
      <c r="D77">
        <v>7</v>
      </c>
      <c r="X77" s="52"/>
      <c r="Y77" s="52"/>
      <c r="Z77" s="52" t="s">
        <v>1564</v>
      </c>
      <c r="AA77" s="52" t="e">
        <v>#N/A</v>
      </c>
      <c r="AB77" s="52" t="e">
        <v>#N/A</v>
      </c>
      <c r="AC77" s="53" t="s">
        <v>1565</v>
      </c>
      <c r="AD77" t="e">
        <f>COUNTIF(#REF!,sectionsubsection_download[[#This Row],[Title]])</f>
        <v>#REF!</v>
      </c>
    </row>
    <row r="78" spans="1:30" ht="45" x14ac:dyDescent="0.25">
      <c r="A78" t="s">
        <v>1210</v>
      </c>
      <c r="B78" s="48" t="s">
        <v>1566</v>
      </c>
      <c r="C78" t="s">
        <v>1293</v>
      </c>
      <c r="D78">
        <v>6</v>
      </c>
      <c r="X78" s="51"/>
      <c r="Y78" s="51"/>
      <c r="Z78" s="52" t="s">
        <v>1567</v>
      </c>
      <c r="AA78" s="52" t="e">
        <v>#N/A</v>
      </c>
      <c r="AB78" s="52" t="e">
        <v>#N/A</v>
      </c>
      <c r="AC78" s="54" t="s">
        <v>1568</v>
      </c>
      <c r="AD78" t="e">
        <f>COUNTIF(#REF!,sectionsubsection_download[[#This Row],[Title]])</f>
        <v>#REF!</v>
      </c>
    </row>
    <row r="79" spans="1:30" ht="120" x14ac:dyDescent="0.25">
      <c r="A79" t="s">
        <v>1217</v>
      </c>
      <c r="B79" s="48" t="s">
        <v>1569</v>
      </c>
      <c r="C79" t="s">
        <v>1293</v>
      </c>
      <c r="D79">
        <v>5</v>
      </c>
      <c r="X79" s="52"/>
      <c r="Y79" s="52"/>
      <c r="Z79" s="52" t="s">
        <v>1570</v>
      </c>
      <c r="AA79" s="52" t="e">
        <v>#N/A</v>
      </c>
      <c r="AB79" s="52" t="e">
        <v>#N/A</v>
      </c>
      <c r="AC79" s="53" t="s">
        <v>1571</v>
      </c>
      <c r="AD79" t="e">
        <f>COUNTIF(#REF!,sectionsubsection_download[[#This Row],[Title]])</f>
        <v>#REF!</v>
      </c>
    </row>
    <row r="80" spans="1:30" ht="120" x14ac:dyDescent="0.25">
      <c r="A80" t="s">
        <v>1230</v>
      </c>
      <c r="B80" s="48" t="s">
        <v>1572</v>
      </c>
      <c r="C80" t="s">
        <v>1293</v>
      </c>
      <c r="D80">
        <v>4</v>
      </c>
      <c r="X80" s="51"/>
      <c r="Y80" s="51"/>
      <c r="Z80" s="52" t="s">
        <v>1573</v>
      </c>
      <c r="AA80" s="52" t="e">
        <v>#N/A</v>
      </c>
      <c r="AB80" s="52" t="e">
        <v>#N/A</v>
      </c>
      <c r="AC80" s="54" t="s">
        <v>1574</v>
      </c>
      <c r="AD80" t="e">
        <f>COUNTIF(#REF!,sectionsubsection_download[[#This Row],[Title]])</f>
        <v>#REF!</v>
      </c>
    </row>
    <row r="81" spans="1:30" ht="120" x14ac:dyDescent="0.25">
      <c r="A81" t="s">
        <v>1237</v>
      </c>
      <c r="B81" s="48" t="s">
        <v>1575</v>
      </c>
      <c r="C81" t="s">
        <v>1293</v>
      </c>
      <c r="D81">
        <v>3</v>
      </c>
      <c r="X81" s="52"/>
      <c r="Y81" s="52"/>
      <c r="Z81" s="52" t="s">
        <v>1576</v>
      </c>
      <c r="AA81" s="52" t="e">
        <v>#N/A</v>
      </c>
      <c r="AB81" s="52" t="e">
        <v>#N/A</v>
      </c>
      <c r="AC81" s="53" t="s">
        <v>1577</v>
      </c>
      <c r="AD81" t="e">
        <f>COUNTIF(#REF!,sectionsubsection_download[[#This Row],[Title]])</f>
        <v>#REF!</v>
      </c>
    </row>
    <row r="82" spans="1:30" ht="90" x14ac:dyDescent="0.25">
      <c r="A82" t="s">
        <v>1262</v>
      </c>
      <c r="B82" s="48" t="s">
        <v>1578</v>
      </c>
      <c r="C82" t="s">
        <v>1293</v>
      </c>
      <c r="D82">
        <v>2</v>
      </c>
      <c r="X82" s="51"/>
      <c r="Y82" s="51"/>
      <c r="Z82" s="52" t="s">
        <v>1579</v>
      </c>
      <c r="AA82" s="52" t="e">
        <v>#N/A</v>
      </c>
      <c r="AB82" s="52" t="e">
        <v>#N/A</v>
      </c>
      <c r="AC82" s="54" t="s">
        <v>1580</v>
      </c>
      <c r="AD82" t="e">
        <f>COUNTIF(#REF!,sectionsubsection_download[[#This Row],[Title]])</f>
        <v>#REF!</v>
      </c>
    </row>
    <row r="83" spans="1:30" ht="75" x14ac:dyDescent="0.25">
      <c r="A83" t="s">
        <v>49</v>
      </c>
      <c r="B83" s="48" t="s">
        <v>1581</v>
      </c>
      <c r="C83" t="s">
        <v>1293</v>
      </c>
      <c r="D83">
        <v>1</v>
      </c>
      <c r="X83" s="52"/>
      <c r="Y83" s="52"/>
      <c r="Z83" s="52" t="s">
        <v>1582</v>
      </c>
      <c r="AA83" s="52" t="e">
        <v>#N/A</v>
      </c>
      <c r="AB83" s="52" t="e">
        <v>#N/A</v>
      </c>
      <c r="AC83" s="53" t="s">
        <v>1583</v>
      </c>
      <c r="AD83" t="e">
        <f>COUNTIF(#REF!,sectionsubsection_download[[#This Row],[Title]])</f>
        <v>#REF!</v>
      </c>
    </row>
    <row r="84" spans="1:30" ht="105" x14ac:dyDescent="0.25">
      <c r="A84" t="s">
        <v>239</v>
      </c>
      <c r="B84" s="48" t="s">
        <v>1584</v>
      </c>
      <c r="C84" t="s">
        <v>1293</v>
      </c>
      <c r="D84">
        <v>3307</v>
      </c>
      <c r="X84" s="51"/>
      <c r="Y84" s="51"/>
      <c r="Z84" s="52" t="s">
        <v>1585</v>
      </c>
      <c r="AA84" s="52" t="e">
        <v>#N/A</v>
      </c>
      <c r="AB84" s="52" t="e">
        <v>#N/A</v>
      </c>
      <c r="AC84" s="54" t="s">
        <v>1586</v>
      </c>
      <c r="AD84" t="e">
        <f>COUNTIF(#REF!,sectionsubsection_download[[#This Row],[Title]])</f>
        <v>#REF!</v>
      </c>
    </row>
    <row r="85" spans="1:30" ht="60" x14ac:dyDescent="0.25">
      <c r="A85" t="s">
        <v>258</v>
      </c>
      <c r="B85" s="48" t="s">
        <v>1587</v>
      </c>
      <c r="C85" t="s">
        <v>1293</v>
      </c>
      <c r="D85">
        <v>3306</v>
      </c>
      <c r="X85" s="52"/>
      <c r="Y85" s="52"/>
      <c r="Z85" s="52" t="s">
        <v>1588</v>
      </c>
      <c r="AA85" s="52" t="e">
        <v>#N/A</v>
      </c>
      <c r="AB85" s="52" t="e">
        <v>#N/A</v>
      </c>
      <c r="AC85" s="53" t="s">
        <v>1589</v>
      </c>
      <c r="AD85" t="e">
        <f>COUNTIF(#REF!,sectionsubsection_download[[#This Row],[Title]])</f>
        <v>#REF!</v>
      </c>
    </row>
    <row r="86" spans="1:30" ht="60" x14ac:dyDescent="0.25">
      <c r="A86" t="s">
        <v>283</v>
      </c>
      <c r="B86" s="48" t="s">
        <v>1590</v>
      </c>
      <c r="C86" t="s">
        <v>1293</v>
      </c>
      <c r="D86">
        <v>3305</v>
      </c>
      <c r="X86" s="51"/>
      <c r="Y86" s="51"/>
      <c r="Z86" s="52" t="s">
        <v>1591</v>
      </c>
      <c r="AA86" s="52" t="e">
        <v>#N/A</v>
      </c>
      <c r="AB86" s="52" t="e">
        <v>#N/A</v>
      </c>
      <c r="AC86" s="54" t="s">
        <v>1592</v>
      </c>
      <c r="AD86" t="e">
        <f>COUNTIF(#REF!,sectionsubsection_download[[#This Row],[Title]])</f>
        <v>#REF!</v>
      </c>
    </row>
    <row r="87" spans="1:30" ht="60" x14ac:dyDescent="0.25">
      <c r="A87" t="s">
        <v>179</v>
      </c>
      <c r="B87" s="48" t="s">
        <v>1593</v>
      </c>
      <c r="C87" t="s">
        <v>1293</v>
      </c>
      <c r="D87">
        <v>3304</v>
      </c>
      <c r="X87" s="52"/>
      <c r="Y87" s="52"/>
      <c r="Z87" s="52" t="s">
        <v>1594</v>
      </c>
      <c r="AA87" s="52" t="e">
        <v>#N/A</v>
      </c>
      <c r="AB87" s="52" t="e">
        <v>#N/A</v>
      </c>
      <c r="AC87" s="53" t="s">
        <v>1595</v>
      </c>
      <c r="AD87" t="e">
        <f>COUNTIF(#REF!,sectionsubsection_download[[#This Row],[Title]])</f>
        <v>#REF!</v>
      </c>
    </row>
    <row r="88" spans="1:30" ht="90" x14ac:dyDescent="0.25">
      <c r="A88" t="s">
        <v>320</v>
      </c>
      <c r="B88" s="48" t="s">
        <v>1596</v>
      </c>
      <c r="C88" t="s">
        <v>1293</v>
      </c>
      <c r="D88">
        <v>3303</v>
      </c>
      <c r="X88" s="51"/>
      <c r="Y88" s="51"/>
      <c r="Z88" s="52" t="s">
        <v>1597</v>
      </c>
      <c r="AA88" s="52" t="e">
        <v>#N/A</v>
      </c>
      <c r="AB88" s="52" t="e">
        <v>#N/A</v>
      </c>
      <c r="AC88" s="54" t="s">
        <v>1598</v>
      </c>
      <c r="AD88" t="e">
        <f>COUNTIF(#REF!,sectionsubsection_download[[#This Row],[Title]])</f>
        <v>#REF!</v>
      </c>
    </row>
    <row r="89" spans="1:30" ht="75" x14ac:dyDescent="0.25">
      <c r="A89" t="s">
        <v>339</v>
      </c>
      <c r="B89" s="48" t="s">
        <v>1599</v>
      </c>
      <c r="C89" t="s">
        <v>1293</v>
      </c>
      <c r="D89">
        <v>3302</v>
      </c>
      <c r="X89" s="52"/>
      <c r="Y89" s="52"/>
      <c r="Z89" s="52" t="s">
        <v>1600</v>
      </c>
      <c r="AA89" s="52" t="e">
        <v>#N/A</v>
      </c>
      <c r="AB89" s="52" t="e">
        <v>#N/A</v>
      </c>
      <c r="AC89" s="53" t="s">
        <v>1601</v>
      </c>
      <c r="AD89" t="e">
        <f>COUNTIF(#REF!,sectionsubsection_download[[#This Row],[Title]])</f>
        <v>#REF!</v>
      </c>
    </row>
    <row r="90" spans="1:30" ht="90" x14ac:dyDescent="0.25">
      <c r="A90" t="s">
        <v>352</v>
      </c>
      <c r="B90" s="48" t="s">
        <v>1602</v>
      </c>
      <c r="C90" t="s">
        <v>1293</v>
      </c>
      <c r="D90">
        <v>3301</v>
      </c>
      <c r="X90" s="51"/>
      <c r="Y90" s="51"/>
      <c r="Z90" s="52" t="s">
        <v>1603</v>
      </c>
      <c r="AA90" s="52" t="e">
        <v>#N/A</v>
      </c>
      <c r="AB90" s="52" t="e">
        <v>#N/A</v>
      </c>
      <c r="AC90" s="54" t="s">
        <v>1604</v>
      </c>
      <c r="AD90" t="e">
        <f>COUNTIF(#REF!,sectionsubsection_download[[#This Row],[Title]])</f>
        <v>#REF!</v>
      </c>
    </row>
    <row r="91" spans="1:30" ht="120" x14ac:dyDescent="0.25">
      <c r="A91" t="s">
        <v>395</v>
      </c>
      <c r="B91" s="48" t="s">
        <v>1605</v>
      </c>
      <c r="C91" t="s">
        <v>1293</v>
      </c>
      <c r="D91">
        <v>3211</v>
      </c>
      <c r="X91" s="52"/>
      <c r="Y91" s="52"/>
      <c r="Z91" s="52" t="s">
        <v>1606</v>
      </c>
      <c r="AA91" s="52" t="e">
        <v>#N/A</v>
      </c>
      <c r="AB91" s="52" t="e">
        <v>#N/A</v>
      </c>
      <c r="AC91" s="53" t="s">
        <v>1607</v>
      </c>
      <c r="AD91" t="e">
        <f>COUNTIF(#REF!,sectionsubsection_download[[#This Row],[Title]])</f>
        <v>#REF!</v>
      </c>
    </row>
    <row r="92" spans="1:30" ht="75" x14ac:dyDescent="0.25">
      <c r="A92" t="s">
        <v>58</v>
      </c>
      <c r="B92" s="48" t="s">
        <v>1608</v>
      </c>
      <c r="C92" t="s">
        <v>1293</v>
      </c>
      <c r="D92">
        <v>3210</v>
      </c>
      <c r="X92" s="51"/>
      <c r="Y92" s="51"/>
      <c r="Z92" s="52" t="s">
        <v>1609</v>
      </c>
      <c r="AA92" s="52" t="e">
        <v>#N/A</v>
      </c>
      <c r="AB92" s="52" t="e">
        <v>#N/A</v>
      </c>
      <c r="AC92" s="54" t="s">
        <v>1610</v>
      </c>
      <c r="AD92" t="e">
        <f>COUNTIF(#REF!,sectionsubsection_download[[#This Row],[Title]])</f>
        <v>#REF!</v>
      </c>
    </row>
    <row r="93" spans="1:30" ht="195" x14ac:dyDescent="0.25">
      <c r="A93" t="s">
        <v>432</v>
      </c>
      <c r="B93" s="48" t="s">
        <v>1611</v>
      </c>
      <c r="C93" t="s">
        <v>1293</v>
      </c>
      <c r="D93">
        <v>3209</v>
      </c>
      <c r="X93" s="52"/>
      <c r="Y93" s="52"/>
      <c r="Z93" s="52" t="s">
        <v>1612</v>
      </c>
      <c r="AA93" s="52" t="e">
        <v>#N/A</v>
      </c>
      <c r="AB93" s="52" t="e">
        <v>#N/A</v>
      </c>
      <c r="AC93" s="53" t="s">
        <v>1613</v>
      </c>
      <c r="AD93" t="e">
        <f>COUNTIF(#REF!,sectionsubsection_download[[#This Row],[Title]])</f>
        <v>#REF!</v>
      </c>
    </row>
    <row r="94" spans="1:30" ht="105" x14ac:dyDescent="0.25">
      <c r="A94" t="s">
        <v>469</v>
      </c>
      <c r="B94" s="48" t="s">
        <v>1614</v>
      </c>
      <c r="C94" t="s">
        <v>1293</v>
      </c>
      <c r="D94">
        <v>3208</v>
      </c>
      <c r="X94" s="51"/>
      <c r="Y94" s="51"/>
      <c r="Z94" s="52" t="s">
        <v>1615</v>
      </c>
      <c r="AA94" s="52" t="e">
        <v>#N/A</v>
      </c>
      <c r="AB94" s="52" t="e">
        <v>#N/A</v>
      </c>
      <c r="AC94" s="54" t="s">
        <v>1616</v>
      </c>
      <c r="AD94" t="e">
        <f>COUNTIF(#REF!,sectionsubsection_download[[#This Row],[Title]])</f>
        <v>#REF!</v>
      </c>
    </row>
    <row r="95" spans="1:30" ht="60" x14ac:dyDescent="0.25">
      <c r="A95" t="s">
        <v>140</v>
      </c>
      <c r="B95" s="48" t="s">
        <v>1617</v>
      </c>
      <c r="C95" t="s">
        <v>1293</v>
      </c>
      <c r="D95">
        <v>3207</v>
      </c>
      <c r="X95" s="52"/>
      <c r="Y95" s="52"/>
      <c r="Z95" s="52" t="s">
        <v>1618</v>
      </c>
      <c r="AA95" s="52" t="e">
        <v>#N/A</v>
      </c>
      <c r="AB95" s="52" t="e">
        <v>#N/A</v>
      </c>
      <c r="AC95" s="53" t="s">
        <v>1619</v>
      </c>
      <c r="AD95" t="e">
        <f>COUNTIF(#REF!,sectionsubsection_download[[#This Row],[Title]])</f>
        <v>#REF!</v>
      </c>
    </row>
    <row r="96" spans="1:30" ht="105" x14ac:dyDescent="0.25">
      <c r="A96" t="s">
        <v>476</v>
      </c>
      <c r="B96" s="48" t="s">
        <v>1620</v>
      </c>
      <c r="C96" t="s">
        <v>1293</v>
      </c>
      <c r="D96">
        <v>3206</v>
      </c>
      <c r="X96" s="51"/>
      <c r="Y96" s="51"/>
      <c r="Z96" s="52" t="s">
        <v>1621</v>
      </c>
      <c r="AA96" s="52" t="e">
        <v>#N/A</v>
      </c>
      <c r="AB96" s="52" t="e">
        <v>#N/A</v>
      </c>
      <c r="AC96" s="54" t="s">
        <v>1622</v>
      </c>
      <c r="AD96" t="e">
        <f>COUNTIF(#REF!,sectionsubsection_download[[#This Row],[Title]])</f>
        <v>#REF!</v>
      </c>
    </row>
    <row r="97" spans="1:30" ht="105" x14ac:dyDescent="0.25">
      <c r="A97" t="s">
        <v>483</v>
      </c>
      <c r="B97" s="48" t="s">
        <v>1623</v>
      </c>
      <c r="C97" t="s">
        <v>1293</v>
      </c>
      <c r="D97">
        <v>3205</v>
      </c>
      <c r="X97" s="52"/>
      <c r="Y97" s="52"/>
      <c r="Z97" s="52" t="s">
        <v>1624</v>
      </c>
      <c r="AA97" s="52" t="e">
        <v>#N/A</v>
      </c>
      <c r="AB97" s="52" t="e">
        <v>#N/A</v>
      </c>
      <c r="AC97" s="53" t="s">
        <v>1625</v>
      </c>
      <c r="AD97" t="e">
        <f>COUNTIF(#REF!,sectionsubsection_download[[#This Row],[Title]])</f>
        <v>#REF!</v>
      </c>
    </row>
    <row r="98" spans="1:30" ht="75" x14ac:dyDescent="0.25">
      <c r="A98" t="s">
        <v>490</v>
      </c>
      <c r="B98" s="48" t="s">
        <v>1626</v>
      </c>
      <c r="C98" t="s">
        <v>1293</v>
      </c>
      <c r="D98">
        <v>3204</v>
      </c>
      <c r="X98" s="51"/>
      <c r="Y98" s="51"/>
      <c r="Z98" s="52" t="s">
        <v>1627</v>
      </c>
      <c r="AA98" s="52" t="e">
        <v>#N/A</v>
      </c>
      <c r="AB98" s="52" t="e">
        <v>#N/A</v>
      </c>
      <c r="AC98" s="54" t="s">
        <v>1628</v>
      </c>
      <c r="AD98" t="e">
        <f>COUNTIF(#REF!,sectionsubsection_download[[#This Row],[Title]])</f>
        <v>#REF!</v>
      </c>
    </row>
    <row r="99" spans="1:30" ht="135" x14ac:dyDescent="0.25">
      <c r="A99" t="s">
        <v>527</v>
      </c>
      <c r="B99" s="48" t="s">
        <v>1629</v>
      </c>
      <c r="C99" t="s">
        <v>1293</v>
      </c>
      <c r="D99">
        <v>3203</v>
      </c>
      <c r="X99" s="52"/>
      <c r="Y99" s="52"/>
      <c r="Z99" s="52" t="s">
        <v>1630</v>
      </c>
      <c r="AA99" s="52" t="e">
        <v>#N/A</v>
      </c>
      <c r="AB99" s="52" t="e">
        <v>#N/A</v>
      </c>
      <c r="AC99" s="53" t="s">
        <v>1631</v>
      </c>
      <c r="AD99" t="e">
        <f>COUNTIF(#REF!,sectionsubsection_download[[#This Row],[Title]])</f>
        <v>#REF!</v>
      </c>
    </row>
    <row r="100" spans="1:30" ht="75" x14ac:dyDescent="0.25">
      <c r="A100" t="s">
        <v>232</v>
      </c>
      <c r="B100" s="48" t="s">
        <v>1632</v>
      </c>
      <c r="C100" t="s">
        <v>1293</v>
      </c>
      <c r="D100">
        <v>3202</v>
      </c>
      <c r="X100" s="51"/>
      <c r="Y100" s="51"/>
      <c r="Z100" s="52" t="s">
        <v>1633</v>
      </c>
      <c r="AA100" s="52" t="e">
        <v>#N/A</v>
      </c>
      <c r="AB100" s="52" t="e">
        <v>#N/A</v>
      </c>
      <c r="AC100" s="54" t="s">
        <v>1634</v>
      </c>
      <c r="AD100" t="e">
        <f>COUNTIF(#REF!,sectionsubsection_download[[#This Row],[Title]])</f>
        <v>#REF!</v>
      </c>
    </row>
    <row r="101" spans="1:30" ht="120" x14ac:dyDescent="0.25">
      <c r="A101" t="s">
        <v>546</v>
      </c>
      <c r="B101" s="48" t="s">
        <v>1635</v>
      </c>
      <c r="C101" t="s">
        <v>1293</v>
      </c>
      <c r="D101">
        <v>3201</v>
      </c>
      <c r="X101" s="52"/>
      <c r="Y101" s="52"/>
      <c r="Z101" s="52" t="s">
        <v>1636</v>
      </c>
      <c r="AA101" s="52" t="e">
        <v>#N/A</v>
      </c>
      <c r="AB101" s="52" t="e">
        <v>#N/A</v>
      </c>
      <c r="AC101" s="53" t="s">
        <v>1637</v>
      </c>
      <c r="AD101" t="e">
        <f>COUNTIF(#REF!,sectionsubsection_download[[#This Row],[Title]])</f>
        <v>#REF!</v>
      </c>
    </row>
    <row r="102" spans="1:30" ht="105" x14ac:dyDescent="0.25">
      <c r="A102" t="s">
        <v>620</v>
      </c>
      <c r="B102" s="48" t="s">
        <v>1638</v>
      </c>
      <c r="C102" t="s">
        <v>1293</v>
      </c>
      <c r="D102">
        <v>3006</v>
      </c>
      <c r="X102" s="51"/>
      <c r="Y102" s="51"/>
      <c r="Z102" s="52" t="s">
        <v>1639</v>
      </c>
      <c r="AA102" s="52" t="e">
        <v>#N/A</v>
      </c>
      <c r="AB102" s="52" t="e">
        <v>#N/A</v>
      </c>
      <c r="AC102" s="54" t="s">
        <v>1640</v>
      </c>
      <c r="AD102" t="e">
        <f>COUNTIF(#REF!,sectionsubsection_download[[#This Row],[Title]])</f>
        <v>#REF!</v>
      </c>
    </row>
    <row r="103" spans="1:30" ht="60" x14ac:dyDescent="0.25">
      <c r="A103" t="s">
        <v>663</v>
      </c>
      <c r="B103" s="48" t="s">
        <v>1641</v>
      </c>
      <c r="C103" t="s">
        <v>1293</v>
      </c>
      <c r="D103">
        <v>3004</v>
      </c>
      <c r="X103" s="52"/>
      <c r="Y103" s="52"/>
      <c r="Z103" s="52" t="s">
        <v>1642</v>
      </c>
      <c r="AA103" s="52" t="e">
        <v>#N/A</v>
      </c>
      <c r="AB103" s="52" t="e">
        <v>#N/A</v>
      </c>
      <c r="AC103" s="53" t="s">
        <v>1643</v>
      </c>
      <c r="AD103" t="e">
        <f>COUNTIF(#REF!,sectionsubsection_download[[#This Row],[Title]])</f>
        <v>#REF!</v>
      </c>
    </row>
    <row r="104" spans="1:30" ht="90" x14ac:dyDescent="0.25">
      <c r="A104" t="s">
        <v>676</v>
      </c>
      <c r="B104" s="48" t="s">
        <v>2621</v>
      </c>
      <c r="C104" t="s">
        <v>1293</v>
      </c>
      <c r="D104">
        <v>3003</v>
      </c>
      <c r="X104" s="51"/>
      <c r="Y104" s="51"/>
      <c r="Z104" s="52" t="s">
        <v>1644</v>
      </c>
      <c r="AA104" s="52" t="e">
        <v>#N/A</v>
      </c>
      <c r="AB104" s="52" t="e">
        <v>#N/A</v>
      </c>
      <c r="AC104" s="54" t="s">
        <v>1645</v>
      </c>
      <c r="AD104" t="e">
        <f>COUNTIF(#REF!,sectionsubsection_download[[#This Row],[Title]])</f>
        <v>#REF!</v>
      </c>
    </row>
    <row r="105" spans="1:30" ht="60" x14ac:dyDescent="0.25">
      <c r="A105" t="s">
        <v>112</v>
      </c>
      <c r="B105" s="48" t="s">
        <v>1646</v>
      </c>
      <c r="C105" t="s">
        <v>1293</v>
      </c>
      <c r="D105">
        <v>3002</v>
      </c>
      <c r="X105" s="52"/>
      <c r="Y105" s="52"/>
      <c r="Z105" s="52" t="s">
        <v>1647</v>
      </c>
      <c r="AA105" s="52" t="e">
        <v>#N/A</v>
      </c>
      <c r="AB105" s="52" t="e">
        <v>#N/A</v>
      </c>
      <c r="AC105" s="53" t="s">
        <v>1648</v>
      </c>
      <c r="AD105" t="e">
        <f>COUNTIF(#REF!,sectionsubsection_download[[#This Row],[Title]])</f>
        <v>#REF!</v>
      </c>
    </row>
    <row r="106" spans="1:30" ht="135" x14ac:dyDescent="0.25">
      <c r="A106" t="s">
        <v>171</v>
      </c>
      <c r="B106" s="48" t="s">
        <v>1649</v>
      </c>
      <c r="C106" t="s">
        <v>1293</v>
      </c>
      <c r="D106">
        <v>3001</v>
      </c>
      <c r="X106" s="51"/>
      <c r="Y106" s="51"/>
      <c r="Z106" s="52" t="s">
        <v>1650</v>
      </c>
      <c r="AA106" s="52" t="e">
        <v>#N/A</v>
      </c>
      <c r="AB106" s="52" t="e">
        <v>#N/A</v>
      </c>
      <c r="AC106" s="54" t="s">
        <v>1651</v>
      </c>
      <c r="AD106" t="e">
        <f>COUNTIF(#REF!,sectionsubsection_download[[#This Row],[Title]])</f>
        <v>#REF!</v>
      </c>
    </row>
    <row r="107" spans="1:30" ht="60" x14ac:dyDescent="0.25">
      <c r="A107" t="s">
        <v>120</v>
      </c>
      <c r="B107" s="48" t="s">
        <v>1652</v>
      </c>
      <c r="C107" t="s">
        <v>1293</v>
      </c>
      <c r="D107">
        <v>2904</v>
      </c>
      <c r="X107" s="52"/>
      <c r="Y107" s="52"/>
      <c r="Z107" s="52" t="s">
        <v>1653</v>
      </c>
      <c r="AA107" s="52" t="e">
        <v>#N/A</v>
      </c>
      <c r="AB107" s="52" t="e">
        <v>#N/A</v>
      </c>
      <c r="AC107" s="53" t="s">
        <v>1654</v>
      </c>
      <c r="AD107" t="e">
        <f>COUNTIF(#REF!,sectionsubsection_download[[#This Row],[Title]])</f>
        <v>#REF!</v>
      </c>
    </row>
    <row r="108" spans="1:30" ht="75" x14ac:dyDescent="0.25">
      <c r="A108" t="s">
        <v>707</v>
      </c>
      <c r="B108" s="48" t="s">
        <v>1655</v>
      </c>
      <c r="C108" t="s">
        <v>1293</v>
      </c>
      <c r="D108">
        <v>2903</v>
      </c>
      <c r="X108" s="51"/>
      <c r="Y108" s="51"/>
      <c r="Z108" s="52" t="s">
        <v>1656</v>
      </c>
      <c r="AA108" s="52" t="e">
        <v>#N/A</v>
      </c>
      <c r="AB108" s="52" t="e">
        <v>#N/A</v>
      </c>
      <c r="AC108" s="54" t="s">
        <v>1657</v>
      </c>
      <c r="AD108" t="e">
        <f>COUNTIF(#REF!,sectionsubsection_download[[#This Row],[Title]])</f>
        <v>#REF!</v>
      </c>
    </row>
    <row r="109" spans="1:30" ht="45" x14ac:dyDescent="0.25">
      <c r="A109" t="s">
        <v>725</v>
      </c>
      <c r="B109" s="48" t="s">
        <v>1658</v>
      </c>
      <c r="C109" t="s">
        <v>1293</v>
      </c>
      <c r="D109">
        <v>2902</v>
      </c>
      <c r="X109" s="52"/>
      <c r="Y109" s="52"/>
      <c r="Z109" s="52" t="s">
        <v>1659</v>
      </c>
      <c r="AA109" s="52" t="e">
        <v>#N/A</v>
      </c>
      <c r="AB109" s="52" t="e">
        <v>#N/A</v>
      </c>
      <c r="AC109" s="53" t="s">
        <v>1660</v>
      </c>
      <c r="AD109" t="e">
        <f>COUNTIF(#REF!,sectionsubsection_download[[#This Row],[Title]])</f>
        <v>#REF!</v>
      </c>
    </row>
    <row r="110" spans="1:30" ht="75" x14ac:dyDescent="0.25">
      <c r="A110" t="s">
        <v>738</v>
      </c>
      <c r="B110" s="48" t="s">
        <v>1661</v>
      </c>
      <c r="C110" t="s">
        <v>1293</v>
      </c>
      <c r="D110">
        <v>2901</v>
      </c>
      <c r="X110" s="51"/>
      <c r="Y110" s="51"/>
      <c r="Z110" s="52" t="s">
        <v>1662</v>
      </c>
      <c r="AA110" s="52" t="e">
        <v>#N/A</v>
      </c>
      <c r="AB110" s="52" t="e">
        <v>#N/A</v>
      </c>
      <c r="AC110" s="54" t="s">
        <v>1663</v>
      </c>
      <c r="AD110" t="e">
        <f>COUNTIF(#REF!,sectionsubsection_download[[#This Row],[Title]])</f>
        <v>#REF!</v>
      </c>
    </row>
    <row r="111" spans="1:30" ht="75" x14ac:dyDescent="0.25">
      <c r="A111" t="s">
        <v>186</v>
      </c>
      <c r="B111" s="48" t="s">
        <v>1664</v>
      </c>
      <c r="C111" t="s">
        <v>1293</v>
      </c>
      <c r="D111">
        <v>2802</v>
      </c>
      <c r="X111" s="52"/>
      <c r="Y111" s="52"/>
      <c r="Z111" s="52" t="s">
        <v>1665</v>
      </c>
      <c r="AA111" s="52" t="e">
        <v>#N/A</v>
      </c>
      <c r="AB111" s="52" t="e">
        <v>#N/A</v>
      </c>
      <c r="AC111" s="53" t="s">
        <v>1666</v>
      </c>
      <c r="AD111" t="e">
        <f>COUNTIF(#REF!,sectionsubsection_download[[#This Row],[Title]])</f>
        <v>#REF!</v>
      </c>
    </row>
    <row r="112" spans="1:30" ht="120" x14ac:dyDescent="0.25">
      <c r="A112" t="s">
        <v>67</v>
      </c>
      <c r="B112" s="48" t="s">
        <v>1667</v>
      </c>
      <c r="C112" t="s">
        <v>1293</v>
      </c>
      <c r="D112">
        <v>2801</v>
      </c>
      <c r="X112" s="51"/>
      <c r="Y112" s="51"/>
      <c r="Z112" s="52" t="s">
        <v>1668</v>
      </c>
      <c r="AA112" s="52" t="e">
        <v>#N/A</v>
      </c>
      <c r="AB112" s="52" t="e">
        <v>#N/A</v>
      </c>
      <c r="AC112" s="54" t="s">
        <v>1669</v>
      </c>
      <c r="AD112" t="e">
        <f>COUNTIF(#REF!,sectionsubsection_download[[#This Row],[Title]])</f>
        <v>#REF!</v>
      </c>
    </row>
    <row r="113" spans="1:30" ht="135" x14ac:dyDescent="0.25">
      <c r="A113" t="s">
        <v>926</v>
      </c>
      <c r="B113" s="48" t="s">
        <v>1670</v>
      </c>
      <c r="C113" t="s">
        <v>1293</v>
      </c>
      <c r="D113">
        <v>2202</v>
      </c>
      <c r="X113" s="52"/>
      <c r="Y113" s="52"/>
      <c r="Z113" s="52" t="s">
        <v>1671</v>
      </c>
      <c r="AA113" s="52" t="e">
        <v>#N/A</v>
      </c>
      <c r="AB113" s="52" t="e">
        <v>#N/A</v>
      </c>
      <c r="AC113" s="53" t="s">
        <v>1672</v>
      </c>
      <c r="AD113" t="e">
        <f>COUNTIF(#REF!,sectionsubsection_download[[#This Row],[Title]])</f>
        <v>#REF!</v>
      </c>
    </row>
    <row r="114" spans="1:30" ht="105" x14ac:dyDescent="0.25">
      <c r="A114" t="s">
        <v>205</v>
      </c>
      <c r="B114" s="48" t="s">
        <v>1673</v>
      </c>
      <c r="C114" t="s">
        <v>1293</v>
      </c>
      <c r="D114">
        <v>2201</v>
      </c>
      <c r="X114" s="51"/>
      <c r="Y114" s="51"/>
      <c r="Z114" s="52" t="s">
        <v>1674</v>
      </c>
      <c r="AA114" s="52" t="e">
        <v>#N/A</v>
      </c>
      <c r="AB114" s="52" t="e">
        <v>#N/A</v>
      </c>
      <c r="AC114" s="54" t="s">
        <v>1675</v>
      </c>
      <c r="AD114" t="e">
        <f>COUNTIF(#REF!,sectionsubsection_download[[#This Row],[Title]])</f>
        <v>#REF!</v>
      </c>
    </row>
    <row r="115" spans="1:30" ht="60" x14ac:dyDescent="0.25">
      <c r="A115" t="s">
        <v>91</v>
      </c>
      <c r="B115" s="48" t="s">
        <v>1676</v>
      </c>
      <c r="C115" t="s">
        <v>1293</v>
      </c>
      <c r="D115">
        <v>2004</v>
      </c>
      <c r="X115" s="52"/>
      <c r="Y115" s="52"/>
      <c r="Z115" s="52" t="s">
        <v>1677</v>
      </c>
      <c r="AA115" s="52" t="e">
        <v>#N/A</v>
      </c>
      <c r="AB115" s="52" t="e">
        <v>#N/A</v>
      </c>
      <c r="AC115" s="53" t="s">
        <v>1678</v>
      </c>
      <c r="AD115" t="e">
        <f>COUNTIF(#REF!,sectionsubsection_download[[#This Row],[Title]])</f>
        <v>#REF!</v>
      </c>
    </row>
    <row r="116" spans="1:30" ht="105" x14ac:dyDescent="0.25">
      <c r="A116" t="s">
        <v>993</v>
      </c>
      <c r="B116" s="48" t="s">
        <v>1679</v>
      </c>
      <c r="C116" t="s">
        <v>1293</v>
      </c>
      <c r="D116">
        <v>2003</v>
      </c>
      <c r="X116" s="51"/>
      <c r="Y116" s="51"/>
      <c r="Z116" s="52" t="s">
        <v>1680</v>
      </c>
      <c r="AA116" s="52" t="e">
        <v>#N/A</v>
      </c>
      <c r="AB116" s="52" t="e">
        <v>#N/A</v>
      </c>
      <c r="AC116" s="54" t="s">
        <v>1681</v>
      </c>
      <c r="AD116" t="e">
        <f>COUNTIF(#REF!,sectionsubsection_download[[#This Row],[Title]])</f>
        <v>#REF!</v>
      </c>
    </row>
    <row r="117" spans="1:30" ht="75" x14ac:dyDescent="0.25">
      <c r="A117" t="s">
        <v>1018</v>
      </c>
      <c r="B117" s="48" t="s">
        <v>1682</v>
      </c>
      <c r="C117" t="s">
        <v>1293</v>
      </c>
      <c r="D117">
        <v>2002</v>
      </c>
      <c r="X117" s="52"/>
      <c r="Y117" s="52"/>
      <c r="Z117" s="52" t="s">
        <v>1683</v>
      </c>
      <c r="AA117" s="52" t="e">
        <v>#N/A</v>
      </c>
      <c r="AB117" s="52" t="e">
        <v>#N/A</v>
      </c>
      <c r="AC117" s="53" t="s">
        <v>1684</v>
      </c>
      <c r="AD117" t="e">
        <f>COUNTIF(#REF!,sectionsubsection_download[[#This Row],[Title]])</f>
        <v>#REF!</v>
      </c>
    </row>
    <row r="118" spans="1:30" ht="90" x14ac:dyDescent="0.25">
      <c r="A118" t="s">
        <v>1043</v>
      </c>
      <c r="B118" s="48" t="s">
        <v>1685</v>
      </c>
      <c r="C118" t="s">
        <v>1293</v>
      </c>
      <c r="D118">
        <v>2001</v>
      </c>
      <c r="X118" s="51"/>
      <c r="Y118" s="51"/>
      <c r="Z118" s="52" t="s">
        <v>1686</v>
      </c>
      <c r="AA118" s="52" t="e">
        <v>#N/A</v>
      </c>
      <c r="AB118" s="52" t="e">
        <v>#N/A</v>
      </c>
      <c r="AC118" s="54" t="s">
        <v>1687</v>
      </c>
      <c r="AD118" t="e">
        <f>COUNTIF(#REF!,sectionsubsection_download[[#This Row],[Title]])</f>
        <v>#REF!</v>
      </c>
    </row>
    <row r="119" spans="1:30" ht="180" x14ac:dyDescent="0.25">
      <c r="A119" t="s">
        <v>1688</v>
      </c>
      <c r="B119" s="48" t="s">
        <v>1689</v>
      </c>
      <c r="C119" s="48" t="s">
        <v>1690</v>
      </c>
      <c r="D119">
        <v>120500</v>
      </c>
      <c r="X119" s="52"/>
      <c r="Y119" s="52"/>
      <c r="Z119" s="52" t="s">
        <v>1691</v>
      </c>
      <c r="AA119" s="52" t="e">
        <v>#N/A</v>
      </c>
      <c r="AB119" s="52" t="e">
        <v>#N/A</v>
      </c>
      <c r="AC119" s="53" t="s">
        <v>1692</v>
      </c>
      <c r="AD119" t="e">
        <f>COUNTIF(#REF!,sectionsubsection_download[[#This Row],[Title]])</f>
        <v>#REF!</v>
      </c>
    </row>
    <row r="120" spans="1:30" ht="150" x14ac:dyDescent="0.25">
      <c r="A120" t="s">
        <v>1693</v>
      </c>
      <c r="B120" s="48" t="s">
        <v>1694</v>
      </c>
      <c r="C120" s="48" t="s">
        <v>1695</v>
      </c>
      <c r="D120">
        <v>120303</v>
      </c>
      <c r="X120" s="51"/>
      <c r="Y120" s="51"/>
      <c r="Z120" s="52" t="s">
        <v>1696</v>
      </c>
      <c r="AA120" s="52" t="e">
        <v>#N/A</v>
      </c>
      <c r="AB120" s="52" t="e">
        <v>#N/A</v>
      </c>
      <c r="AC120" s="54" t="s">
        <v>1697</v>
      </c>
      <c r="AD120" t="e">
        <f>COUNTIF(#REF!,sectionsubsection_download[[#This Row],[Title]])</f>
        <v>#REF!</v>
      </c>
    </row>
    <row r="121" spans="1:30" x14ac:dyDescent="0.25">
      <c r="A121" t="s">
        <v>1698</v>
      </c>
      <c r="B121" s="48" t="s">
        <v>1699</v>
      </c>
      <c r="C121" s="48" t="s">
        <v>1293</v>
      </c>
      <c r="D121">
        <v>15</v>
      </c>
      <c r="X121" s="52"/>
      <c r="Y121" s="52"/>
      <c r="Z121" s="52" t="s">
        <v>1700</v>
      </c>
      <c r="AA121" s="52" t="e">
        <v>#N/A</v>
      </c>
      <c r="AB121" s="52" t="e">
        <v>#N/A</v>
      </c>
      <c r="AC121" s="53" t="s">
        <v>1701</v>
      </c>
      <c r="AD121" t="e">
        <f>COUNTIF(#REF!,sectionsubsection_download[[#This Row],[Title]])</f>
        <v>#REF!</v>
      </c>
    </row>
    <row r="122" spans="1:30" ht="60" x14ac:dyDescent="0.25">
      <c r="A122" t="s">
        <v>1702</v>
      </c>
      <c r="B122" s="48" t="s">
        <v>1703</v>
      </c>
      <c r="C122" s="48" t="s">
        <v>1293</v>
      </c>
      <c r="D122">
        <v>14</v>
      </c>
      <c r="X122" s="51"/>
      <c r="Y122" s="51"/>
      <c r="Z122" s="52" t="s">
        <v>1704</v>
      </c>
      <c r="AA122" s="52" t="e">
        <v>#N/A</v>
      </c>
      <c r="AB122" s="52" t="e">
        <v>#N/A</v>
      </c>
      <c r="AC122" s="54" t="s">
        <v>1705</v>
      </c>
      <c r="AD122" t="e">
        <f>COUNTIF(#REF!,sectionsubsection_download[[#This Row],[Title]])</f>
        <v>#REF!</v>
      </c>
    </row>
    <row r="123" spans="1:30" ht="30" x14ac:dyDescent="0.25">
      <c r="A123" t="s">
        <v>1706</v>
      </c>
      <c r="B123" s="48" t="s">
        <v>1707</v>
      </c>
      <c r="C123" s="48" t="s">
        <v>1293</v>
      </c>
      <c r="D123">
        <v>13</v>
      </c>
      <c r="X123" s="52"/>
      <c r="Y123" s="52"/>
      <c r="Z123" s="52" t="s">
        <v>1708</v>
      </c>
      <c r="AA123" s="52" t="e">
        <v>#N/A</v>
      </c>
      <c r="AB123" s="52" t="e">
        <v>#N/A</v>
      </c>
      <c r="AC123" s="53" t="s">
        <v>1709</v>
      </c>
      <c r="AD123" t="e">
        <f>COUNTIF(#REF!,sectionsubsection_download[[#This Row],[Title]])</f>
        <v>#REF!</v>
      </c>
    </row>
    <row r="124" spans="1:30" ht="60" x14ac:dyDescent="0.25">
      <c r="A124" t="s">
        <v>1710</v>
      </c>
      <c r="B124" s="48" t="s">
        <v>1711</v>
      </c>
      <c r="C124" s="48" t="s">
        <v>1293</v>
      </c>
      <c r="D124">
        <v>12</v>
      </c>
      <c r="X124" s="51"/>
      <c r="Y124" s="51"/>
      <c r="Z124" s="52" t="s">
        <v>1712</v>
      </c>
      <c r="AA124" s="52" t="e">
        <v>#N/A</v>
      </c>
      <c r="AB124" s="52" t="e">
        <v>#N/A</v>
      </c>
      <c r="AC124" s="54" t="s">
        <v>1713</v>
      </c>
      <c r="AD124" t="e">
        <f>COUNTIF(#REF!,sectionsubsection_download[[#This Row],[Title]])</f>
        <v>#REF!</v>
      </c>
    </row>
    <row r="125" spans="1:30" ht="90" x14ac:dyDescent="0.25">
      <c r="A125" t="s">
        <v>1714</v>
      </c>
      <c r="B125" s="48" t="s">
        <v>1715</v>
      </c>
      <c r="C125" s="48" t="s">
        <v>1293</v>
      </c>
      <c r="D125">
        <v>11</v>
      </c>
      <c r="X125" s="52"/>
      <c r="Y125" s="52"/>
      <c r="Z125" s="52" t="s">
        <v>1716</v>
      </c>
      <c r="AA125" s="52" t="e">
        <v>#N/A</v>
      </c>
      <c r="AB125" s="52" t="e">
        <v>#N/A</v>
      </c>
      <c r="AC125" s="53" t="s">
        <v>1717</v>
      </c>
      <c r="AD125" t="e">
        <f>COUNTIF(#REF!,sectionsubsection_download[[#This Row],[Title]])</f>
        <v>#REF!</v>
      </c>
    </row>
    <row r="126" spans="1:30" ht="120" x14ac:dyDescent="0.25">
      <c r="A126" t="s">
        <v>1718</v>
      </c>
      <c r="B126" s="48" t="s">
        <v>1719</v>
      </c>
      <c r="C126" s="48" t="s">
        <v>1293</v>
      </c>
      <c r="D126">
        <v>10</v>
      </c>
      <c r="X126" s="51"/>
      <c r="Y126" s="51"/>
      <c r="Z126" s="52" t="s">
        <v>1720</v>
      </c>
      <c r="AA126" s="52" t="e">
        <v>#N/A</v>
      </c>
      <c r="AB126" s="52" t="e">
        <v>#N/A</v>
      </c>
      <c r="AC126" s="54" t="s">
        <v>1721</v>
      </c>
      <c r="AD126" t="e">
        <f>COUNTIF(#REF!,sectionsubsection_download[[#This Row],[Title]])</f>
        <v>#REF!</v>
      </c>
    </row>
    <row r="127" spans="1:30" x14ac:dyDescent="0.25">
      <c r="A127" t="s">
        <v>1722</v>
      </c>
      <c r="B127" s="48" t="s">
        <v>1723</v>
      </c>
      <c r="C127" s="48" t="s">
        <v>1293</v>
      </c>
      <c r="D127">
        <v>9</v>
      </c>
      <c r="X127" s="52"/>
      <c r="Y127" s="52"/>
      <c r="Z127" s="52" t="s">
        <v>1724</v>
      </c>
      <c r="AA127" s="52" t="e">
        <v>#N/A</v>
      </c>
      <c r="AB127" s="52" t="e">
        <v>#N/A</v>
      </c>
      <c r="AC127" s="53" t="s">
        <v>1725</v>
      </c>
      <c r="AD127" t="e">
        <f>COUNTIF(#REF!,sectionsubsection_download[[#This Row],[Title]])</f>
        <v>#REF!</v>
      </c>
    </row>
    <row r="128" spans="1:30" ht="30" x14ac:dyDescent="0.25">
      <c r="A128" t="s">
        <v>1726</v>
      </c>
      <c r="B128" s="48" t="s">
        <v>1727</v>
      </c>
      <c r="C128" s="48" t="s">
        <v>1293</v>
      </c>
      <c r="D128">
        <v>8</v>
      </c>
      <c r="X128" s="51"/>
      <c r="Y128" s="51"/>
      <c r="Z128" s="52" t="s">
        <v>1728</v>
      </c>
      <c r="AA128" s="52" t="e">
        <v>#N/A</v>
      </c>
      <c r="AB128" s="52" t="e">
        <v>#N/A</v>
      </c>
      <c r="AC128" s="54" t="s">
        <v>1729</v>
      </c>
      <c r="AD128" t="e">
        <f>COUNTIF(#REF!,sectionsubsection_download[[#This Row],[Title]])</f>
        <v>#REF!</v>
      </c>
    </row>
    <row r="129" spans="1:30" ht="150" x14ac:dyDescent="0.25">
      <c r="A129" t="s">
        <v>1730</v>
      </c>
      <c r="B129" s="48" t="s">
        <v>1731</v>
      </c>
      <c r="C129" s="48" t="s">
        <v>1293</v>
      </c>
      <c r="D129">
        <v>7</v>
      </c>
      <c r="X129" s="52"/>
      <c r="Y129" s="52"/>
      <c r="Z129" s="52" t="s">
        <v>1732</v>
      </c>
      <c r="AA129" s="52" t="e">
        <v>#N/A</v>
      </c>
      <c r="AB129" s="52" t="e">
        <v>#N/A</v>
      </c>
      <c r="AC129" s="53" t="s">
        <v>1733</v>
      </c>
      <c r="AD129" t="e">
        <f>COUNTIF(#REF!,sectionsubsection_download[[#This Row],[Title]])</f>
        <v>#REF!</v>
      </c>
    </row>
    <row r="130" spans="1:30" ht="105" x14ac:dyDescent="0.25">
      <c r="A130" t="s">
        <v>1734</v>
      </c>
      <c r="B130" s="48" t="s">
        <v>1735</v>
      </c>
      <c r="C130" s="48" t="s">
        <v>1293</v>
      </c>
      <c r="D130">
        <v>6</v>
      </c>
      <c r="X130" s="51"/>
      <c r="Y130" s="51"/>
      <c r="Z130" s="52" t="s">
        <v>1736</v>
      </c>
      <c r="AA130" s="52" t="e">
        <v>#N/A</v>
      </c>
      <c r="AB130" s="52" t="e">
        <v>#N/A</v>
      </c>
      <c r="AC130" s="54" t="s">
        <v>1737</v>
      </c>
      <c r="AD130" t="e">
        <f>COUNTIF(#REF!,sectionsubsection_download[[#This Row],[Title]])</f>
        <v>#REF!</v>
      </c>
    </row>
    <row r="131" spans="1:30" ht="75" x14ac:dyDescent="0.25">
      <c r="A131" t="s">
        <v>1738</v>
      </c>
      <c r="B131" s="48" t="s">
        <v>1739</v>
      </c>
      <c r="C131" s="48" t="s">
        <v>1293</v>
      </c>
      <c r="D131">
        <v>5</v>
      </c>
      <c r="X131" s="52"/>
      <c r="Y131" s="52"/>
      <c r="Z131" s="52" t="s">
        <v>1740</v>
      </c>
      <c r="AA131" s="52" t="e">
        <v>#N/A</v>
      </c>
      <c r="AB131" s="52" t="e">
        <v>#N/A</v>
      </c>
      <c r="AC131" s="53" t="s">
        <v>1741</v>
      </c>
      <c r="AD131" t="e">
        <f>COUNTIF(#REF!,sectionsubsection_download[[#This Row],[Title]])</f>
        <v>#REF!</v>
      </c>
    </row>
    <row r="132" spans="1:30" ht="45" x14ac:dyDescent="0.25">
      <c r="A132" t="s">
        <v>1742</v>
      </c>
      <c r="B132" s="48" t="s">
        <v>1743</v>
      </c>
      <c r="C132" s="48" t="s">
        <v>1293</v>
      </c>
      <c r="D132">
        <v>4</v>
      </c>
      <c r="X132" s="51"/>
      <c r="Y132" s="51"/>
      <c r="Z132" s="52" t="s">
        <v>1744</v>
      </c>
      <c r="AA132" s="52" t="e">
        <v>#N/A</v>
      </c>
      <c r="AB132" s="52" t="e">
        <v>#N/A</v>
      </c>
      <c r="AC132" s="54" t="s">
        <v>1745</v>
      </c>
      <c r="AD132" t="e">
        <f>COUNTIF(#REF!,sectionsubsection_download[[#This Row],[Title]])</f>
        <v>#REF!</v>
      </c>
    </row>
    <row r="133" spans="1:30" ht="60" x14ac:dyDescent="0.25">
      <c r="A133" t="s">
        <v>1746</v>
      </c>
      <c r="B133" s="48" t="s">
        <v>1747</v>
      </c>
      <c r="C133" s="48" t="s">
        <v>1293</v>
      </c>
      <c r="D133">
        <v>3</v>
      </c>
      <c r="X133" s="52"/>
      <c r="Y133" s="52"/>
      <c r="Z133" s="52" t="s">
        <v>1748</v>
      </c>
      <c r="AA133" s="52" t="e">
        <v>#N/A</v>
      </c>
      <c r="AB133" s="52" t="e">
        <v>#N/A</v>
      </c>
      <c r="AC133" s="53" t="s">
        <v>1749</v>
      </c>
      <c r="AD133" t="e">
        <f>COUNTIF(#REF!,sectionsubsection_download[[#This Row],[Title]])</f>
        <v>#REF!</v>
      </c>
    </row>
    <row r="134" spans="1:30" ht="90" x14ac:dyDescent="0.25">
      <c r="A134" t="s">
        <v>1750</v>
      </c>
      <c r="B134" s="48" t="s">
        <v>1751</v>
      </c>
      <c r="C134" s="48" t="s">
        <v>1293</v>
      </c>
      <c r="D134">
        <v>2</v>
      </c>
      <c r="X134" s="51"/>
      <c r="Y134" s="51"/>
      <c r="Z134" s="52" t="s">
        <v>1752</v>
      </c>
      <c r="AA134" s="52" t="e">
        <v>#N/A</v>
      </c>
      <c r="AB134" s="52" t="e">
        <v>#N/A</v>
      </c>
      <c r="AC134" s="54" t="s">
        <v>1753</v>
      </c>
      <c r="AD134" t="e">
        <f>COUNTIF(#REF!,sectionsubsection_download[[#This Row],[Title]])</f>
        <v>#REF!</v>
      </c>
    </row>
    <row r="135" spans="1:30" x14ac:dyDescent="0.25">
      <c r="A135" t="s">
        <v>1754</v>
      </c>
      <c r="B135" s="48" t="s">
        <v>1755</v>
      </c>
      <c r="C135" s="48" t="s">
        <v>1293</v>
      </c>
      <c r="D135">
        <v>1</v>
      </c>
      <c r="X135" s="52"/>
      <c r="Y135" s="52"/>
      <c r="Z135" s="52" t="s">
        <v>1756</v>
      </c>
      <c r="AA135" s="52" t="e">
        <v>#N/A</v>
      </c>
      <c r="AB135" s="52" t="e">
        <v>#N/A</v>
      </c>
      <c r="AC135" s="53" t="s">
        <v>1757</v>
      </c>
      <c r="AD135" t="e">
        <f>COUNTIF(#REF!,sectionsubsection_download[[#This Row],[Title]])</f>
        <v>#REF!</v>
      </c>
    </row>
    <row r="136" spans="1:30" ht="75" x14ac:dyDescent="0.25">
      <c r="A136" t="s">
        <v>1758</v>
      </c>
      <c r="B136" s="48" t="s">
        <v>1759</v>
      </c>
      <c r="C136" s="48" t="s">
        <v>1293</v>
      </c>
      <c r="D136">
        <v>12</v>
      </c>
      <c r="X136" s="51"/>
      <c r="Y136" s="51"/>
      <c r="Z136" s="52" t="s">
        <v>1760</v>
      </c>
      <c r="AA136" s="52" t="e">
        <v>#N/A</v>
      </c>
      <c r="AB136" s="52" t="e">
        <v>#N/A</v>
      </c>
      <c r="AC136" s="54" t="s">
        <v>1761</v>
      </c>
      <c r="AD136" t="e">
        <f>COUNTIF(#REF!,sectionsubsection_download[[#This Row],[Title]])</f>
        <v>#REF!</v>
      </c>
    </row>
    <row r="137" spans="1:30" ht="135" x14ac:dyDescent="0.25">
      <c r="A137" t="s">
        <v>1762</v>
      </c>
      <c r="B137" s="48" t="s">
        <v>1763</v>
      </c>
      <c r="C137" s="48" t="s">
        <v>1293</v>
      </c>
      <c r="D137">
        <v>11</v>
      </c>
      <c r="X137" s="52"/>
      <c r="Y137" s="52"/>
      <c r="Z137" s="52" t="s">
        <v>1764</v>
      </c>
      <c r="AA137" s="52" t="e">
        <v>#N/A</v>
      </c>
      <c r="AB137" s="52" t="e">
        <v>#N/A</v>
      </c>
      <c r="AC137" s="53" t="s">
        <v>1765</v>
      </c>
      <c r="AD137" t="e">
        <f>COUNTIF(#REF!,sectionsubsection_download[[#This Row],[Title]])</f>
        <v>#REF!</v>
      </c>
    </row>
    <row r="138" spans="1:30" ht="30" x14ac:dyDescent="0.25">
      <c r="A138" t="s">
        <v>1766</v>
      </c>
      <c r="B138" s="48" t="s">
        <v>1767</v>
      </c>
      <c r="C138" s="48" t="s">
        <v>1293</v>
      </c>
      <c r="D138">
        <v>10</v>
      </c>
      <c r="X138" s="51"/>
      <c r="Y138" s="51"/>
      <c r="Z138" s="52" t="s">
        <v>1768</v>
      </c>
      <c r="AA138" s="52" t="e">
        <v>#N/A</v>
      </c>
      <c r="AB138" s="52" t="e">
        <v>#N/A</v>
      </c>
      <c r="AC138" s="54" t="s">
        <v>1769</v>
      </c>
      <c r="AD138" t="e">
        <f>COUNTIF(#REF!,sectionsubsection_download[[#This Row],[Title]])</f>
        <v>#REF!</v>
      </c>
    </row>
    <row r="139" spans="1:30" ht="150" x14ac:dyDescent="0.25">
      <c r="A139" t="s">
        <v>1770</v>
      </c>
      <c r="B139" s="48" t="s">
        <v>1771</v>
      </c>
      <c r="C139" s="48" t="s">
        <v>1293</v>
      </c>
      <c r="D139">
        <v>9</v>
      </c>
      <c r="X139" s="52"/>
      <c r="Y139" s="52"/>
      <c r="Z139" s="52" t="s">
        <v>1772</v>
      </c>
      <c r="AA139" s="52" t="e">
        <v>#N/A</v>
      </c>
      <c r="AB139" s="52" t="e">
        <v>#N/A</v>
      </c>
      <c r="AC139" s="53" t="s">
        <v>1773</v>
      </c>
      <c r="AD139" t="e">
        <f>COUNTIF(#REF!,sectionsubsection_download[[#This Row],[Title]])</f>
        <v>#REF!</v>
      </c>
    </row>
    <row r="140" spans="1:30" ht="60" x14ac:dyDescent="0.25">
      <c r="A140" t="s">
        <v>1774</v>
      </c>
      <c r="B140" s="48" t="s">
        <v>1775</v>
      </c>
      <c r="C140" s="48" t="s">
        <v>1293</v>
      </c>
      <c r="D140">
        <v>8</v>
      </c>
      <c r="X140" s="51"/>
      <c r="Y140" s="51"/>
      <c r="Z140" s="52" t="s">
        <v>1776</v>
      </c>
      <c r="AA140" s="52" t="e">
        <v>#N/A</v>
      </c>
      <c r="AB140" s="52" t="e">
        <v>#N/A</v>
      </c>
      <c r="AC140" s="54" t="s">
        <v>1777</v>
      </c>
      <c r="AD140" t="e">
        <f>COUNTIF(#REF!,sectionsubsection_download[[#This Row],[Title]])</f>
        <v>#REF!</v>
      </c>
    </row>
    <row r="141" spans="1:30" ht="60" x14ac:dyDescent="0.25">
      <c r="A141" t="s">
        <v>1778</v>
      </c>
      <c r="B141" s="48" t="s">
        <v>1779</v>
      </c>
      <c r="C141" s="48" t="s">
        <v>1293</v>
      </c>
      <c r="D141">
        <v>7</v>
      </c>
      <c r="X141" s="52"/>
      <c r="Y141" s="52"/>
      <c r="Z141" s="52" t="s">
        <v>1780</v>
      </c>
      <c r="AA141" s="52" t="e">
        <v>#N/A</v>
      </c>
      <c r="AB141" s="52" t="e">
        <v>#N/A</v>
      </c>
      <c r="AC141" s="53" t="s">
        <v>1781</v>
      </c>
      <c r="AD141" t="e">
        <f>COUNTIF(#REF!,sectionsubsection_download[[#This Row],[Title]])</f>
        <v>#REF!</v>
      </c>
    </row>
    <row r="142" spans="1:30" ht="90" x14ac:dyDescent="0.25">
      <c r="A142" t="s">
        <v>1782</v>
      </c>
      <c r="B142" s="48" t="s">
        <v>1783</v>
      </c>
      <c r="C142" s="48" t="s">
        <v>1293</v>
      </c>
      <c r="D142">
        <v>6</v>
      </c>
      <c r="X142" s="51"/>
      <c r="Y142" s="51"/>
      <c r="Z142" s="52" t="s">
        <v>1784</v>
      </c>
      <c r="AA142" s="52" t="e">
        <v>#N/A</v>
      </c>
      <c r="AB142" s="52" t="e">
        <v>#N/A</v>
      </c>
      <c r="AC142" s="54" t="s">
        <v>1785</v>
      </c>
      <c r="AD142" t="e">
        <f>COUNTIF(#REF!,sectionsubsection_download[[#This Row],[Title]])</f>
        <v>#REF!</v>
      </c>
    </row>
    <row r="143" spans="1:30" ht="45" x14ac:dyDescent="0.25">
      <c r="A143" t="s">
        <v>1786</v>
      </c>
      <c r="B143" s="48" t="s">
        <v>1787</v>
      </c>
      <c r="C143" s="48" t="s">
        <v>1293</v>
      </c>
      <c r="D143">
        <v>5</v>
      </c>
      <c r="X143" s="52"/>
      <c r="Y143" s="52"/>
      <c r="Z143" s="52" t="s">
        <v>1788</v>
      </c>
      <c r="AA143" s="52" t="e">
        <v>#N/A</v>
      </c>
      <c r="AB143" s="52" t="e">
        <v>#N/A</v>
      </c>
      <c r="AC143" s="53" t="s">
        <v>1789</v>
      </c>
      <c r="AD143" t="e">
        <f>COUNTIF(#REF!,sectionsubsection_download[[#This Row],[Title]])</f>
        <v>#REF!</v>
      </c>
    </row>
    <row r="144" spans="1:30" ht="60" x14ac:dyDescent="0.25">
      <c r="A144" t="s">
        <v>1790</v>
      </c>
      <c r="B144" s="48" t="s">
        <v>1791</v>
      </c>
      <c r="C144" s="48" t="s">
        <v>1293</v>
      </c>
      <c r="D144">
        <v>4</v>
      </c>
      <c r="X144" s="51"/>
      <c r="Y144" s="51"/>
      <c r="Z144" s="52" t="s">
        <v>1792</v>
      </c>
      <c r="AA144" s="52" t="e">
        <v>#N/A</v>
      </c>
      <c r="AB144" s="52" t="e">
        <v>#N/A</v>
      </c>
      <c r="AC144" s="54" t="s">
        <v>1793</v>
      </c>
      <c r="AD144" t="e">
        <f>COUNTIF(#REF!,sectionsubsection_download[[#This Row],[Title]])</f>
        <v>#REF!</v>
      </c>
    </row>
    <row r="145" spans="1:30" ht="60" x14ac:dyDescent="0.25">
      <c r="A145" t="s">
        <v>1794</v>
      </c>
      <c r="B145" s="48" t="s">
        <v>1795</v>
      </c>
      <c r="C145" s="48" t="s">
        <v>1293</v>
      </c>
      <c r="D145">
        <v>3</v>
      </c>
      <c r="X145" s="52"/>
      <c r="Y145" s="52"/>
      <c r="Z145" s="52" t="s">
        <v>1796</v>
      </c>
      <c r="AA145" s="52" t="e">
        <v>#N/A</v>
      </c>
      <c r="AB145" s="52" t="e">
        <v>#N/A</v>
      </c>
      <c r="AC145" s="53" t="s">
        <v>1797</v>
      </c>
      <c r="AD145" t="e">
        <f>COUNTIF(#REF!,sectionsubsection_download[[#This Row],[Title]])</f>
        <v>#REF!</v>
      </c>
    </row>
    <row r="146" spans="1:30" ht="90" x14ac:dyDescent="0.25">
      <c r="A146" t="s">
        <v>1798</v>
      </c>
      <c r="B146" s="48" t="s">
        <v>1799</v>
      </c>
      <c r="C146" s="48" t="s">
        <v>1293</v>
      </c>
      <c r="D146">
        <v>2</v>
      </c>
      <c r="X146" s="51"/>
      <c r="Y146" s="51"/>
      <c r="Z146" s="52" t="s">
        <v>1800</v>
      </c>
      <c r="AA146" s="52" t="e">
        <v>#N/A</v>
      </c>
      <c r="AB146" s="52" t="e">
        <v>#N/A</v>
      </c>
      <c r="AC146" s="54" t="s">
        <v>1801</v>
      </c>
      <c r="AD146" t="e">
        <f>COUNTIF(#REF!,sectionsubsection_download[[#This Row],[Title]])</f>
        <v>#REF!</v>
      </c>
    </row>
    <row r="147" spans="1:30" ht="75" x14ac:dyDescent="0.25">
      <c r="A147" t="s">
        <v>1802</v>
      </c>
      <c r="B147" s="48" t="s">
        <v>1803</v>
      </c>
      <c r="C147" s="48" t="s">
        <v>1293</v>
      </c>
      <c r="D147">
        <v>1</v>
      </c>
      <c r="X147" s="52"/>
      <c r="Y147" s="52"/>
      <c r="Z147" s="52" t="s">
        <v>1804</v>
      </c>
      <c r="AA147" s="52" t="e">
        <v>#N/A</v>
      </c>
      <c r="AB147" s="52" t="e">
        <v>#N/A</v>
      </c>
      <c r="AC147" s="53" t="s">
        <v>1805</v>
      </c>
      <c r="AD147" t="e">
        <f>COUNTIF(#REF!,sectionsubsection_download[[#This Row],[Title]])</f>
        <v>#REF!</v>
      </c>
    </row>
    <row r="148" spans="1:30" ht="60" x14ac:dyDescent="0.25">
      <c r="A148" t="s">
        <v>1806</v>
      </c>
      <c r="B148" s="48" t="s">
        <v>1807</v>
      </c>
      <c r="C148" s="48" t="s">
        <v>1293</v>
      </c>
      <c r="D148">
        <v>2806</v>
      </c>
      <c r="X148" s="51"/>
      <c r="Y148" s="51"/>
      <c r="Z148" s="52" t="s">
        <v>1808</v>
      </c>
      <c r="AA148" s="52" t="e">
        <v>#N/A</v>
      </c>
      <c r="AB148" s="52" t="e">
        <v>#N/A</v>
      </c>
      <c r="AC148" s="54" t="s">
        <v>1809</v>
      </c>
      <c r="AD148" t="e">
        <f>COUNTIF(#REF!,sectionsubsection_download[[#This Row],[Title]])</f>
        <v>#REF!</v>
      </c>
    </row>
    <row r="149" spans="1:30" ht="409.5" x14ac:dyDescent="0.25">
      <c r="A149" t="s">
        <v>1810</v>
      </c>
      <c r="B149" s="48" t="s">
        <v>1811</v>
      </c>
      <c r="C149" s="48" t="s">
        <v>1812</v>
      </c>
      <c r="D149">
        <v>2805</v>
      </c>
      <c r="X149" s="52"/>
      <c r="Y149" s="52"/>
      <c r="Z149" s="52" t="s">
        <v>1813</v>
      </c>
      <c r="AA149" s="52" t="e">
        <v>#N/A</v>
      </c>
      <c r="AB149" s="52" t="e">
        <v>#N/A</v>
      </c>
      <c r="AC149" s="53" t="s">
        <v>1814</v>
      </c>
      <c r="AD149" t="e">
        <f>COUNTIF(#REF!,sectionsubsection_download[[#This Row],[Title]])</f>
        <v>#REF!</v>
      </c>
    </row>
    <row r="150" spans="1:30" ht="270" x14ac:dyDescent="0.25">
      <c r="A150" t="s">
        <v>1815</v>
      </c>
      <c r="B150" s="48" t="s">
        <v>1816</v>
      </c>
      <c r="C150" s="48" t="s">
        <v>1817</v>
      </c>
      <c r="D150">
        <v>2804</v>
      </c>
      <c r="X150" s="51"/>
      <c r="Y150" s="51"/>
      <c r="Z150" s="52" t="s">
        <v>1818</v>
      </c>
      <c r="AA150" s="52" t="e">
        <v>#N/A</v>
      </c>
      <c r="AB150" s="52" t="e">
        <v>#N/A</v>
      </c>
      <c r="AC150" s="54" t="s">
        <v>1819</v>
      </c>
      <c r="AD150" t="e">
        <f>COUNTIF(#REF!,sectionsubsection_download[[#This Row],[Title]])</f>
        <v>#REF!</v>
      </c>
    </row>
    <row r="151" spans="1:30" ht="330" x14ac:dyDescent="0.25">
      <c r="A151" t="s">
        <v>1820</v>
      </c>
      <c r="B151" s="48" t="s">
        <v>1821</v>
      </c>
      <c r="C151" s="48" t="s">
        <v>1822</v>
      </c>
      <c r="D151">
        <v>2803</v>
      </c>
      <c r="X151" s="52"/>
      <c r="Y151" s="52"/>
      <c r="Z151" s="52" t="s">
        <v>1823</v>
      </c>
      <c r="AA151" s="52" t="e">
        <v>#N/A</v>
      </c>
      <c r="AB151" s="52" t="e">
        <v>#N/A</v>
      </c>
      <c r="AC151" s="53" t="s">
        <v>1824</v>
      </c>
      <c r="AD151" t="e">
        <f>COUNTIF(#REF!,sectionsubsection_download[[#This Row],[Title]])</f>
        <v>#REF!</v>
      </c>
    </row>
    <row r="152" spans="1:30" ht="345" x14ac:dyDescent="0.25">
      <c r="A152" t="s">
        <v>1825</v>
      </c>
      <c r="B152" s="48" t="s">
        <v>1826</v>
      </c>
      <c r="C152" s="48" t="s">
        <v>1827</v>
      </c>
      <c r="D152">
        <v>2802</v>
      </c>
      <c r="X152" s="51"/>
      <c r="Y152" s="51"/>
      <c r="Z152" s="52" t="s">
        <v>1828</v>
      </c>
      <c r="AA152" s="52" t="e">
        <v>#N/A</v>
      </c>
      <c r="AB152" s="52" t="e">
        <v>#N/A</v>
      </c>
      <c r="AC152" s="54" t="s">
        <v>1829</v>
      </c>
      <c r="AD152" t="e">
        <f>COUNTIF(#REF!,sectionsubsection_download[[#This Row],[Title]])</f>
        <v>#REF!</v>
      </c>
    </row>
    <row r="153" spans="1:30" ht="75" x14ac:dyDescent="0.25">
      <c r="A153" t="s">
        <v>1830</v>
      </c>
      <c r="B153" s="48" t="s">
        <v>1831</v>
      </c>
      <c r="C153" s="48" t="s">
        <v>1293</v>
      </c>
      <c r="D153">
        <v>2801</v>
      </c>
      <c r="X153" s="52"/>
      <c r="Y153" s="52"/>
      <c r="Z153" s="52" t="s">
        <v>1832</v>
      </c>
      <c r="AA153" s="52" t="e">
        <v>#N/A</v>
      </c>
      <c r="AB153" s="52" t="e">
        <v>#N/A</v>
      </c>
      <c r="AC153" s="53" t="s">
        <v>1833</v>
      </c>
      <c r="AD153" t="e">
        <f>COUNTIF(#REF!,sectionsubsection_download[[#This Row],[Title]])</f>
        <v>#REF!</v>
      </c>
    </row>
    <row r="154" spans="1:30" ht="409.5" x14ac:dyDescent="0.25">
      <c r="A154" t="s">
        <v>1834</v>
      </c>
      <c r="B154" s="48" t="s">
        <v>1835</v>
      </c>
      <c r="C154" s="48" t="s">
        <v>1836</v>
      </c>
      <c r="D154">
        <v>28</v>
      </c>
      <c r="X154" s="51"/>
      <c r="Y154" s="51"/>
      <c r="Z154" s="52" t="s">
        <v>1837</v>
      </c>
      <c r="AA154" s="52" t="e">
        <v>#N/A</v>
      </c>
      <c r="AB154" s="52" t="e">
        <v>#N/A</v>
      </c>
      <c r="AC154" s="54" t="s">
        <v>1838</v>
      </c>
      <c r="AD154" t="e">
        <f>COUNTIF(#REF!,sectionsubsection_download[[#This Row],[Title]])</f>
        <v>#REF!</v>
      </c>
    </row>
    <row r="155" spans="1:30" ht="105" x14ac:dyDescent="0.25">
      <c r="A155" t="s">
        <v>1839</v>
      </c>
      <c r="B155" s="48" t="s">
        <v>1840</v>
      </c>
      <c r="C155" s="48" t="s">
        <v>1293</v>
      </c>
      <c r="D155">
        <v>601</v>
      </c>
      <c r="X155" s="52"/>
      <c r="Y155" s="52"/>
      <c r="Z155" s="52" t="s">
        <v>1841</v>
      </c>
      <c r="AA155" s="52" t="e">
        <v>#N/A</v>
      </c>
      <c r="AB155" s="52" t="e">
        <v>#N/A</v>
      </c>
      <c r="AC155" s="53" t="s">
        <v>1842</v>
      </c>
      <c r="AD155" t="e">
        <f>COUNTIF(#REF!,sectionsubsection_download[[#This Row],[Title]])</f>
        <v>#REF!</v>
      </c>
    </row>
    <row r="156" spans="1:30" ht="45" x14ac:dyDescent="0.25">
      <c r="A156" t="s">
        <v>1843</v>
      </c>
      <c r="B156" s="48" t="s">
        <v>1844</v>
      </c>
      <c r="C156" s="48" t="s">
        <v>1293</v>
      </c>
      <c r="D156">
        <v>101</v>
      </c>
      <c r="X156" s="51"/>
      <c r="Y156" s="51"/>
      <c r="Z156" s="52" t="s">
        <v>1845</v>
      </c>
      <c r="AA156" s="52" t="e">
        <v>#N/A</v>
      </c>
      <c r="AB156" s="52" t="e">
        <v>#N/A</v>
      </c>
      <c r="AC156" s="54" t="s">
        <v>1846</v>
      </c>
      <c r="AD156" t="e">
        <f>COUNTIF(#REF!,sectionsubsection_download[[#This Row],[Title]])</f>
        <v>#REF!</v>
      </c>
    </row>
    <row r="157" spans="1:30" ht="30" x14ac:dyDescent="0.25">
      <c r="A157" t="s">
        <v>1847</v>
      </c>
      <c r="B157" s="48" t="s">
        <v>1848</v>
      </c>
      <c r="C157" s="48" t="s">
        <v>1293</v>
      </c>
      <c r="D157">
        <v>205</v>
      </c>
      <c r="X157" s="52"/>
      <c r="Y157" s="52"/>
      <c r="Z157" s="52" t="s">
        <v>1849</v>
      </c>
      <c r="AA157" s="52" t="e">
        <v>#N/A</v>
      </c>
      <c r="AB157" s="52" t="e">
        <v>#N/A</v>
      </c>
      <c r="AC157" s="53" t="s">
        <v>1850</v>
      </c>
      <c r="AD157" t="e">
        <f>COUNTIF(#REF!,sectionsubsection_download[[#This Row],[Title]])</f>
        <v>#REF!</v>
      </c>
    </row>
    <row r="158" spans="1:30" ht="45" x14ac:dyDescent="0.25">
      <c r="A158" t="s">
        <v>1851</v>
      </c>
      <c r="B158" s="48" t="s">
        <v>1852</v>
      </c>
      <c r="C158" s="48" t="s">
        <v>1293</v>
      </c>
      <c r="D158">
        <v>2602</v>
      </c>
      <c r="X158" s="51"/>
      <c r="Y158" s="51"/>
      <c r="Z158" s="52" t="s">
        <v>1853</v>
      </c>
      <c r="AA158" s="52" t="e">
        <v>#N/A</v>
      </c>
      <c r="AB158" s="52" t="e">
        <v>#N/A</v>
      </c>
      <c r="AC158" s="54" t="s">
        <v>1854</v>
      </c>
      <c r="AD158" t="e">
        <f>COUNTIF(#REF!,sectionsubsection_download[[#This Row],[Title]])</f>
        <v>#REF!</v>
      </c>
    </row>
    <row r="159" spans="1:30" ht="60" x14ac:dyDescent="0.25">
      <c r="A159" t="s">
        <v>1855</v>
      </c>
      <c r="B159" s="48" t="s">
        <v>1856</v>
      </c>
      <c r="C159" s="48" t="s">
        <v>1293</v>
      </c>
      <c r="D159">
        <v>2601</v>
      </c>
      <c r="X159" s="52"/>
      <c r="Y159" s="52"/>
      <c r="Z159" s="52" t="s">
        <v>1857</v>
      </c>
      <c r="AA159" s="52" t="e">
        <v>#N/A</v>
      </c>
      <c r="AB159" s="52" t="e">
        <v>#N/A</v>
      </c>
      <c r="AC159" s="53" t="s">
        <v>1858</v>
      </c>
      <c r="AD159" t="e">
        <f>COUNTIF(#REF!,sectionsubsection_download[[#This Row],[Title]])</f>
        <v>#REF!</v>
      </c>
    </row>
    <row r="160" spans="1:30" ht="90" x14ac:dyDescent="0.25">
      <c r="A160" t="s">
        <v>1859</v>
      </c>
      <c r="B160" s="48" t="s">
        <v>1860</v>
      </c>
      <c r="C160" s="48" t="s">
        <v>1293</v>
      </c>
      <c r="D160">
        <v>2503</v>
      </c>
      <c r="X160" s="51"/>
      <c r="Y160" s="51"/>
      <c r="Z160" s="52" t="s">
        <v>1861</v>
      </c>
      <c r="AA160" s="52" t="e">
        <v>#N/A</v>
      </c>
      <c r="AB160" s="52" t="e">
        <v>#N/A</v>
      </c>
      <c r="AC160" s="54" t="s">
        <v>1862</v>
      </c>
      <c r="AD160" t="e">
        <f>COUNTIF(#REF!,sectionsubsection_download[[#This Row],[Title]])</f>
        <v>#REF!</v>
      </c>
    </row>
    <row r="161" spans="1:30" ht="180" x14ac:dyDescent="0.25">
      <c r="A161" t="s">
        <v>1863</v>
      </c>
      <c r="B161" s="48" t="s">
        <v>1864</v>
      </c>
      <c r="C161" s="48" t="s">
        <v>1293</v>
      </c>
      <c r="D161">
        <v>2502</v>
      </c>
      <c r="X161" s="52"/>
      <c r="Y161" s="52"/>
      <c r="Z161" s="52" t="s">
        <v>1865</v>
      </c>
      <c r="AA161" s="52" t="e">
        <v>#N/A</v>
      </c>
      <c r="AB161" s="52" t="e">
        <v>#N/A</v>
      </c>
      <c r="AC161" s="53" t="s">
        <v>1866</v>
      </c>
      <c r="AD161" t="e">
        <f>COUNTIF(#REF!,sectionsubsection_download[[#This Row],[Title]])</f>
        <v>#REF!</v>
      </c>
    </row>
    <row r="162" spans="1:30" ht="270" x14ac:dyDescent="0.25">
      <c r="A162" t="s">
        <v>1867</v>
      </c>
      <c r="B162" s="48" t="s">
        <v>1868</v>
      </c>
      <c r="C162" s="48" t="s">
        <v>1869</v>
      </c>
      <c r="D162">
        <v>2501</v>
      </c>
      <c r="X162" s="51"/>
      <c r="Y162" s="51"/>
      <c r="Z162" s="52" t="s">
        <v>1870</v>
      </c>
      <c r="AA162" s="52" t="e">
        <v>#N/A</v>
      </c>
      <c r="AB162" s="52" t="e">
        <v>#N/A</v>
      </c>
      <c r="AC162" s="54" t="s">
        <v>1871</v>
      </c>
      <c r="AD162" t="e">
        <f>COUNTIF(#REF!,sectionsubsection_download[[#This Row],[Title]])</f>
        <v>#REF!</v>
      </c>
    </row>
    <row r="163" spans="1:30" ht="105" x14ac:dyDescent="0.25">
      <c r="A163" t="s">
        <v>1872</v>
      </c>
      <c r="B163" s="48" t="s">
        <v>1873</v>
      </c>
      <c r="C163" s="48" t="s">
        <v>1293</v>
      </c>
      <c r="D163">
        <v>2402</v>
      </c>
      <c r="X163" s="52"/>
      <c r="Y163" s="52"/>
      <c r="Z163" s="52" t="s">
        <v>1874</v>
      </c>
      <c r="AA163" s="52" t="e">
        <v>#N/A</v>
      </c>
      <c r="AB163" s="52" t="e">
        <v>#N/A</v>
      </c>
      <c r="AC163" s="53" t="s">
        <v>1875</v>
      </c>
      <c r="AD163" t="e">
        <f>COUNTIF(#REF!,sectionsubsection_download[[#This Row],[Title]])</f>
        <v>#REF!</v>
      </c>
    </row>
    <row r="164" spans="1:30" ht="105" x14ac:dyDescent="0.25">
      <c r="A164" t="s">
        <v>1876</v>
      </c>
      <c r="B164" s="48" t="s">
        <v>1877</v>
      </c>
      <c r="C164" s="48" t="s">
        <v>1293</v>
      </c>
      <c r="D164">
        <v>2401</v>
      </c>
      <c r="X164" s="51"/>
      <c r="Y164" s="51"/>
      <c r="Z164" s="52" t="s">
        <v>1878</v>
      </c>
      <c r="AA164" s="52" t="e">
        <v>#N/A</v>
      </c>
      <c r="AB164" s="52" t="e">
        <v>#N/A</v>
      </c>
      <c r="AC164" s="54" t="s">
        <v>1879</v>
      </c>
      <c r="AD164" t="e">
        <f>COUNTIF(#REF!,sectionsubsection_download[[#This Row],[Title]])</f>
        <v>#REF!</v>
      </c>
    </row>
    <row r="165" spans="1:30" ht="45" x14ac:dyDescent="0.25">
      <c r="A165" t="s">
        <v>1880</v>
      </c>
      <c r="B165" s="48" t="s">
        <v>1881</v>
      </c>
      <c r="C165" s="48" t="s">
        <v>1293</v>
      </c>
      <c r="D165">
        <v>2202</v>
      </c>
      <c r="X165" s="52"/>
      <c r="Y165" s="52"/>
      <c r="Z165" s="52" t="s">
        <v>1882</v>
      </c>
      <c r="AA165" s="52" t="e">
        <v>#N/A</v>
      </c>
      <c r="AB165" s="52" t="e">
        <v>#N/A</v>
      </c>
      <c r="AC165" s="53" t="s">
        <v>1883</v>
      </c>
      <c r="AD165" t="e">
        <f>COUNTIF(#REF!,sectionsubsection_download[[#This Row],[Title]])</f>
        <v>#REF!</v>
      </c>
    </row>
    <row r="166" spans="1:30" ht="30" x14ac:dyDescent="0.25">
      <c r="A166" t="s">
        <v>1884</v>
      </c>
      <c r="B166" s="48" t="s">
        <v>1885</v>
      </c>
      <c r="C166" s="48" t="s">
        <v>1293</v>
      </c>
      <c r="D166">
        <v>2201</v>
      </c>
      <c r="X166" s="51"/>
      <c r="Y166" s="51"/>
      <c r="Z166" s="52" t="s">
        <v>1886</v>
      </c>
      <c r="AA166" s="52" t="e">
        <v>#N/A</v>
      </c>
      <c r="AB166" s="52" t="e">
        <v>#N/A</v>
      </c>
      <c r="AC166" s="54" t="s">
        <v>1887</v>
      </c>
      <c r="AD166" t="e">
        <f>COUNTIF(#REF!,sectionsubsection_download[[#This Row],[Title]])</f>
        <v>#REF!</v>
      </c>
    </row>
    <row r="167" spans="1:30" ht="75" x14ac:dyDescent="0.25">
      <c r="A167" t="s">
        <v>1888</v>
      </c>
      <c r="B167" s="48" t="s">
        <v>1889</v>
      </c>
      <c r="C167" s="48" t="s">
        <v>1293</v>
      </c>
      <c r="D167">
        <v>2009</v>
      </c>
      <c r="X167" s="52"/>
      <c r="Y167" s="52"/>
      <c r="Z167" s="52" t="s">
        <v>1890</v>
      </c>
      <c r="AA167" s="52" t="e">
        <v>#N/A</v>
      </c>
      <c r="AB167" s="52" t="e">
        <v>#N/A</v>
      </c>
      <c r="AC167" s="53" t="s">
        <v>1891</v>
      </c>
      <c r="AD167" t="e">
        <f>COUNTIF(#REF!,sectionsubsection_download[[#This Row],[Title]])</f>
        <v>#REF!</v>
      </c>
    </row>
    <row r="168" spans="1:30" ht="60" x14ac:dyDescent="0.25">
      <c r="A168" t="s">
        <v>1892</v>
      </c>
      <c r="B168" s="48" t="s">
        <v>1893</v>
      </c>
      <c r="C168" s="48" t="s">
        <v>1293</v>
      </c>
      <c r="D168">
        <v>2006</v>
      </c>
      <c r="X168" s="51"/>
      <c r="Y168" s="51"/>
      <c r="Z168" s="52" t="s">
        <v>1894</v>
      </c>
      <c r="AA168" s="52" t="e">
        <v>#N/A</v>
      </c>
      <c r="AB168" s="52" t="e">
        <v>#N/A</v>
      </c>
      <c r="AC168" s="54" t="s">
        <v>1895</v>
      </c>
      <c r="AD168" t="e">
        <f>COUNTIF(#REF!,sectionsubsection_download[[#This Row],[Title]])</f>
        <v>#REF!</v>
      </c>
    </row>
    <row r="169" spans="1:30" ht="30" x14ac:dyDescent="0.25">
      <c r="A169" t="s">
        <v>1896</v>
      </c>
      <c r="B169" s="48" t="s">
        <v>1897</v>
      </c>
      <c r="C169" s="48" t="s">
        <v>1293</v>
      </c>
      <c r="D169">
        <v>2005</v>
      </c>
      <c r="X169" s="52"/>
      <c r="Y169" s="52"/>
      <c r="Z169" s="52" t="s">
        <v>1898</v>
      </c>
      <c r="AA169" s="52" t="e">
        <v>#N/A</v>
      </c>
      <c r="AB169" s="52" t="e">
        <v>#N/A</v>
      </c>
      <c r="AC169" s="53" t="s">
        <v>1899</v>
      </c>
      <c r="AD169" t="e">
        <f>COUNTIF(#REF!,sectionsubsection_download[[#This Row],[Title]])</f>
        <v>#REF!</v>
      </c>
    </row>
    <row r="170" spans="1:30" ht="60" x14ac:dyDescent="0.25">
      <c r="A170" t="s">
        <v>1900</v>
      </c>
      <c r="B170" s="48" t="s">
        <v>1901</v>
      </c>
      <c r="C170" s="48" t="s">
        <v>1293</v>
      </c>
      <c r="D170">
        <v>2004</v>
      </c>
      <c r="X170" s="51"/>
      <c r="Y170" s="51"/>
      <c r="Z170" s="52" t="s">
        <v>1902</v>
      </c>
      <c r="AA170" s="52" t="e">
        <v>#N/A</v>
      </c>
      <c r="AB170" s="52" t="e">
        <v>#N/A</v>
      </c>
      <c r="AC170" s="54" t="s">
        <v>1903</v>
      </c>
      <c r="AD170" t="e">
        <f>COUNTIF(#REF!,sectionsubsection_download[[#This Row],[Title]])</f>
        <v>#REF!</v>
      </c>
    </row>
    <row r="171" spans="1:30" ht="45" x14ac:dyDescent="0.25">
      <c r="A171" t="s">
        <v>1904</v>
      </c>
      <c r="B171" s="48" t="s">
        <v>1905</v>
      </c>
      <c r="C171" s="48" t="s">
        <v>1293</v>
      </c>
      <c r="D171">
        <v>2003</v>
      </c>
      <c r="X171" s="52"/>
      <c r="Y171" s="52"/>
      <c r="Z171" s="52" t="s">
        <v>1906</v>
      </c>
      <c r="AA171" s="52" t="e">
        <v>#N/A</v>
      </c>
      <c r="AB171" s="52" t="e">
        <v>#N/A</v>
      </c>
      <c r="AC171" s="53" t="s">
        <v>1907</v>
      </c>
      <c r="AD171" t="e">
        <f>COUNTIF(#REF!,sectionsubsection_download[[#This Row],[Title]])</f>
        <v>#REF!</v>
      </c>
    </row>
    <row r="172" spans="1:30" ht="105" x14ac:dyDescent="0.25">
      <c r="A172" t="s">
        <v>1908</v>
      </c>
      <c r="B172" s="48" t="s">
        <v>1909</v>
      </c>
      <c r="C172" s="48" t="s">
        <v>1293</v>
      </c>
      <c r="D172">
        <v>2002</v>
      </c>
      <c r="X172" s="51"/>
      <c r="Y172" s="51"/>
      <c r="Z172" s="52" t="s">
        <v>1910</v>
      </c>
      <c r="AA172" s="52" t="e">
        <v>#N/A</v>
      </c>
      <c r="AB172" s="52" t="e">
        <v>#N/A</v>
      </c>
      <c r="AC172" s="54" t="s">
        <v>1911</v>
      </c>
      <c r="AD172" t="e">
        <f>COUNTIF(#REF!,sectionsubsection_download[[#This Row],[Title]])</f>
        <v>#REF!</v>
      </c>
    </row>
    <row r="173" spans="1:30" ht="75" x14ac:dyDescent="0.25">
      <c r="A173" t="s">
        <v>1912</v>
      </c>
      <c r="B173" s="48" t="s">
        <v>1913</v>
      </c>
      <c r="C173" s="48" t="s">
        <v>1293</v>
      </c>
      <c r="D173">
        <v>2001</v>
      </c>
      <c r="X173" s="52"/>
      <c r="Y173" s="52"/>
      <c r="Z173" s="52" t="s">
        <v>1914</v>
      </c>
      <c r="AA173" s="52" t="e">
        <v>#N/A</v>
      </c>
      <c r="AB173" s="52" t="e">
        <v>#N/A</v>
      </c>
      <c r="AC173" s="53" t="s">
        <v>1915</v>
      </c>
      <c r="AD173" t="e">
        <f>COUNTIF(#REF!,sectionsubsection_download[[#This Row],[Title]])</f>
        <v>#REF!</v>
      </c>
    </row>
    <row r="174" spans="1:30" ht="180" x14ac:dyDescent="0.25">
      <c r="A174" t="s">
        <v>1916</v>
      </c>
      <c r="B174" s="48" t="s">
        <v>1917</v>
      </c>
      <c r="C174" s="48" t="s">
        <v>1918</v>
      </c>
      <c r="D174">
        <v>1803</v>
      </c>
      <c r="X174" s="51"/>
      <c r="Y174" s="51"/>
      <c r="Z174" s="52" t="s">
        <v>1919</v>
      </c>
      <c r="AA174" s="52" t="e">
        <v>#N/A</v>
      </c>
      <c r="AB174" s="52" t="e">
        <v>#N/A</v>
      </c>
      <c r="AC174" s="54" t="s">
        <v>1920</v>
      </c>
      <c r="AD174" t="e">
        <f>COUNTIF(#REF!,sectionsubsection_download[[#This Row],[Title]])</f>
        <v>#REF!</v>
      </c>
    </row>
    <row r="175" spans="1:30" ht="60" x14ac:dyDescent="0.25">
      <c r="A175" t="s">
        <v>1921</v>
      </c>
      <c r="B175" s="48" t="s">
        <v>1922</v>
      </c>
      <c r="C175" s="48" t="s">
        <v>1293</v>
      </c>
      <c r="D175">
        <v>1802</v>
      </c>
      <c r="X175" s="52"/>
      <c r="Y175" s="52"/>
      <c r="Z175" s="52" t="s">
        <v>1923</v>
      </c>
      <c r="AA175" s="52" t="e">
        <v>#N/A</v>
      </c>
      <c r="AB175" s="52" t="e">
        <v>#N/A</v>
      </c>
      <c r="AC175" s="53" t="s">
        <v>1924</v>
      </c>
      <c r="AD175" t="e">
        <f>COUNTIF(#REF!,sectionsubsection_download[[#This Row],[Title]])</f>
        <v>#REF!</v>
      </c>
    </row>
    <row r="176" spans="1:30" ht="90" x14ac:dyDescent="0.25">
      <c r="A176" t="s">
        <v>1925</v>
      </c>
      <c r="B176" s="48" t="s">
        <v>1926</v>
      </c>
      <c r="C176" s="48" t="s">
        <v>1293</v>
      </c>
      <c r="D176">
        <v>704</v>
      </c>
      <c r="X176" s="51"/>
      <c r="Y176" s="51"/>
      <c r="Z176" s="52" t="s">
        <v>1927</v>
      </c>
      <c r="AA176" s="52" t="e">
        <v>#N/A</v>
      </c>
      <c r="AB176" s="52" t="e">
        <v>#N/A</v>
      </c>
      <c r="AC176" s="54" t="s">
        <v>1928</v>
      </c>
      <c r="AD176" t="e">
        <f>COUNTIF(#REF!,sectionsubsection_download[[#This Row],[Title]])</f>
        <v>#REF!</v>
      </c>
    </row>
    <row r="177" spans="1:30" ht="30" x14ac:dyDescent="0.25">
      <c r="A177" t="s">
        <v>1929</v>
      </c>
      <c r="B177" s="48" t="s">
        <v>1930</v>
      </c>
      <c r="C177" s="48" t="s">
        <v>1293</v>
      </c>
      <c r="D177">
        <v>703</v>
      </c>
      <c r="X177" s="52"/>
      <c r="Y177" s="52"/>
      <c r="Z177" s="52" t="s">
        <v>1931</v>
      </c>
      <c r="AA177" s="52" t="e">
        <v>#N/A</v>
      </c>
      <c r="AB177" s="52" t="e">
        <v>#N/A</v>
      </c>
      <c r="AC177" s="53" t="s">
        <v>1932</v>
      </c>
      <c r="AD177" t="e">
        <f>COUNTIF(#REF!,sectionsubsection_download[[#This Row],[Title]])</f>
        <v>#REF!</v>
      </c>
    </row>
    <row r="178" spans="1:30" ht="60" x14ac:dyDescent="0.25">
      <c r="A178" t="s">
        <v>1933</v>
      </c>
      <c r="B178" s="48" t="s">
        <v>1934</v>
      </c>
      <c r="C178" s="48" t="s">
        <v>1293</v>
      </c>
      <c r="D178">
        <v>702</v>
      </c>
      <c r="X178" s="51"/>
      <c r="Y178" s="51"/>
      <c r="Z178" s="52" t="s">
        <v>1935</v>
      </c>
      <c r="AA178" s="52" t="e">
        <v>#N/A</v>
      </c>
      <c r="AB178" s="52" t="e">
        <v>#N/A</v>
      </c>
      <c r="AC178" s="54" t="s">
        <v>1936</v>
      </c>
      <c r="AD178" t="e">
        <f>COUNTIF(#REF!,sectionsubsection_download[[#This Row],[Title]])</f>
        <v>#REF!</v>
      </c>
    </row>
    <row r="179" spans="1:30" ht="150" x14ac:dyDescent="0.25">
      <c r="A179" t="s">
        <v>1937</v>
      </c>
      <c r="B179" s="48" t="s">
        <v>1938</v>
      </c>
      <c r="C179" s="48" t="s">
        <v>1293</v>
      </c>
      <c r="D179">
        <v>701</v>
      </c>
      <c r="X179" s="52"/>
      <c r="Y179" s="52"/>
      <c r="Z179" s="52" t="s">
        <v>1939</v>
      </c>
      <c r="AA179" s="52" t="e">
        <v>#N/A</v>
      </c>
      <c r="AB179" s="52" t="e">
        <v>#N/A</v>
      </c>
      <c r="AC179" s="53" t="s">
        <v>1940</v>
      </c>
      <c r="AD179" t="e">
        <f>COUNTIF(#REF!,sectionsubsection_download[[#This Row],[Title]])</f>
        <v>#REF!</v>
      </c>
    </row>
    <row r="180" spans="1:30" ht="105" x14ac:dyDescent="0.25">
      <c r="A180" t="s">
        <v>1941</v>
      </c>
      <c r="B180" s="48" t="s">
        <v>1942</v>
      </c>
      <c r="C180" s="48" t="s">
        <v>1293</v>
      </c>
      <c r="D180">
        <v>603</v>
      </c>
      <c r="X180" s="51"/>
      <c r="Y180" s="51"/>
      <c r="Z180" s="52" t="s">
        <v>1943</v>
      </c>
      <c r="AA180" s="52" t="e">
        <v>#N/A</v>
      </c>
      <c r="AB180" s="52" t="e">
        <v>#N/A</v>
      </c>
      <c r="AC180" s="54" t="s">
        <v>1944</v>
      </c>
      <c r="AD180" t="e">
        <f>COUNTIF(#REF!,sectionsubsection_download[[#This Row],[Title]])</f>
        <v>#REF!</v>
      </c>
    </row>
    <row r="181" spans="1:30" ht="90" x14ac:dyDescent="0.25">
      <c r="A181" t="s">
        <v>1945</v>
      </c>
      <c r="B181" s="48" t="s">
        <v>1946</v>
      </c>
      <c r="C181" s="48" t="s">
        <v>1293</v>
      </c>
      <c r="D181">
        <v>602</v>
      </c>
      <c r="X181" s="52"/>
      <c r="Y181" s="52"/>
      <c r="Z181" s="52" t="s">
        <v>1947</v>
      </c>
      <c r="AA181" s="52" t="e">
        <v>#N/A</v>
      </c>
      <c r="AB181" s="52" t="e">
        <v>#N/A</v>
      </c>
      <c r="AC181" s="53" t="s">
        <v>1948</v>
      </c>
      <c r="AD181" t="e">
        <f>COUNTIF(#REF!,sectionsubsection_download[[#This Row],[Title]])</f>
        <v>#REF!</v>
      </c>
    </row>
    <row r="182" spans="1:30" ht="75" x14ac:dyDescent="0.25">
      <c r="A182" t="s">
        <v>1949</v>
      </c>
      <c r="B182" s="48" t="s">
        <v>1950</v>
      </c>
      <c r="C182" s="48" t="s">
        <v>1293</v>
      </c>
      <c r="D182">
        <v>103</v>
      </c>
      <c r="X182" s="51"/>
      <c r="Y182" s="51"/>
      <c r="Z182" s="52" t="s">
        <v>1951</v>
      </c>
      <c r="AA182" s="52" t="e">
        <v>#N/A</v>
      </c>
      <c r="AB182" s="52" t="e">
        <v>#N/A</v>
      </c>
      <c r="AC182" s="54" t="s">
        <v>1952</v>
      </c>
      <c r="AD182" t="e">
        <f>COUNTIF(#REF!,sectionsubsection_download[[#This Row],[Title]])</f>
        <v>#REF!</v>
      </c>
    </row>
    <row r="183" spans="1:30" ht="60" x14ac:dyDescent="0.25">
      <c r="A183" t="s">
        <v>1953</v>
      </c>
      <c r="B183" s="48" t="s">
        <v>1954</v>
      </c>
      <c r="C183" s="48" t="s">
        <v>1293</v>
      </c>
      <c r="D183">
        <v>102</v>
      </c>
      <c r="X183" s="52"/>
      <c r="Y183" s="52"/>
      <c r="Z183" s="52" t="s">
        <v>1955</v>
      </c>
      <c r="AA183" s="52" t="e">
        <v>#N/A</v>
      </c>
      <c r="AB183" s="52" t="e">
        <v>#N/A</v>
      </c>
      <c r="AC183" s="53" t="s">
        <v>1956</v>
      </c>
      <c r="AD183" t="e">
        <f>COUNTIF(#REF!,sectionsubsection_download[[#This Row],[Title]])</f>
        <v>#REF!</v>
      </c>
    </row>
    <row r="184" spans="1:30" ht="90" x14ac:dyDescent="0.25">
      <c r="A184" t="s">
        <v>1957</v>
      </c>
      <c r="B184" s="48" t="s">
        <v>1958</v>
      </c>
      <c r="C184" s="48" t="s">
        <v>1293</v>
      </c>
      <c r="D184">
        <v>303</v>
      </c>
      <c r="X184" s="51"/>
      <c r="Y184" s="51"/>
      <c r="Z184" s="52" t="s">
        <v>1959</v>
      </c>
      <c r="AA184" s="52" t="e">
        <v>#N/A</v>
      </c>
      <c r="AB184" s="52" t="e">
        <v>#N/A</v>
      </c>
      <c r="AC184" s="54" t="s">
        <v>1960</v>
      </c>
      <c r="AD184" t="e">
        <f>COUNTIF(#REF!,sectionsubsection_download[[#This Row],[Title]])</f>
        <v>#REF!</v>
      </c>
    </row>
    <row r="185" spans="1:30" ht="210" x14ac:dyDescent="0.25">
      <c r="A185" t="s">
        <v>1961</v>
      </c>
      <c r="B185" s="48" t="s">
        <v>1962</v>
      </c>
      <c r="C185" s="48" t="s">
        <v>1963</v>
      </c>
      <c r="D185">
        <v>1801</v>
      </c>
      <c r="X185" s="52"/>
      <c r="Y185" s="52"/>
      <c r="Z185" s="52" t="s">
        <v>1964</v>
      </c>
      <c r="AA185" s="52" t="e">
        <v>#N/A</v>
      </c>
      <c r="AB185" s="52" t="e">
        <v>#N/A</v>
      </c>
      <c r="AC185" s="53" t="s">
        <v>1965</v>
      </c>
      <c r="AD185" t="e">
        <f>COUNTIF(#REF!,sectionsubsection_download[[#This Row],[Title]])</f>
        <v>#REF!</v>
      </c>
    </row>
    <row r="186" spans="1:30" ht="45" x14ac:dyDescent="0.25">
      <c r="A186" t="s">
        <v>1966</v>
      </c>
      <c r="B186" s="48" t="s">
        <v>1967</v>
      </c>
      <c r="C186" s="48" t="s">
        <v>1293</v>
      </c>
      <c r="D186">
        <v>2803</v>
      </c>
      <c r="X186" s="51"/>
      <c r="Y186" s="51"/>
      <c r="Z186" s="52" t="s">
        <v>1968</v>
      </c>
      <c r="AA186" s="52" t="e">
        <v>#N/A</v>
      </c>
      <c r="AB186" s="52" t="e">
        <v>#N/A</v>
      </c>
      <c r="AC186" s="54" t="s">
        <v>1969</v>
      </c>
      <c r="AD186" t="e">
        <f>COUNTIF(#REF!,sectionsubsection_download[[#This Row],[Title]])</f>
        <v>#REF!</v>
      </c>
    </row>
    <row r="187" spans="1:30" ht="60" x14ac:dyDescent="0.25">
      <c r="A187" t="s">
        <v>1970</v>
      </c>
      <c r="B187" s="48" t="s">
        <v>1971</v>
      </c>
      <c r="C187" s="48" t="s">
        <v>1293</v>
      </c>
      <c r="D187">
        <v>402</v>
      </c>
      <c r="X187" s="52"/>
      <c r="Y187" s="52"/>
      <c r="Z187" s="52" t="s">
        <v>1972</v>
      </c>
      <c r="AA187" s="52" t="e">
        <v>#N/A</v>
      </c>
      <c r="AB187" s="52" t="e">
        <v>#N/A</v>
      </c>
      <c r="AC187" s="53" t="s">
        <v>1973</v>
      </c>
      <c r="AD187" t="e">
        <f>COUNTIF(#REF!,sectionsubsection_download[[#This Row],[Title]])</f>
        <v>#REF!</v>
      </c>
    </row>
    <row r="188" spans="1:30" ht="60" x14ac:dyDescent="0.25">
      <c r="A188" t="s">
        <v>1974</v>
      </c>
      <c r="B188" s="48" t="s">
        <v>1975</v>
      </c>
      <c r="C188" s="48" t="s">
        <v>1293</v>
      </c>
      <c r="D188">
        <v>2802</v>
      </c>
      <c r="X188" s="51"/>
      <c r="Y188" s="51"/>
      <c r="Z188" s="52" t="s">
        <v>1976</v>
      </c>
      <c r="AA188" s="52" t="e">
        <v>#N/A</v>
      </c>
      <c r="AB188" s="52" t="e">
        <v>#N/A</v>
      </c>
      <c r="AC188" s="54" t="s">
        <v>1977</v>
      </c>
      <c r="AD188" t="e">
        <f>COUNTIF(#REF!,sectionsubsection_download[[#This Row],[Title]])</f>
        <v>#REF!</v>
      </c>
    </row>
    <row r="189" spans="1:30" ht="45" x14ac:dyDescent="0.25">
      <c r="A189" t="s">
        <v>1978</v>
      </c>
      <c r="B189" s="48" t="s">
        <v>1979</v>
      </c>
      <c r="C189" s="48" t="s">
        <v>1293</v>
      </c>
      <c r="D189">
        <v>403</v>
      </c>
      <c r="X189" s="52"/>
      <c r="Y189" s="52"/>
      <c r="Z189" s="52" t="s">
        <v>1980</v>
      </c>
      <c r="AA189" s="52" t="e">
        <v>#N/A</v>
      </c>
      <c r="AB189" s="52" t="e">
        <v>#N/A</v>
      </c>
      <c r="AC189" s="53" t="s">
        <v>1981</v>
      </c>
      <c r="AD189" t="e">
        <f>COUNTIF(#REF!,sectionsubsection_download[[#This Row],[Title]])</f>
        <v>#REF!</v>
      </c>
    </row>
    <row r="190" spans="1:30" ht="45" x14ac:dyDescent="0.25">
      <c r="A190" t="s">
        <v>1982</v>
      </c>
      <c r="B190" s="48" t="s">
        <v>1983</v>
      </c>
      <c r="C190" s="48" t="s">
        <v>1293</v>
      </c>
      <c r="D190">
        <v>2904</v>
      </c>
      <c r="X190" s="51"/>
      <c r="Y190" s="51"/>
      <c r="Z190" s="52" t="s">
        <v>1984</v>
      </c>
      <c r="AA190" s="52" t="e">
        <v>#N/A</v>
      </c>
      <c r="AB190" s="52" t="e">
        <v>#N/A</v>
      </c>
      <c r="AC190" s="54" t="s">
        <v>1985</v>
      </c>
      <c r="AD190" t="e">
        <f>COUNTIF(#REF!,sectionsubsection_download[[#This Row],[Title]])</f>
        <v>#REF!</v>
      </c>
    </row>
    <row r="191" spans="1:30" ht="45" x14ac:dyDescent="0.25">
      <c r="A191" t="s">
        <v>1986</v>
      </c>
      <c r="B191" s="48" t="s">
        <v>1987</v>
      </c>
      <c r="C191" s="48" t="s">
        <v>1293</v>
      </c>
      <c r="D191">
        <v>404</v>
      </c>
      <c r="X191" s="52"/>
      <c r="Y191" s="52"/>
      <c r="Z191" s="52" t="s">
        <v>1988</v>
      </c>
      <c r="AA191" s="52" t="e">
        <v>#N/A</v>
      </c>
      <c r="AB191" s="52" t="e">
        <v>#N/A</v>
      </c>
      <c r="AC191" s="53" t="s">
        <v>1989</v>
      </c>
      <c r="AD191" t="e">
        <f>COUNTIF(#REF!,sectionsubsection_download[[#This Row],[Title]])</f>
        <v>#REF!</v>
      </c>
    </row>
    <row r="192" spans="1:30" ht="105" x14ac:dyDescent="0.25">
      <c r="A192" t="s">
        <v>1990</v>
      </c>
      <c r="B192" s="48" t="s">
        <v>1991</v>
      </c>
      <c r="C192" s="48" t="s">
        <v>1293</v>
      </c>
      <c r="D192">
        <v>2801</v>
      </c>
      <c r="X192" s="51"/>
      <c r="Y192" s="51"/>
      <c r="Z192" s="52" t="s">
        <v>1992</v>
      </c>
      <c r="AA192" s="52" t="e">
        <v>#N/A</v>
      </c>
      <c r="AB192" s="52" t="e">
        <v>#N/A</v>
      </c>
      <c r="AC192" s="54" t="s">
        <v>1993</v>
      </c>
      <c r="AD192" t="e">
        <f>COUNTIF(#REF!,sectionsubsection_download[[#This Row],[Title]])</f>
        <v>#REF!</v>
      </c>
    </row>
    <row r="193" spans="1:30" ht="315" x14ac:dyDescent="0.25">
      <c r="A193" t="s">
        <v>1994</v>
      </c>
      <c r="B193" s="48" t="s">
        <v>1995</v>
      </c>
      <c r="C193" s="48" t="s">
        <v>1996</v>
      </c>
      <c r="D193">
        <v>706</v>
      </c>
      <c r="X193" s="52"/>
      <c r="Y193" s="52"/>
      <c r="Z193" s="52" t="s">
        <v>1997</v>
      </c>
      <c r="AA193" s="52" t="e">
        <v>#N/A</v>
      </c>
      <c r="AB193" s="52" t="e">
        <v>#N/A</v>
      </c>
      <c r="AC193" s="53" t="s">
        <v>1998</v>
      </c>
      <c r="AD193" t="e">
        <f>COUNTIF(#REF!,sectionsubsection_download[[#This Row],[Title]])</f>
        <v>#REF!</v>
      </c>
    </row>
    <row r="194" spans="1:30" ht="120" x14ac:dyDescent="0.25">
      <c r="A194" t="s">
        <v>1999</v>
      </c>
      <c r="B194" s="48" t="s">
        <v>2000</v>
      </c>
      <c r="C194" s="48" t="s">
        <v>1293</v>
      </c>
      <c r="D194">
        <v>2202</v>
      </c>
      <c r="X194" s="51"/>
      <c r="Y194" s="51"/>
      <c r="Z194" s="52" t="s">
        <v>2001</v>
      </c>
      <c r="AA194" s="52" t="e">
        <v>#N/A</v>
      </c>
      <c r="AB194" s="52" t="e">
        <v>#N/A</v>
      </c>
      <c r="AC194" s="54" t="s">
        <v>2002</v>
      </c>
      <c r="AD194" t="e">
        <f>COUNTIF(#REF!,sectionsubsection_download[[#This Row],[Title]])</f>
        <v>#REF!</v>
      </c>
    </row>
    <row r="195" spans="1:30" ht="120" x14ac:dyDescent="0.25">
      <c r="A195" t="s">
        <v>2003</v>
      </c>
      <c r="B195" s="48" t="s">
        <v>2004</v>
      </c>
      <c r="C195" s="48" t="s">
        <v>1293</v>
      </c>
      <c r="D195">
        <v>705</v>
      </c>
      <c r="X195" s="52"/>
      <c r="Y195" s="52"/>
      <c r="Z195" s="52" t="s">
        <v>2005</v>
      </c>
      <c r="AA195" s="52" t="e">
        <v>#N/A</v>
      </c>
      <c r="AB195" s="52" t="e">
        <v>#N/A</v>
      </c>
      <c r="AC195" s="53" t="s">
        <v>2006</v>
      </c>
      <c r="AD195" t="e">
        <f>COUNTIF(#REF!,sectionsubsection_download[[#This Row],[Title]])</f>
        <v>#REF!</v>
      </c>
    </row>
    <row r="196" spans="1:30" ht="90" x14ac:dyDescent="0.25">
      <c r="A196" t="s">
        <v>2007</v>
      </c>
      <c r="B196" s="48" t="s">
        <v>2008</v>
      </c>
      <c r="C196" s="48" t="s">
        <v>1293</v>
      </c>
      <c r="D196">
        <v>2201</v>
      </c>
      <c r="X196" s="51"/>
      <c r="Y196" s="51"/>
      <c r="Z196" s="52" t="s">
        <v>2009</v>
      </c>
      <c r="AA196" s="52" t="e">
        <v>#N/A</v>
      </c>
      <c r="AB196" s="52" t="e">
        <v>#N/A</v>
      </c>
      <c r="AC196" s="54" t="s">
        <v>2010</v>
      </c>
      <c r="AD196" t="e">
        <f>COUNTIF(#REF!,sectionsubsection_download[[#This Row],[Title]])</f>
        <v>#REF!</v>
      </c>
    </row>
    <row r="197" spans="1:30" ht="45" x14ac:dyDescent="0.25">
      <c r="A197" t="s">
        <v>2011</v>
      </c>
      <c r="B197" s="48" t="s">
        <v>2012</v>
      </c>
      <c r="C197" s="48" t="s">
        <v>1293</v>
      </c>
      <c r="D197">
        <v>2004</v>
      </c>
      <c r="X197" s="52"/>
      <c r="Y197" s="52"/>
      <c r="Z197" s="52" t="s">
        <v>2013</v>
      </c>
      <c r="AA197" s="52" t="e">
        <v>#N/A</v>
      </c>
      <c r="AB197" s="52" t="e">
        <v>#N/A</v>
      </c>
      <c r="AC197" s="53" t="s">
        <v>2014</v>
      </c>
      <c r="AD197" t="e">
        <f>COUNTIF(#REF!,sectionsubsection_download[[#This Row],[Title]])</f>
        <v>#REF!</v>
      </c>
    </row>
    <row r="198" spans="1:30" ht="45" x14ac:dyDescent="0.25">
      <c r="A198" t="s">
        <v>2015</v>
      </c>
      <c r="B198" s="48" t="s">
        <v>2016</v>
      </c>
      <c r="C198" s="48" t="s">
        <v>1293</v>
      </c>
      <c r="D198">
        <v>405</v>
      </c>
      <c r="X198" s="51"/>
      <c r="Y198" s="51"/>
      <c r="Z198" s="52" t="s">
        <v>2017</v>
      </c>
      <c r="AA198" s="52" t="e">
        <v>#N/A</v>
      </c>
      <c r="AB198" s="52" t="e">
        <v>#N/A</v>
      </c>
      <c r="AC198" s="54" t="s">
        <v>2018</v>
      </c>
      <c r="AD198" t="e">
        <f>COUNTIF(#REF!,sectionsubsection_download[[#This Row],[Title]])</f>
        <v>#REF!</v>
      </c>
    </row>
    <row r="199" spans="1:30" ht="90" x14ac:dyDescent="0.25">
      <c r="A199" t="s">
        <v>2019</v>
      </c>
      <c r="B199" s="48" t="s">
        <v>2020</v>
      </c>
      <c r="C199" s="48" t="s">
        <v>1293</v>
      </c>
      <c r="D199">
        <v>1903</v>
      </c>
      <c r="X199" s="52"/>
      <c r="Y199" s="52"/>
      <c r="Z199" s="52" t="s">
        <v>2021</v>
      </c>
      <c r="AA199" s="52" t="e">
        <v>#N/A</v>
      </c>
      <c r="AB199" s="52" t="e">
        <v>#N/A</v>
      </c>
      <c r="AC199" s="53" t="s">
        <v>2022</v>
      </c>
      <c r="AD199" t="e">
        <f>COUNTIF(#REF!,sectionsubsection_download[[#This Row],[Title]])</f>
        <v>#REF!</v>
      </c>
    </row>
    <row r="200" spans="1:30" ht="90" x14ac:dyDescent="0.25">
      <c r="A200" t="s">
        <v>2023</v>
      </c>
      <c r="B200" s="48" t="s">
        <v>2024</v>
      </c>
      <c r="C200" s="48" t="s">
        <v>1293</v>
      </c>
      <c r="D200">
        <v>705</v>
      </c>
      <c r="X200" s="51"/>
      <c r="Y200" s="51"/>
      <c r="Z200" s="52" t="s">
        <v>2025</v>
      </c>
      <c r="AA200" s="52" t="e">
        <v>#N/A</v>
      </c>
      <c r="AB200" s="52" t="e">
        <v>#N/A</v>
      </c>
      <c r="AC200" s="54" t="s">
        <v>2026</v>
      </c>
      <c r="AD200" t="e">
        <f>COUNTIF(#REF!,sectionsubsection_download[[#This Row],[Title]])</f>
        <v>#REF!</v>
      </c>
    </row>
    <row r="201" spans="1:30" ht="60" x14ac:dyDescent="0.25">
      <c r="A201" t="s">
        <v>2027</v>
      </c>
      <c r="B201" s="48" t="s">
        <v>2028</v>
      </c>
      <c r="C201" s="48" t="s">
        <v>1293</v>
      </c>
      <c r="D201">
        <v>3210</v>
      </c>
      <c r="X201" s="52"/>
      <c r="Y201" s="52"/>
      <c r="Z201" s="52" t="s">
        <v>2029</v>
      </c>
      <c r="AA201" s="52" t="e">
        <v>#N/A</v>
      </c>
      <c r="AB201" s="52" t="e">
        <v>#N/A</v>
      </c>
      <c r="AC201" s="53" t="s">
        <v>2030</v>
      </c>
      <c r="AD201" t="e">
        <f>COUNTIF(#REF!,sectionsubsection_download[[#This Row],[Title]])</f>
        <v>#REF!</v>
      </c>
    </row>
    <row r="202" spans="1:30" ht="90" x14ac:dyDescent="0.25">
      <c r="A202" t="s">
        <v>2031</v>
      </c>
      <c r="B202" s="48" t="s">
        <v>2032</v>
      </c>
      <c r="C202" s="48" t="s">
        <v>1293</v>
      </c>
      <c r="D202">
        <v>2003</v>
      </c>
      <c r="X202" s="51"/>
      <c r="Y202" s="51"/>
      <c r="Z202" s="52" t="s">
        <v>2033</v>
      </c>
      <c r="AA202" s="52" t="e">
        <v>#N/A</v>
      </c>
      <c r="AB202" s="52" t="e">
        <v>#N/A</v>
      </c>
      <c r="AC202" s="54" t="s">
        <v>2034</v>
      </c>
      <c r="AD202" t="e">
        <f>COUNTIF(#REF!,sectionsubsection_download[[#This Row],[Title]])</f>
        <v>#REF!</v>
      </c>
    </row>
    <row r="203" spans="1:30" ht="90" x14ac:dyDescent="0.25">
      <c r="A203" t="s">
        <v>2035</v>
      </c>
      <c r="B203" s="48" t="s">
        <v>2036</v>
      </c>
      <c r="C203" s="48" t="s">
        <v>1293</v>
      </c>
      <c r="D203">
        <v>404</v>
      </c>
      <c r="X203" s="52"/>
      <c r="Y203" s="52"/>
      <c r="Z203" s="52" t="s">
        <v>2037</v>
      </c>
      <c r="AA203" s="52" t="e">
        <v>#N/A</v>
      </c>
      <c r="AB203" s="52" t="e">
        <v>#N/A</v>
      </c>
      <c r="AC203" s="53" t="s">
        <v>2038</v>
      </c>
      <c r="AD203" t="e">
        <f>COUNTIF(#REF!,sectionsubsection_download[[#This Row],[Title]])</f>
        <v>#REF!</v>
      </c>
    </row>
    <row r="204" spans="1:30" ht="60" x14ac:dyDescent="0.25">
      <c r="A204" t="s">
        <v>2039</v>
      </c>
      <c r="B204" s="48" t="s">
        <v>2040</v>
      </c>
      <c r="C204" s="48" t="s">
        <v>1293</v>
      </c>
      <c r="D204">
        <v>1202</v>
      </c>
      <c r="X204" s="51"/>
      <c r="Y204" s="51"/>
      <c r="Z204" s="52" t="s">
        <v>2041</v>
      </c>
      <c r="AA204" s="52" t="e">
        <v>#N/A</v>
      </c>
      <c r="AB204" s="52" t="e">
        <v>#N/A</v>
      </c>
      <c r="AC204" s="54" t="s">
        <v>2042</v>
      </c>
      <c r="AD204" t="e">
        <f>COUNTIF(#REF!,sectionsubsection_download[[#This Row],[Title]])</f>
        <v>#REF!</v>
      </c>
    </row>
    <row r="205" spans="1:30" ht="60" x14ac:dyDescent="0.25">
      <c r="A205" t="s">
        <v>2043</v>
      </c>
      <c r="B205" s="48" t="s">
        <v>2044</v>
      </c>
      <c r="C205" s="48" t="s">
        <v>1293</v>
      </c>
      <c r="D205">
        <v>2002</v>
      </c>
      <c r="X205" s="52"/>
      <c r="Y205" s="52"/>
      <c r="Z205" s="52" t="s">
        <v>2045</v>
      </c>
      <c r="AA205" s="52" t="e">
        <v>#N/A</v>
      </c>
      <c r="AB205" s="52" t="e">
        <v>#N/A</v>
      </c>
      <c r="AC205" s="53" t="s">
        <v>2046</v>
      </c>
      <c r="AD205" t="e">
        <f>COUNTIF(#REF!,sectionsubsection_download[[#This Row],[Title]])</f>
        <v>#REF!</v>
      </c>
    </row>
    <row r="206" spans="1:30" ht="75" x14ac:dyDescent="0.25">
      <c r="A206" t="s">
        <v>2047</v>
      </c>
      <c r="B206" s="48" t="s">
        <v>2048</v>
      </c>
      <c r="C206" s="48" t="s">
        <v>1293</v>
      </c>
      <c r="D206">
        <v>403</v>
      </c>
      <c r="X206" s="51"/>
      <c r="Y206" s="51"/>
      <c r="Z206" s="52" t="s">
        <v>2049</v>
      </c>
      <c r="AA206" s="52" t="e">
        <v>#N/A</v>
      </c>
      <c r="AB206" s="52" t="e">
        <v>#N/A</v>
      </c>
      <c r="AC206" s="54" t="s">
        <v>2050</v>
      </c>
      <c r="AD206" t="e">
        <f>COUNTIF(#REF!,sectionsubsection_download[[#This Row],[Title]])</f>
        <v>#REF!</v>
      </c>
    </row>
    <row r="207" spans="1:30" ht="75" x14ac:dyDescent="0.25">
      <c r="A207" t="s">
        <v>2051</v>
      </c>
      <c r="B207" s="48" t="s">
        <v>2052</v>
      </c>
      <c r="C207" s="48" t="s">
        <v>1293</v>
      </c>
      <c r="D207">
        <v>2001</v>
      </c>
      <c r="X207" s="52"/>
      <c r="Y207" s="52"/>
      <c r="Z207" s="52" t="s">
        <v>2053</v>
      </c>
      <c r="AA207" s="52" t="e">
        <v>#N/A</v>
      </c>
      <c r="AB207" s="52" t="e">
        <v>#N/A</v>
      </c>
      <c r="AC207" s="53" t="s">
        <v>2054</v>
      </c>
      <c r="AD207" t="e">
        <f>COUNTIF(#REF!,sectionsubsection_download[[#This Row],[Title]])</f>
        <v>#REF!</v>
      </c>
    </row>
    <row r="208" spans="1:30" ht="45" x14ac:dyDescent="0.25">
      <c r="A208" t="s">
        <v>2055</v>
      </c>
      <c r="B208" s="48" t="s">
        <v>2056</v>
      </c>
      <c r="C208" s="48" t="s">
        <v>1293</v>
      </c>
      <c r="D208">
        <v>709</v>
      </c>
      <c r="X208" s="51"/>
      <c r="Y208" s="51"/>
      <c r="Z208" s="52" t="s">
        <v>2057</v>
      </c>
      <c r="AA208" s="52" t="e">
        <v>#N/A</v>
      </c>
      <c r="AB208" s="52" t="e">
        <v>#N/A</v>
      </c>
      <c r="AC208" s="54" t="s">
        <v>2058</v>
      </c>
      <c r="AD208" t="e">
        <f>COUNTIF(#REF!,sectionsubsection_download[[#This Row],[Title]])</f>
        <v>#REF!</v>
      </c>
    </row>
    <row r="209" spans="1:30" ht="105" x14ac:dyDescent="0.25">
      <c r="A209" t="s">
        <v>2059</v>
      </c>
      <c r="B209" s="48" t="s">
        <v>2060</v>
      </c>
      <c r="C209" s="48" t="s">
        <v>1293</v>
      </c>
      <c r="D209">
        <v>3211</v>
      </c>
      <c r="X209" s="52"/>
      <c r="Y209" s="52"/>
      <c r="Z209" s="52" t="s">
        <v>2061</v>
      </c>
      <c r="AA209" s="52" t="e">
        <v>#N/A</v>
      </c>
      <c r="AB209" s="52" t="e">
        <v>#N/A</v>
      </c>
      <c r="AC209" s="53" t="s">
        <v>2062</v>
      </c>
      <c r="AD209" t="e">
        <f>COUNTIF(#REF!,sectionsubsection_download[[#This Row],[Title]])</f>
        <v>#REF!</v>
      </c>
    </row>
    <row r="210" spans="1:30" ht="90" x14ac:dyDescent="0.25">
      <c r="A210" t="s">
        <v>2063</v>
      </c>
      <c r="B210" s="48" t="s">
        <v>2064</v>
      </c>
      <c r="C210" s="48" t="s">
        <v>1293</v>
      </c>
      <c r="D210">
        <v>3206</v>
      </c>
      <c r="X210" s="51"/>
      <c r="Y210" s="51"/>
      <c r="Z210" s="52" t="s">
        <v>2065</v>
      </c>
      <c r="AA210" s="52" t="e">
        <v>#N/A</v>
      </c>
      <c r="AB210" s="52" t="e">
        <v>#N/A</v>
      </c>
      <c r="AC210" s="54" t="s">
        <v>2066</v>
      </c>
      <c r="AD210" t="e">
        <f>COUNTIF(#REF!,sectionsubsection_download[[#This Row],[Title]])</f>
        <v>#REF!</v>
      </c>
    </row>
    <row r="211" spans="1:30" ht="90" x14ac:dyDescent="0.25">
      <c r="A211" t="s">
        <v>2067</v>
      </c>
      <c r="B211" s="48" t="s">
        <v>2068</v>
      </c>
      <c r="C211" s="48" t="s">
        <v>1293</v>
      </c>
      <c r="D211">
        <v>703</v>
      </c>
      <c r="X211" s="52"/>
      <c r="Y211" s="52"/>
      <c r="Z211" s="52" t="s">
        <v>2069</v>
      </c>
      <c r="AA211" s="52" t="e">
        <v>#N/A</v>
      </c>
      <c r="AB211" s="52" t="e">
        <v>#N/A</v>
      </c>
      <c r="AC211" s="53" t="s">
        <v>2070</v>
      </c>
      <c r="AD211" t="e">
        <f>COUNTIF(#REF!,sectionsubsection_download[[#This Row],[Title]])</f>
        <v>#REF!</v>
      </c>
    </row>
    <row r="212" spans="1:30" ht="90" x14ac:dyDescent="0.25">
      <c r="A212" t="s">
        <v>2071</v>
      </c>
      <c r="B212" s="48" t="s">
        <v>2072</v>
      </c>
      <c r="C212" s="48" t="s">
        <v>1293</v>
      </c>
      <c r="D212">
        <v>3205</v>
      </c>
      <c r="X212" s="51"/>
      <c r="Y212" s="51"/>
      <c r="Z212" s="52" t="s">
        <v>2073</v>
      </c>
      <c r="AA212" s="52" t="e">
        <v>#N/A</v>
      </c>
      <c r="AB212" s="52" t="e">
        <v>#N/A</v>
      </c>
      <c r="AC212" s="54" t="s">
        <v>2074</v>
      </c>
      <c r="AD212" t="e">
        <f>COUNTIF(#REF!,sectionsubsection_download[[#This Row],[Title]])</f>
        <v>#REF!</v>
      </c>
    </row>
    <row r="213" spans="1:30" ht="90" x14ac:dyDescent="0.25">
      <c r="A213" t="s">
        <v>2075</v>
      </c>
      <c r="B213" s="48" t="s">
        <v>2076</v>
      </c>
      <c r="C213" s="48" t="s">
        <v>1293</v>
      </c>
      <c r="D213">
        <v>707</v>
      </c>
      <c r="X213" s="52"/>
      <c r="Y213" s="52"/>
      <c r="Z213" s="52" t="s">
        <v>2077</v>
      </c>
      <c r="AA213" s="52" t="e">
        <v>#N/A</v>
      </c>
      <c r="AB213" s="52" t="e">
        <v>#N/A</v>
      </c>
      <c r="AC213" s="53" t="s">
        <v>2078</v>
      </c>
      <c r="AD213" t="e">
        <f>COUNTIF(#REF!,sectionsubsection_download[[#This Row],[Title]])</f>
        <v>#REF!</v>
      </c>
    </row>
    <row r="214" spans="1:30" ht="105" x14ac:dyDescent="0.25">
      <c r="A214" t="s">
        <v>2079</v>
      </c>
      <c r="B214" s="48" t="s">
        <v>2080</v>
      </c>
      <c r="C214" s="48" t="s">
        <v>1293</v>
      </c>
      <c r="D214">
        <v>1902</v>
      </c>
      <c r="X214" s="51"/>
      <c r="Y214" s="51"/>
      <c r="Z214" s="52" t="s">
        <v>2081</v>
      </c>
      <c r="AA214" s="52" t="e">
        <v>#N/A</v>
      </c>
      <c r="AB214" s="52" t="e">
        <v>#N/A</v>
      </c>
      <c r="AC214" s="54" t="s">
        <v>2082</v>
      </c>
      <c r="AD214" t="e">
        <f>COUNTIF(#REF!,sectionsubsection_download[[#This Row],[Title]])</f>
        <v>#REF!</v>
      </c>
    </row>
    <row r="215" spans="1:30" ht="60" x14ac:dyDescent="0.25">
      <c r="A215" t="s">
        <v>2083</v>
      </c>
      <c r="B215" s="48" t="s">
        <v>2084</v>
      </c>
      <c r="C215" s="48" t="s">
        <v>1293</v>
      </c>
      <c r="D215">
        <v>3204</v>
      </c>
      <c r="X215" s="52"/>
      <c r="Y215" s="52"/>
      <c r="Z215" s="52" t="s">
        <v>2085</v>
      </c>
      <c r="AA215" s="52" t="e">
        <v>#N/A</v>
      </c>
      <c r="AB215" s="52" t="e">
        <v>#N/A</v>
      </c>
      <c r="AC215" s="53" t="s">
        <v>2086</v>
      </c>
      <c r="AD215" t="e">
        <f>COUNTIF(#REF!,sectionsubsection_download[[#This Row],[Title]])</f>
        <v>#REF!</v>
      </c>
    </row>
    <row r="216" spans="1:30" ht="120" x14ac:dyDescent="0.25">
      <c r="A216" t="s">
        <v>2087</v>
      </c>
      <c r="B216" s="48" t="s">
        <v>2088</v>
      </c>
      <c r="C216" s="48" t="s">
        <v>1293</v>
      </c>
      <c r="D216">
        <v>706</v>
      </c>
      <c r="X216" s="51"/>
      <c r="Y216" s="51"/>
      <c r="Z216" s="52" t="s">
        <v>2089</v>
      </c>
      <c r="AA216" s="52" t="e">
        <v>#N/A</v>
      </c>
      <c r="AB216" s="52" t="e">
        <v>#N/A</v>
      </c>
      <c r="AC216" s="54" t="s">
        <v>2090</v>
      </c>
      <c r="AD216" t="e">
        <f>COUNTIF(#REF!,sectionsubsection_download[[#This Row],[Title]])</f>
        <v>#REF!</v>
      </c>
    </row>
    <row r="217" spans="1:30" ht="180" x14ac:dyDescent="0.25">
      <c r="A217" t="s">
        <v>2091</v>
      </c>
      <c r="B217" s="48" t="s">
        <v>2092</v>
      </c>
      <c r="C217" s="48" t="s">
        <v>1293</v>
      </c>
      <c r="D217">
        <v>3209</v>
      </c>
      <c r="X217" s="52"/>
      <c r="Y217" s="52"/>
      <c r="Z217" s="52" t="s">
        <v>2093</v>
      </c>
      <c r="AA217" s="52" t="e">
        <v>#N/A</v>
      </c>
      <c r="AB217" s="52" t="e">
        <v>#N/A</v>
      </c>
      <c r="AC217" s="53" t="s">
        <v>2094</v>
      </c>
      <c r="AD217" t="e">
        <f>COUNTIF(#REF!,sectionsubsection_download[[#This Row],[Title]])</f>
        <v>#REF!</v>
      </c>
    </row>
    <row r="218" spans="1:30" ht="180" x14ac:dyDescent="0.25">
      <c r="A218" t="s">
        <v>2095</v>
      </c>
      <c r="B218" s="48" t="s">
        <v>2096</v>
      </c>
      <c r="C218" s="48" t="s">
        <v>1293</v>
      </c>
      <c r="D218">
        <v>704</v>
      </c>
      <c r="X218" s="51"/>
      <c r="Y218" s="51"/>
      <c r="Z218" s="52" t="s">
        <v>2097</v>
      </c>
      <c r="AA218" s="52" t="e">
        <v>#N/A</v>
      </c>
      <c r="AB218" s="52" t="e">
        <v>#N/A</v>
      </c>
      <c r="AC218" s="54" t="s">
        <v>2098</v>
      </c>
      <c r="AD218" t="e">
        <f>COUNTIF(#REF!,sectionsubsection_download[[#This Row],[Title]])</f>
        <v>#REF!</v>
      </c>
    </row>
    <row r="219" spans="1:30" ht="120" x14ac:dyDescent="0.25">
      <c r="A219" t="s">
        <v>2099</v>
      </c>
      <c r="B219" s="48" t="s">
        <v>2100</v>
      </c>
      <c r="C219" s="48" t="s">
        <v>1293</v>
      </c>
      <c r="D219">
        <v>3203</v>
      </c>
      <c r="X219" s="52"/>
      <c r="Y219" s="52"/>
      <c r="Z219" s="52" t="s">
        <v>2101</v>
      </c>
      <c r="AA219" s="52" t="e">
        <v>#N/A</v>
      </c>
      <c r="AB219" s="52" t="e">
        <v>#N/A</v>
      </c>
      <c r="AC219" s="53" t="s">
        <v>2102</v>
      </c>
      <c r="AD219" t="e">
        <f>COUNTIF(#REF!,sectionsubsection_download[[#This Row],[Title]])</f>
        <v>#REF!</v>
      </c>
    </row>
    <row r="220" spans="1:30" ht="14.45" customHeight="1" x14ac:dyDescent="0.25">
      <c r="A220" t="s">
        <v>2103</v>
      </c>
      <c r="B220" s="48" t="s">
        <v>2104</v>
      </c>
      <c r="C220" s="48" t="s">
        <v>1293</v>
      </c>
      <c r="D220">
        <v>3208</v>
      </c>
      <c r="X220" s="51"/>
      <c r="Y220" s="51"/>
      <c r="Z220" s="52" t="s">
        <v>2105</v>
      </c>
      <c r="AA220" s="52" t="e">
        <v>#N/A</v>
      </c>
      <c r="AB220" s="52" t="e">
        <v>#N/A</v>
      </c>
      <c r="AC220" s="54" t="s">
        <v>2106</v>
      </c>
      <c r="AD220" t="e">
        <f>COUNTIF(#REF!,sectionsubsection_download[[#This Row],[Title]])</f>
        <v>#REF!</v>
      </c>
    </row>
    <row r="221" spans="1:30" ht="90" x14ac:dyDescent="0.25">
      <c r="A221" t="s">
        <v>2107</v>
      </c>
      <c r="B221" s="48" t="s">
        <v>2108</v>
      </c>
      <c r="C221" s="48" t="s">
        <v>1293</v>
      </c>
      <c r="D221">
        <v>708</v>
      </c>
      <c r="X221" s="52"/>
      <c r="Y221" s="52"/>
      <c r="Z221" s="52" t="s">
        <v>2109</v>
      </c>
      <c r="AA221" s="52" t="e">
        <v>#N/A</v>
      </c>
      <c r="AB221" s="52" t="e">
        <v>#N/A</v>
      </c>
      <c r="AC221" s="53" t="s">
        <v>2110</v>
      </c>
      <c r="AD221" t="e">
        <f>COUNTIF(#REF!,sectionsubsection_download[[#This Row],[Title]])</f>
        <v>#REF!</v>
      </c>
    </row>
    <row r="222" spans="1:30" ht="60" x14ac:dyDescent="0.25">
      <c r="A222" t="s">
        <v>2111</v>
      </c>
      <c r="B222" s="48" t="s">
        <v>2112</v>
      </c>
      <c r="C222" s="48" t="s">
        <v>1293</v>
      </c>
      <c r="D222">
        <v>3202</v>
      </c>
      <c r="X222" s="51"/>
      <c r="Y222" s="51"/>
      <c r="Z222" s="52" t="s">
        <v>2113</v>
      </c>
      <c r="AA222" s="52" t="e">
        <v>#N/A</v>
      </c>
      <c r="AB222" s="52" t="e">
        <v>#N/A</v>
      </c>
      <c r="AC222" s="54" t="s">
        <v>2114</v>
      </c>
      <c r="AD222" t="e">
        <f>COUNTIF(#REF!,sectionsubsection_download[[#This Row],[Title]])</f>
        <v>#REF!</v>
      </c>
    </row>
    <row r="223" spans="1:30" ht="60" x14ac:dyDescent="0.25">
      <c r="A223" t="s">
        <v>2115</v>
      </c>
      <c r="B223" s="48" t="s">
        <v>2116</v>
      </c>
      <c r="C223" s="48" t="s">
        <v>1293</v>
      </c>
      <c r="D223">
        <v>702</v>
      </c>
      <c r="X223" s="52"/>
      <c r="Y223" s="52"/>
      <c r="Z223" s="52" t="s">
        <v>2117</v>
      </c>
      <c r="AA223" s="52" t="e">
        <v>#N/A</v>
      </c>
      <c r="AB223" s="52" t="e">
        <v>#N/A</v>
      </c>
      <c r="AC223" s="53" t="s">
        <v>2118</v>
      </c>
      <c r="AD223" t="e">
        <f>COUNTIF(#REF!,sectionsubsection_download[[#This Row],[Title]])</f>
        <v>#REF!</v>
      </c>
    </row>
    <row r="224" spans="1:30" ht="105" x14ac:dyDescent="0.25">
      <c r="A224" t="s">
        <v>2119</v>
      </c>
      <c r="B224" s="48" t="s">
        <v>2120</v>
      </c>
      <c r="C224" s="48" t="s">
        <v>1293</v>
      </c>
      <c r="D224">
        <v>3201</v>
      </c>
      <c r="X224" s="51"/>
      <c r="Y224" s="51"/>
      <c r="Z224" s="52" t="s">
        <v>2121</v>
      </c>
      <c r="AA224" s="52" t="e">
        <v>#N/A</v>
      </c>
      <c r="AB224" s="52" t="e">
        <v>#N/A</v>
      </c>
      <c r="AC224" s="54" t="s">
        <v>2122</v>
      </c>
      <c r="AD224" t="e">
        <f>COUNTIF(#REF!,sectionsubsection_download[[#This Row],[Title]])</f>
        <v>#REF!</v>
      </c>
    </row>
    <row r="225" spans="1:30" ht="75" x14ac:dyDescent="0.25">
      <c r="A225" t="s">
        <v>2123</v>
      </c>
      <c r="B225" s="48" t="s">
        <v>2124</v>
      </c>
      <c r="C225" s="48" t="s">
        <v>1293</v>
      </c>
      <c r="D225">
        <v>1901</v>
      </c>
      <c r="X225" s="52"/>
      <c r="Y225" s="52"/>
      <c r="Z225" s="52" t="s">
        <v>2125</v>
      </c>
      <c r="AA225" s="52" t="e">
        <v>#N/A</v>
      </c>
      <c r="AB225" s="52" t="e">
        <v>#N/A</v>
      </c>
      <c r="AC225" s="53" t="s">
        <v>2126</v>
      </c>
      <c r="AD225" t="e">
        <f>COUNTIF(#REF!,sectionsubsection_download[[#This Row],[Title]])</f>
        <v>#REF!</v>
      </c>
    </row>
    <row r="226" spans="1:30" ht="30" x14ac:dyDescent="0.25">
      <c r="A226" t="s">
        <v>2127</v>
      </c>
      <c r="B226" s="48" t="s">
        <v>2128</v>
      </c>
      <c r="C226" s="48" t="s">
        <v>1293</v>
      </c>
      <c r="D226">
        <v>2902</v>
      </c>
      <c r="X226" s="51"/>
      <c r="Y226" s="51"/>
      <c r="Z226" s="52" t="s">
        <v>2129</v>
      </c>
      <c r="AA226" s="52" t="e">
        <v>#N/A</v>
      </c>
      <c r="AB226" s="52" t="e">
        <v>#N/A</v>
      </c>
      <c r="AC226" s="54" t="s">
        <v>2130</v>
      </c>
      <c r="AD226" t="e">
        <f>COUNTIF(#REF!,sectionsubsection_download[[#This Row],[Title]])</f>
        <v>#REF!</v>
      </c>
    </row>
    <row r="227" spans="1:30" ht="90" x14ac:dyDescent="0.25">
      <c r="A227" t="s">
        <v>2131</v>
      </c>
      <c r="B227" s="48" t="s">
        <v>2132</v>
      </c>
      <c r="C227" s="48" t="s">
        <v>1293</v>
      </c>
      <c r="D227">
        <v>407</v>
      </c>
      <c r="X227" s="52"/>
      <c r="Y227" s="52"/>
      <c r="Z227" s="52" t="s">
        <v>2133</v>
      </c>
      <c r="AA227" s="52" t="e">
        <v>#N/A</v>
      </c>
      <c r="AB227" s="52" t="e">
        <v>#N/A</v>
      </c>
      <c r="AC227" s="53" t="s">
        <v>2134</v>
      </c>
      <c r="AD227" t="e">
        <f>COUNTIF(#REF!,sectionsubsection_download[[#This Row],[Title]])</f>
        <v>#REF!</v>
      </c>
    </row>
    <row r="228" spans="1:30" ht="60" x14ac:dyDescent="0.25">
      <c r="A228" t="s">
        <v>2135</v>
      </c>
      <c r="B228" s="48" t="s">
        <v>2136</v>
      </c>
      <c r="C228" s="48" t="s">
        <v>1293</v>
      </c>
      <c r="D228">
        <v>2901</v>
      </c>
      <c r="X228" s="51"/>
      <c r="Y228" s="51"/>
      <c r="Z228" s="52" t="s">
        <v>2137</v>
      </c>
      <c r="AA228" s="52" t="e">
        <v>#N/A</v>
      </c>
      <c r="AB228" s="52" t="e">
        <v>#N/A</v>
      </c>
      <c r="AC228" s="54" t="s">
        <v>2138</v>
      </c>
      <c r="AD228" t="e">
        <f>COUNTIF(#REF!,sectionsubsection_download[[#This Row],[Title]])</f>
        <v>#REF!</v>
      </c>
    </row>
    <row r="229" spans="1:30" ht="30" x14ac:dyDescent="0.25">
      <c r="A229" t="s">
        <v>2139</v>
      </c>
      <c r="B229" s="48" t="s">
        <v>2140</v>
      </c>
      <c r="C229" s="48" t="s">
        <v>1293</v>
      </c>
      <c r="D229">
        <v>2007</v>
      </c>
      <c r="X229" s="52"/>
      <c r="Y229" s="52"/>
      <c r="Z229" s="52" t="s">
        <v>2141</v>
      </c>
      <c r="AA229" s="52" t="e">
        <v>#N/A</v>
      </c>
      <c r="AB229" s="52" t="e">
        <v>#N/A</v>
      </c>
      <c r="AC229" s="53" t="s">
        <v>2142</v>
      </c>
      <c r="AD229" t="e">
        <f>COUNTIF(#REF!,sectionsubsection_download[[#This Row],[Title]])</f>
        <v>#REF!</v>
      </c>
    </row>
    <row r="230" spans="1:30" ht="60" x14ac:dyDescent="0.25">
      <c r="A230" t="s">
        <v>2143</v>
      </c>
      <c r="B230" s="48" t="s">
        <v>2144</v>
      </c>
      <c r="C230" s="48" t="s">
        <v>1293</v>
      </c>
      <c r="D230">
        <v>2903</v>
      </c>
      <c r="X230" s="51"/>
      <c r="Y230" s="51"/>
      <c r="Z230" s="52" t="s">
        <v>2145</v>
      </c>
      <c r="AA230" s="52" t="e">
        <v>#N/A</v>
      </c>
      <c r="AB230" s="52" t="e">
        <v>#N/A</v>
      </c>
      <c r="AC230" s="54" t="s">
        <v>2146</v>
      </c>
      <c r="AD230" t="e">
        <f>COUNTIF(#REF!,sectionsubsection_download[[#This Row],[Title]])</f>
        <v>#REF!</v>
      </c>
    </row>
    <row r="231" spans="1:30" ht="45" x14ac:dyDescent="0.25">
      <c r="A231" t="s">
        <v>2147</v>
      </c>
      <c r="B231" s="48" t="s">
        <v>2148</v>
      </c>
      <c r="C231" s="48" t="s">
        <v>1293</v>
      </c>
      <c r="D231">
        <v>405</v>
      </c>
      <c r="X231" s="52"/>
      <c r="Y231" s="52"/>
      <c r="Z231" s="52" t="s">
        <v>2149</v>
      </c>
      <c r="AA231" s="52" t="e">
        <v>#N/A</v>
      </c>
      <c r="AB231" s="52" t="e">
        <v>#N/A</v>
      </c>
      <c r="AC231" s="53" t="s">
        <v>2150</v>
      </c>
      <c r="AD231" t="e">
        <f>COUNTIF(#REF!,sectionsubsection_download[[#This Row],[Title]])</f>
        <v>#REF!</v>
      </c>
    </row>
    <row r="232" spans="1:30" ht="45" x14ac:dyDescent="0.25">
      <c r="A232" t="s">
        <v>2151</v>
      </c>
      <c r="B232" s="48" t="s">
        <v>2152</v>
      </c>
      <c r="C232" s="48" t="s">
        <v>1293</v>
      </c>
      <c r="D232">
        <v>304</v>
      </c>
      <c r="X232" s="51"/>
      <c r="Y232" s="51"/>
      <c r="Z232" s="52" t="s">
        <v>2153</v>
      </c>
      <c r="AA232" s="52" t="e">
        <v>#N/A</v>
      </c>
      <c r="AB232" s="52" t="e">
        <v>#N/A</v>
      </c>
      <c r="AC232" s="54" t="s">
        <v>2154</v>
      </c>
      <c r="AD232" t="e">
        <f>COUNTIF(#REF!,sectionsubsection_download[[#This Row],[Title]])</f>
        <v>#REF!</v>
      </c>
    </row>
    <row r="233" spans="1:30" ht="90" x14ac:dyDescent="0.25">
      <c r="A233" t="s">
        <v>2155</v>
      </c>
      <c r="B233" s="48" t="s">
        <v>2156</v>
      </c>
      <c r="C233" s="48" t="s">
        <v>1293</v>
      </c>
      <c r="D233">
        <v>302</v>
      </c>
      <c r="X233" s="52"/>
      <c r="Y233" s="52"/>
      <c r="Z233" s="52" t="s">
        <v>2157</v>
      </c>
      <c r="AA233" s="52" t="e">
        <v>#N/A</v>
      </c>
      <c r="AB233" s="52" t="e">
        <v>#N/A</v>
      </c>
      <c r="AC233" s="53" t="s">
        <v>2158</v>
      </c>
      <c r="AD233" t="e">
        <f>COUNTIF(#REF!,sectionsubsection_download[[#This Row],[Title]])</f>
        <v>#REF!</v>
      </c>
    </row>
    <row r="234" spans="1:30" ht="60" x14ac:dyDescent="0.25">
      <c r="A234" t="s">
        <v>2159</v>
      </c>
      <c r="B234" s="48" t="s">
        <v>2160</v>
      </c>
      <c r="C234" s="48" t="s">
        <v>1293</v>
      </c>
      <c r="D234">
        <v>301</v>
      </c>
      <c r="X234" s="51"/>
      <c r="Y234" s="51"/>
      <c r="Z234" s="52" t="s">
        <v>2161</v>
      </c>
      <c r="AA234" s="52" t="e">
        <v>#N/A</v>
      </c>
      <c r="AB234" s="52" t="e">
        <v>#N/A</v>
      </c>
      <c r="AC234" s="54" t="s">
        <v>2162</v>
      </c>
      <c r="AD234" t="e">
        <f>COUNTIF(#REF!,sectionsubsection_download[[#This Row],[Title]])</f>
        <v>#REF!</v>
      </c>
    </row>
    <row r="235" spans="1:30" ht="45" x14ac:dyDescent="0.25">
      <c r="A235" t="s">
        <v>2163</v>
      </c>
      <c r="B235" s="48" t="s">
        <v>2164</v>
      </c>
      <c r="C235" s="48" t="s">
        <v>1293</v>
      </c>
      <c r="D235">
        <v>3305</v>
      </c>
      <c r="X235" s="52"/>
      <c r="Y235" s="52"/>
      <c r="Z235" s="52" t="s">
        <v>2165</v>
      </c>
      <c r="AA235" s="52" t="e">
        <v>#N/A</v>
      </c>
      <c r="AB235" s="52" t="e">
        <v>#N/A</v>
      </c>
      <c r="AC235" s="53" t="s">
        <v>2166</v>
      </c>
      <c r="AD235" t="e">
        <f>COUNTIF(#REF!,sectionsubsection_download[[#This Row],[Title]])</f>
        <v>#REF!</v>
      </c>
    </row>
    <row r="236" spans="1:30" ht="90" x14ac:dyDescent="0.25">
      <c r="A236" t="s">
        <v>2167</v>
      </c>
      <c r="B236" s="48" t="s">
        <v>2168</v>
      </c>
      <c r="C236" s="48" t="s">
        <v>1293</v>
      </c>
      <c r="D236">
        <v>2203</v>
      </c>
      <c r="X236" s="51"/>
      <c r="Y236" s="51"/>
      <c r="Z236" s="52" t="s">
        <v>2169</v>
      </c>
      <c r="AA236" s="52" t="e">
        <v>#N/A</v>
      </c>
      <c r="AB236" s="52" t="e">
        <v>#N/A</v>
      </c>
      <c r="AC236" s="54" t="s">
        <v>2170</v>
      </c>
      <c r="AD236" t="e">
        <f>COUNTIF(#REF!,sectionsubsection_download[[#This Row],[Title]])</f>
        <v>#REF!</v>
      </c>
    </row>
    <row r="237" spans="1:30" ht="45" x14ac:dyDescent="0.25">
      <c r="A237" t="s">
        <v>2171</v>
      </c>
      <c r="B237" s="48" t="s">
        <v>2172</v>
      </c>
      <c r="C237" s="48" t="s">
        <v>1293</v>
      </c>
      <c r="D237">
        <v>3304</v>
      </c>
      <c r="X237" s="52"/>
      <c r="Y237" s="52"/>
      <c r="Z237" s="52" t="s">
        <v>2173</v>
      </c>
      <c r="AA237" s="52" t="e">
        <v>#N/A</v>
      </c>
      <c r="AB237" s="52" t="e">
        <v>#N/A</v>
      </c>
      <c r="AC237" s="53" t="s">
        <v>2174</v>
      </c>
      <c r="AD237" t="e">
        <f>COUNTIF(#REF!,sectionsubsection_download[[#This Row],[Title]])</f>
        <v>#REF!</v>
      </c>
    </row>
    <row r="238" spans="1:30" ht="75" x14ac:dyDescent="0.25">
      <c r="A238" t="s">
        <v>2175</v>
      </c>
      <c r="B238" s="48" t="s">
        <v>2176</v>
      </c>
      <c r="C238" s="48" t="s">
        <v>1293</v>
      </c>
      <c r="D238">
        <v>3303</v>
      </c>
      <c r="X238" s="51"/>
      <c r="Y238" s="51"/>
      <c r="Z238" s="52" t="s">
        <v>2177</v>
      </c>
      <c r="AA238" s="52" t="e">
        <v>#N/A</v>
      </c>
      <c r="AB238" s="52" t="e">
        <v>#N/A</v>
      </c>
      <c r="AC238" s="54" t="s">
        <v>2178</v>
      </c>
      <c r="AD238" t="e">
        <f>COUNTIF(#REF!,sectionsubsection_download[[#This Row],[Title]])</f>
        <v>#REF!</v>
      </c>
    </row>
    <row r="239" spans="1:30" ht="45" x14ac:dyDescent="0.25">
      <c r="A239" t="s">
        <v>2179</v>
      </c>
      <c r="B239" s="48" t="s">
        <v>2180</v>
      </c>
      <c r="C239" s="48" t="s">
        <v>1293</v>
      </c>
      <c r="D239">
        <v>3302</v>
      </c>
      <c r="X239" s="52"/>
      <c r="Y239" s="52"/>
      <c r="Z239" s="52" t="s">
        <v>2181</v>
      </c>
      <c r="AA239" s="52" t="e">
        <v>#N/A</v>
      </c>
      <c r="AB239" s="52" t="e">
        <v>#N/A</v>
      </c>
      <c r="AC239" s="53" t="s">
        <v>2182</v>
      </c>
      <c r="AD239" t="e">
        <f>COUNTIF(#REF!,sectionsubsection_download[[#This Row],[Title]])</f>
        <v>#REF!</v>
      </c>
    </row>
    <row r="240" spans="1:30" ht="120" x14ac:dyDescent="0.25">
      <c r="A240" t="s">
        <v>2183</v>
      </c>
      <c r="B240" s="48" t="s">
        <v>2184</v>
      </c>
      <c r="C240" s="48" t="s">
        <v>1293</v>
      </c>
      <c r="D240">
        <v>3301</v>
      </c>
      <c r="X240" s="51"/>
      <c r="Y240" s="51"/>
      <c r="Z240" s="52" t="s">
        <v>2185</v>
      </c>
      <c r="AA240" s="52" t="e">
        <v>#N/A</v>
      </c>
      <c r="AB240" s="52" t="e">
        <v>#N/A</v>
      </c>
      <c r="AC240" s="54" t="s">
        <v>2186</v>
      </c>
      <c r="AD240" t="e">
        <f>COUNTIF(#REF!,sectionsubsection_download[[#This Row],[Title]])</f>
        <v>#REF!</v>
      </c>
    </row>
    <row r="241" spans="1:30" ht="120" x14ac:dyDescent="0.25">
      <c r="A241" t="s">
        <v>2187</v>
      </c>
      <c r="B241" s="48" t="s">
        <v>2188</v>
      </c>
      <c r="C241" s="48" t="s">
        <v>2189</v>
      </c>
      <c r="D241">
        <v>2008</v>
      </c>
      <c r="X241" s="52"/>
      <c r="Y241" s="52"/>
      <c r="Z241" s="52" t="s">
        <v>2190</v>
      </c>
      <c r="AA241" s="52" t="e">
        <v>#N/A</v>
      </c>
      <c r="AB241" s="52" t="e">
        <v>#N/A</v>
      </c>
      <c r="AC241" s="53" t="s">
        <v>2191</v>
      </c>
      <c r="AD241" t="e">
        <f>COUNTIF(#REF!,sectionsubsection_download[[#This Row],[Title]])</f>
        <v>#REF!</v>
      </c>
    </row>
    <row r="242" spans="1:30" ht="45" x14ac:dyDescent="0.25">
      <c r="A242" t="s">
        <v>2192</v>
      </c>
      <c r="B242" s="48" t="s">
        <v>2193</v>
      </c>
      <c r="C242" s="48" t="s">
        <v>1293</v>
      </c>
      <c r="D242">
        <v>3002</v>
      </c>
      <c r="X242" s="51"/>
      <c r="Y242" s="51"/>
      <c r="Z242" s="52" t="s">
        <v>2194</v>
      </c>
      <c r="AA242" s="52" t="e">
        <v>#N/A</v>
      </c>
      <c r="AB242" s="52" t="e">
        <v>#N/A</v>
      </c>
      <c r="AC242" s="54" t="s">
        <v>2195</v>
      </c>
      <c r="AD242" t="e">
        <f>COUNTIF(#REF!,sectionsubsection_download[[#This Row],[Title]])</f>
        <v>#REF!</v>
      </c>
    </row>
    <row r="243" spans="1:30" ht="75" x14ac:dyDescent="0.25">
      <c r="A243" t="s">
        <v>2196</v>
      </c>
      <c r="B243" s="48" t="s">
        <v>2197</v>
      </c>
      <c r="C243" s="48" t="s">
        <v>1293</v>
      </c>
      <c r="D243">
        <v>3003</v>
      </c>
      <c r="X243" s="52"/>
      <c r="Y243" s="52"/>
      <c r="Z243" s="52" t="s">
        <v>2198</v>
      </c>
      <c r="AA243" s="52" t="e">
        <v>#N/A</v>
      </c>
      <c r="AB243" s="52" t="e">
        <v>#N/A</v>
      </c>
      <c r="AC243" s="53" t="s">
        <v>2199</v>
      </c>
      <c r="AD243" t="e">
        <f>COUNTIF(#REF!,sectionsubsection_download[[#This Row],[Title]])</f>
        <v>#REF!</v>
      </c>
    </row>
    <row r="244" spans="1:30" ht="45" x14ac:dyDescent="0.25">
      <c r="A244" t="s">
        <v>2200</v>
      </c>
      <c r="B244" s="48" t="s">
        <v>2201</v>
      </c>
      <c r="C244" s="48" t="s">
        <v>1293</v>
      </c>
      <c r="D244">
        <v>504</v>
      </c>
      <c r="X244" s="51"/>
      <c r="Y244" s="51"/>
      <c r="Z244" s="52" t="s">
        <v>2202</v>
      </c>
      <c r="AA244" s="52" t="e">
        <v>#N/A</v>
      </c>
      <c r="AB244" s="52" t="e">
        <v>#N/A</v>
      </c>
      <c r="AC244" s="54" t="s">
        <v>2203</v>
      </c>
      <c r="AD244" t="e">
        <f>COUNTIF(#REF!,sectionsubsection_download[[#This Row],[Title]])</f>
        <v>#REF!</v>
      </c>
    </row>
    <row r="245" spans="1:30" ht="409.5" x14ac:dyDescent="0.25">
      <c r="A245" t="s">
        <v>2204</v>
      </c>
      <c r="B245" s="48" t="s">
        <v>2205</v>
      </c>
      <c r="C245" s="48" t="s">
        <v>1470</v>
      </c>
      <c r="D245">
        <v>3005</v>
      </c>
      <c r="X245" s="52"/>
      <c r="Y245" s="52"/>
      <c r="Z245" s="52" t="s">
        <v>2206</v>
      </c>
      <c r="AA245" s="52" t="e">
        <v>#N/A</v>
      </c>
      <c r="AB245" s="52" t="e">
        <v>#N/A</v>
      </c>
      <c r="AC245" s="53" t="s">
        <v>2207</v>
      </c>
      <c r="AD245" t="e">
        <f>COUNTIF(#REF!,sectionsubsection_download[[#This Row],[Title]])</f>
        <v>#REF!</v>
      </c>
    </row>
    <row r="246" spans="1:30" ht="45" x14ac:dyDescent="0.25">
      <c r="A246" t="s">
        <v>2208</v>
      </c>
      <c r="B246" s="48" t="s">
        <v>2209</v>
      </c>
      <c r="C246" s="48" t="s">
        <v>1293</v>
      </c>
      <c r="D246">
        <v>3004</v>
      </c>
      <c r="X246" s="51"/>
      <c r="Y246" s="51"/>
      <c r="Z246" s="52" t="s">
        <v>2210</v>
      </c>
      <c r="AA246" s="52" t="e">
        <v>#N/A</v>
      </c>
      <c r="AB246" s="52" t="e">
        <v>#N/A</v>
      </c>
      <c r="AC246" s="54" t="s">
        <v>2211</v>
      </c>
      <c r="AD246" t="e">
        <f>COUNTIF(#REF!,sectionsubsection_download[[#This Row],[Title]])</f>
        <v>#REF!</v>
      </c>
    </row>
    <row r="247" spans="1:30" ht="90" x14ac:dyDescent="0.25">
      <c r="A247" t="s">
        <v>2212</v>
      </c>
      <c r="B247" s="48" t="s">
        <v>2213</v>
      </c>
      <c r="C247" s="48" t="s">
        <v>2214</v>
      </c>
      <c r="D247">
        <v>604</v>
      </c>
      <c r="X247" s="52"/>
      <c r="Y247" s="52"/>
      <c r="Z247" s="52" t="s">
        <v>2215</v>
      </c>
      <c r="AA247" s="52" t="e">
        <v>#N/A</v>
      </c>
      <c r="AB247" s="52" t="e">
        <v>#N/A</v>
      </c>
      <c r="AC247" s="53" t="s">
        <v>2216</v>
      </c>
      <c r="AD247" t="e">
        <f>COUNTIF(#REF!,sectionsubsection_download[[#This Row],[Title]])</f>
        <v>#REF!</v>
      </c>
    </row>
    <row r="248" spans="1:30" ht="90" x14ac:dyDescent="0.25">
      <c r="A248" t="s">
        <v>2217</v>
      </c>
      <c r="B248" s="48" t="s">
        <v>2218</v>
      </c>
      <c r="C248" s="48" t="s">
        <v>1293</v>
      </c>
      <c r="D248">
        <v>3006</v>
      </c>
      <c r="X248" s="51"/>
      <c r="Y248" s="51"/>
      <c r="Z248" s="52" t="s">
        <v>2219</v>
      </c>
      <c r="AA248" s="52" t="e">
        <v>#N/A</v>
      </c>
      <c r="AB248" s="52" t="e">
        <v>#N/A</v>
      </c>
      <c r="AC248" s="54" t="s">
        <v>2220</v>
      </c>
      <c r="AD248" t="e">
        <f>COUNTIF(#REF!,sectionsubsection_download[[#This Row],[Title]])</f>
        <v>#REF!</v>
      </c>
    </row>
    <row r="249" spans="1:30" ht="90" x14ac:dyDescent="0.25">
      <c r="A249" t="s">
        <v>2221</v>
      </c>
      <c r="B249" s="48" t="s">
        <v>2222</v>
      </c>
      <c r="C249" s="48" t="s">
        <v>1293</v>
      </c>
      <c r="D249">
        <v>502</v>
      </c>
      <c r="X249" s="52"/>
      <c r="Y249" s="52"/>
      <c r="Z249" s="52" t="s">
        <v>2223</v>
      </c>
      <c r="AA249" s="52" t="e">
        <v>#N/A</v>
      </c>
      <c r="AB249" s="52" t="e">
        <v>#N/A</v>
      </c>
      <c r="AC249" s="53" t="s">
        <v>2224</v>
      </c>
      <c r="AD249" t="e">
        <f>COUNTIF(#REF!,sectionsubsection_download[[#This Row],[Title]])</f>
        <v>#REF!</v>
      </c>
    </row>
    <row r="250" spans="1:30" ht="60" x14ac:dyDescent="0.25">
      <c r="A250" t="s">
        <v>2225</v>
      </c>
      <c r="B250" s="48" t="s">
        <v>2226</v>
      </c>
      <c r="C250" s="48" t="s">
        <v>1293</v>
      </c>
      <c r="D250">
        <v>501</v>
      </c>
      <c r="X250" s="51"/>
      <c r="Y250" s="51"/>
      <c r="Z250" s="52" t="s">
        <v>2227</v>
      </c>
      <c r="AA250" s="52" t="e">
        <v>#N/A</v>
      </c>
      <c r="AB250" s="52" t="e">
        <v>#N/A</v>
      </c>
      <c r="AC250" s="54" t="s">
        <v>2228</v>
      </c>
      <c r="AD250" t="e">
        <f>COUNTIF(#REF!,sectionsubsection_download[[#This Row],[Title]])</f>
        <v>#REF!</v>
      </c>
    </row>
    <row r="251" spans="1:30" ht="120" x14ac:dyDescent="0.25">
      <c r="A251" t="s">
        <v>2229</v>
      </c>
      <c r="B251" s="48" t="s">
        <v>2230</v>
      </c>
      <c r="C251" s="48" t="s">
        <v>1293</v>
      </c>
      <c r="D251">
        <v>3001</v>
      </c>
      <c r="X251" s="52"/>
      <c r="Y251" s="52"/>
      <c r="Z251" s="52" t="s">
        <v>2231</v>
      </c>
      <c r="AA251" s="52" t="e">
        <v>#N/A</v>
      </c>
      <c r="AB251" s="52" t="e">
        <v>#N/A</v>
      </c>
      <c r="AC251" s="53" t="s">
        <v>2232</v>
      </c>
      <c r="AD251" t="e">
        <f>COUNTIF(#REF!,sectionsubsection_download[[#This Row],[Title]])</f>
        <v>#REF!</v>
      </c>
    </row>
    <row r="252" spans="1:30" ht="45" x14ac:dyDescent="0.25">
      <c r="A252" t="s">
        <v>2233</v>
      </c>
      <c r="B252" s="48" t="s">
        <v>2234</v>
      </c>
      <c r="C252" s="48" t="s">
        <v>1293</v>
      </c>
      <c r="D252">
        <v>3207</v>
      </c>
      <c r="X252" s="51"/>
      <c r="Y252" s="51"/>
      <c r="Z252" s="52" t="s">
        <v>2235</v>
      </c>
      <c r="AA252" s="52" t="e">
        <v>#N/A</v>
      </c>
      <c r="AB252" s="52" t="e">
        <v>#N/A</v>
      </c>
      <c r="AC252" s="54" t="s">
        <v>2236</v>
      </c>
      <c r="AD252" t="e">
        <f>COUNTIF(#REF!,sectionsubsection_download[[#This Row],[Title]])</f>
        <v>#REF!</v>
      </c>
    </row>
    <row r="253" spans="1:30" ht="105" x14ac:dyDescent="0.25">
      <c r="A253" t="s">
        <v>2237</v>
      </c>
      <c r="B253" s="48" t="s">
        <v>2238</v>
      </c>
      <c r="C253" s="48" t="s">
        <v>1293</v>
      </c>
      <c r="D253">
        <v>401</v>
      </c>
      <c r="X253" s="52"/>
      <c r="Y253" s="52"/>
      <c r="Z253" s="52" t="s">
        <v>2239</v>
      </c>
      <c r="AA253" s="52" t="e">
        <v>#N/A</v>
      </c>
      <c r="AB253" s="52" t="e">
        <v>#N/A</v>
      </c>
      <c r="AC253" s="53" t="s">
        <v>2240</v>
      </c>
      <c r="AD253" t="e">
        <f>COUNTIF(#REF!,sectionsubsection_download[[#This Row],[Title]])</f>
        <v>#REF!</v>
      </c>
    </row>
    <row r="254" spans="1:30" ht="75" x14ac:dyDescent="0.25">
      <c r="A254" t="s">
        <v>2241</v>
      </c>
      <c r="B254" s="48" t="s">
        <v>2242</v>
      </c>
      <c r="C254" s="48" t="s">
        <v>1293</v>
      </c>
      <c r="D254">
        <v>105</v>
      </c>
      <c r="X254" s="51"/>
      <c r="Y254" s="51"/>
      <c r="Z254" s="52" t="s">
        <v>2243</v>
      </c>
      <c r="AA254" s="52" t="e">
        <v>#N/A</v>
      </c>
      <c r="AB254" s="52" t="e">
        <v>#N/A</v>
      </c>
      <c r="AC254" s="54" t="s">
        <v>2244</v>
      </c>
      <c r="AD254" t="e">
        <f>COUNTIF(#REF!,sectionsubsection_download[[#This Row],[Title]])</f>
        <v>#REF!</v>
      </c>
    </row>
    <row r="255" spans="1:30" ht="90" x14ac:dyDescent="0.25">
      <c r="A255" t="s">
        <v>2245</v>
      </c>
      <c r="B255" s="48" t="s">
        <v>2246</v>
      </c>
      <c r="C255" s="48" t="s">
        <v>1293</v>
      </c>
      <c r="D255">
        <v>801</v>
      </c>
      <c r="X255" s="52"/>
      <c r="Y255" s="52"/>
      <c r="Z255" s="52" t="s">
        <v>2247</v>
      </c>
      <c r="AA255" s="52" t="e">
        <v>#N/A</v>
      </c>
      <c r="AB255" s="52" t="e">
        <v>#N/A</v>
      </c>
      <c r="AC255" s="53" t="s">
        <v>2248</v>
      </c>
      <c r="AD255" t="e">
        <f>COUNTIF(#REF!,sectionsubsection_download[[#This Row],[Title]])</f>
        <v>#REF!</v>
      </c>
    </row>
    <row r="256" spans="1:30" ht="60" x14ac:dyDescent="0.25">
      <c r="A256" t="s">
        <v>2249</v>
      </c>
      <c r="B256" s="48" t="s">
        <v>2250</v>
      </c>
      <c r="C256" s="48" t="s">
        <v>1293</v>
      </c>
      <c r="D256">
        <v>103</v>
      </c>
      <c r="X256" s="51"/>
      <c r="Y256" s="51"/>
      <c r="Z256" s="52" t="s">
        <v>2251</v>
      </c>
      <c r="AA256" s="52" t="e">
        <v>#N/A</v>
      </c>
      <c r="AB256" s="52" t="e">
        <v>#N/A</v>
      </c>
      <c r="AC256" s="54" t="s">
        <v>2252</v>
      </c>
      <c r="AD256" t="e">
        <f>COUNTIF(#REF!,sectionsubsection_download[[#This Row],[Title]])</f>
        <v>#REF!</v>
      </c>
    </row>
    <row r="257" spans="1:30" ht="75" x14ac:dyDescent="0.25">
      <c r="A257" t="s">
        <v>2253</v>
      </c>
      <c r="B257" s="48" t="s">
        <v>2254</v>
      </c>
      <c r="C257" s="48" t="s">
        <v>1293</v>
      </c>
      <c r="D257">
        <v>107</v>
      </c>
      <c r="X257" s="52"/>
      <c r="Y257" s="52"/>
      <c r="Z257" s="52" t="s">
        <v>2255</v>
      </c>
      <c r="AA257" s="52" t="e">
        <v>#N/A</v>
      </c>
      <c r="AB257" s="52" t="e">
        <v>#N/A</v>
      </c>
      <c r="AC257" s="53" t="s">
        <v>2256</v>
      </c>
      <c r="AD257" t="e">
        <f>COUNTIF(#REF!,sectionsubsection_download[[#This Row],[Title]])</f>
        <v>#REF!</v>
      </c>
    </row>
    <row r="258" spans="1:30" ht="45" x14ac:dyDescent="0.25">
      <c r="A258" t="s">
        <v>2257</v>
      </c>
      <c r="B258" s="48" t="s">
        <v>2258</v>
      </c>
      <c r="C258" s="48" t="s">
        <v>1293</v>
      </c>
      <c r="D258">
        <v>106</v>
      </c>
      <c r="X258" s="51"/>
      <c r="Y258" s="51"/>
      <c r="Z258" s="52" t="s">
        <v>2259</v>
      </c>
      <c r="AA258" s="52" t="e">
        <v>#N/A</v>
      </c>
      <c r="AB258" s="52" t="e">
        <v>#N/A</v>
      </c>
      <c r="AC258" s="54" t="s">
        <v>2260</v>
      </c>
      <c r="AD258" t="e">
        <f>COUNTIF(#REF!,sectionsubsection_download[[#This Row],[Title]])</f>
        <v>#REF!</v>
      </c>
    </row>
    <row r="259" spans="1:30" ht="75" x14ac:dyDescent="0.25">
      <c r="A259" t="s">
        <v>2261</v>
      </c>
      <c r="B259" s="48" t="s">
        <v>2262</v>
      </c>
      <c r="C259" s="48" t="s">
        <v>1293</v>
      </c>
      <c r="D259">
        <v>108</v>
      </c>
      <c r="X259" s="52"/>
      <c r="Y259" s="52"/>
      <c r="Z259" s="52" t="s">
        <v>2263</v>
      </c>
      <c r="AA259" s="52" t="e">
        <v>#N/A</v>
      </c>
      <c r="AB259" s="52" t="e">
        <v>#N/A</v>
      </c>
      <c r="AC259" s="53" t="s">
        <v>2264</v>
      </c>
      <c r="AD259" t="e">
        <f>COUNTIF(#REF!,sectionsubsection_download[[#This Row],[Title]])</f>
        <v>#REF!</v>
      </c>
    </row>
    <row r="260" spans="1:30" ht="45" x14ac:dyDescent="0.25">
      <c r="A260" t="s">
        <v>2265</v>
      </c>
      <c r="B260" s="48" t="s">
        <v>2266</v>
      </c>
      <c r="C260" s="48" t="s">
        <v>1293</v>
      </c>
      <c r="D260">
        <v>203</v>
      </c>
      <c r="X260" s="51"/>
      <c r="Y260" s="51"/>
      <c r="Z260" s="52" t="s">
        <v>2267</v>
      </c>
      <c r="AA260" s="52" t="e">
        <v>#N/A</v>
      </c>
      <c r="AB260" s="52" t="e">
        <v>#N/A</v>
      </c>
      <c r="AC260" s="54" t="s">
        <v>2268</v>
      </c>
      <c r="AD260" t="e">
        <f>COUNTIF(#REF!,sectionsubsection_download[[#This Row],[Title]])</f>
        <v>#REF!</v>
      </c>
    </row>
    <row r="261" spans="1:30" ht="409.5" x14ac:dyDescent="0.25">
      <c r="A261" t="s">
        <v>2269</v>
      </c>
      <c r="B261" s="48" t="s">
        <v>2270</v>
      </c>
      <c r="C261" s="48" t="s">
        <v>2271</v>
      </c>
      <c r="D261">
        <v>202</v>
      </c>
      <c r="X261" s="52"/>
      <c r="Y261" s="52"/>
      <c r="Z261" s="52" t="s">
        <v>2272</v>
      </c>
      <c r="AA261" s="52" t="e">
        <v>#N/A</v>
      </c>
      <c r="AB261" s="52" t="e">
        <v>#N/A</v>
      </c>
      <c r="AC261" s="53" t="s">
        <v>2273</v>
      </c>
      <c r="AD261" t="e">
        <f>COUNTIF(#REF!,sectionsubsection_download[[#This Row],[Title]])</f>
        <v>#REF!</v>
      </c>
    </row>
    <row r="262" spans="1:30" ht="409.5" x14ac:dyDescent="0.25">
      <c r="A262" t="s">
        <v>2274</v>
      </c>
      <c r="B262" s="48" t="s">
        <v>2275</v>
      </c>
      <c r="C262" s="48" t="s">
        <v>2276</v>
      </c>
      <c r="D262">
        <v>201</v>
      </c>
      <c r="X262" s="51"/>
      <c r="Y262" s="51"/>
      <c r="Z262" s="52" t="s">
        <v>2277</v>
      </c>
      <c r="AA262" s="52" t="e">
        <v>#N/A</v>
      </c>
      <c r="AB262" s="52" t="e">
        <v>#N/A</v>
      </c>
      <c r="AC262" s="54" t="s">
        <v>2278</v>
      </c>
      <c r="AD262" t="e">
        <f>COUNTIF(#REF!,sectionsubsection_download[[#This Row],[Title]])</f>
        <v>#REF!</v>
      </c>
    </row>
    <row r="263" spans="1:30" ht="60" x14ac:dyDescent="0.25">
      <c r="A263" t="s">
        <v>2279</v>
      </c>
      <c r="B263" s="48" t="s">
        <v>2280</v>
      </c>
      <c r="C263" s="48" t="s">
        <v>1293</v>
      </c>
      <c r="D263">
        <v>204</v>
      </c>
      <c r="X263" s="52"/>
      <c r="Y263" s="52"/>
      <c r="Z263" s="52" t="s">
        <v>2281</v>
      </c>
      <c r="AA263" s="52" t="e">
        <v>#N/A</v>
      </c>
      <c r="AB263" s="52" t="e">
        <v>#N/A</v>
      </c>
      <c r="AC263" s="53" t="s">
        <v>2282</v>
      </c>
      <c r="AD263" t="e">
        <f>COUNTIF(#REF!,sectionsubsection_download[[#This Row],[Title]])</f>
        <v>#REF!</v>
      </c>
    </row>
    <row r="264" spans="1:30" ht="60" x14ac:dyDescent="0.25">
      <c r="A264" t="s">
        <v>2283</v>
      </c>
      <c r="B264" s="48" t="s">
        <v>2284</v>
      </c>
      <c r="C264" s="48" t="s">
        <v>1293</v>
      </c>
      <c r="D264">
        <v>102</v>
      </c>
      <c r="X264" s="51"/>
      <c r="Y264" s="51"/>
      <c r="Z264" s="52" t="s">
        <v>2285</v>
      </c>
      <c r="AA264" s="52" t="e">
        <v>#N/A</v>
      </c>
      <c r="AB264" s="52" t="e">
        <v>#N/A</v>
      </c>
      <c r="AC264" s="54" t="s">
        <v>2286</v>
      </c>
      <c r="AD264" t="e">
        <f>COUNTIF(#REF!,sectionsubsection_download[[#This Row],[Title]])</f>
        <v>#REF!</v>
      </c>
    </row>
    <row r="265" spans="1:30" ht="90" x14ac:dyDescent="0.25">
      <c r="A265" t="s">
        <v>2287</v>
      </c>
      <c r="B265" s="48" t="s">
        <v>2288</v>
      </c>
      <c r="C265" s="48" t="s">
        <v>1293</v>
      </c>
      <c r="D265">
        <v>104</v>
      </c>
      <c r="X265" s="52"/>
      <c r="Y265" s="52"/>
      <c r="Z265" s="52" t="s">
        <v>2289</v>
      </c>
      <c r="AA265" s="52" t="e">
        <v>#N/A</v>
      </c>
      <c r="AB265" s="52" t="e">
        <v>#N/A</v>
      </c>
      <c r="AC265" s="53" t="s">
        <v>2290</v>
      </c>
      <c r="AD265" t="e">
        <f>COUNTIF(#REF!,sectionsubsection_download[[#This Row],[Title]])</f>
        <v>#REF!</v>
      </c>
    </row>
    <row r="266" spans="1:30" ht="90" x14ac:dyDescent="0.25">
      <c r="A266" t="s">
        <v>2291</v>
      </c>
      <c r="B266" s="48" t="s">
        <v>2292</v>
      </c>
      <c r="C266" s="48" t="s">
        <v>1293</v>
      </c>
      <c r="D266">
        <v>402</v>
      </c>
      <c r="X266" s="51"/>
      <c r="Y266" s="51"/>
      <c r="Z266" s="52" t="s">
        <v>2293</v>
      </c>
      <c r="AA266" s="52" t="e">
        <v>#N/A</v>
      </c>
      <c r="AB266" s="52" t="e">
        <v>#N/A</v>
      </c>
      <c r="AC266" s="54" t="s">
        <v>2294</v>
      </c>
      <c r="AD266" t="e">
        <f>COUNTIF(#REF!,sectionsubsection_download[[#This Row],[Title]])</f>
        <v>#REF!</v>
      </c>
    </row>
    <row r="267" spans="1:30" x14ac:dyDescent="0.25">
      <c r="A267" t="s">
        <v>50</v>
      </c>
      <c r="B267" s="48" t="s">
        <v>1293</v>
      </c>
      <c r="C267" s="48" t="s">
        <v>1293</v>
      </c>
      <c r="X267" s="52"/>
      <c r="Y267" s="52"/>
      <c r="Z267" s="52" t="s">
        <v>2295</v>
      </c>
      <c r="AA267" s="52" t="e">
        <v>#N/A</v>
      </c>
      <c r="AB267" s="52" t="e">
        <v>#N/A</v>
      </c>
      <c r="AC267" s="53" t="s">
        <v>2296</v>
      </c>
      <c r="AD267" t="e">
        <f>COUNTIF(#REF!,sectionsubsection_download[[#This Row],[Title]])</f>
        <v>#REF!</v>
      </c>
    </row>
    <row r="268" spans="1:30" ht="45" x14ac:dyDescent="0.25">
      <c r="A268" t="s">
        <v>2297</v>
      </c>
      <c r="B268" s="48" t="s">
        <v>2298</v>
      </c>
      <c r="C268" s="48" t="s">
        <v>1293</v>
      </c>
      <c r="D268">
        <v>17</v>
      </c>
      <c r="X268" s="51"/>
      <c r="Y268" s="51"/>
      <c r="Z268" s="52" t="s">
        <v>2299</v>
      </c>
      <c r="AA268" s="52" t="e">
        <v>#N/A</v>
      </c>
      <c r="AB268" s="52" t="e">
        <v>#N/A</v>
      </c>
      <c r="AC268" s="54" t="s">
        <v>2300</v>
      </c>
      <c r="AD268" t="e">
        <f>COUNTIF(#REF!,sectionsubsection_download[[#This Row],[Title]])</f>
        <v>#REF!</v>
      </c>
    </row>
    <row r="269" spans="1:30" ht="375" x14ac:dyDescent="0.25">
      <c r="A269" t="s">
        <v>2301</v>
      </c>
      <c r="B269" s="48" t="s">
        <v>2302</v>
      </c>
      <c r="C269" s="48" t="s">
        <v>2303</v>
      </c>
      <c r="D269">
        <v>12</v>
      </c>
      <c r="X269" s="52"/>
      <c r="Y269" s="52"/>
      <c r="Z269" s="52" t="s">
        <v>2304</v>
      </c>
      <c r="AA269" s="52" t="e">
        <v>#N/A</v>
      </c>
      <c r="AB269" s="52" t="e">
        <v>#N/A</v>
      </c>
      <c r="AC269" s="53" t="s">
        <v>2305</v>
      </c>
      <c r="AD269" t="e">
        <f>COUNTIF(#REF!,sectionsubsection_download[[#This Row],[Title]])</f>
        <v>#REF!</v>
      </c>
    </row>
    <row r="270" spans="1:30" ht="45" x14ac:dyDescent="0.25">
      <c r="A270" t="s">
        <v>2306</v>
      </c>
      <c r="B270" s="48" t="s">
        <v>2307</v>
      </c>
      <c r="C270" s="48" t="s">
        <v>1293</v>
      </c>
      <c r="D270">
        <v>27</v>
      </c>
      <c r="X270" s="51"/>
      <c r="Y270" s="51"/>
      <c r="Z270" s="52" t="s">
        <v>2308</v>
      </c>
      <c r="AA270" s="52" t="e">
        <v>#N/A</v>
      </c>
      <c r="AB270" s="52" t="e">
        <v>#N/A</v>
      </c>
      <c r="AC270" s="54" t="s">
        <v>2309</v>
      </c>
      <c r="AD270" t="e">
        <f>COUNTIF(#REF!,sectionsubsection_download[[#This Row],[Title]])</f>
        <v>#REF!</v>
      </c>
    </row>
    <row r="271" spans="1:30" ht="75" x14ac:dyDescent="0.25">
      <c r="A271" t="s">
        <v>2310</v>
      </c>
      <c r="B271" s="48" t="s">
        <v>2311</v>
      </c>
      <c r="C271" s="48" t="s">
        <v>1293</v>
      </c>
      <c r="D271">
        <v>26</v>
      </c>
      <c r="X271" s="52"/>
      <c r="Y271" s="52"/>
      <c r="Z271" s="52" t="s">
        <v>2312</v>
      </c>
      <c r="AA271" s="52" t="e">
        <v>#N/A</v>
      </c>
      <c r="AB271" s="52" t="e">
        <v>#N/A</v>
      </c>
      <c r="AC271" s="53" t="s">
        <v>2313</v>
      </c>
      <c r="AD271" t="e">
        <f>COUNTIF(#REF!,sectionsubsection_download[[#This Row],[Title]])</f>
        <v>#REF!</v>
      </c>
    </row>
    <row r="272" spans="1:30" ht="105" x14ac:dyDescent="0.25">
      <c r="A272" t="s">
        <v>2314</v>
      </c>
      <c r="B272" s="48" t="s">
        <v>2315</v>
      </c>
      <c r="C272" s="48" t="s">
        <v>1293</v>
      </c>
      <c r="D272">
        <v>25</v>
      </c>
      <c r="X272" s="51"/>
      <c r="Y272" s="51"/>
      <c r="Z272" s="52" t="s">
        <v>2316</v>
      </c>
      <c r="AA272" s="52" t="e">
        <v>#N/A</v>
      </c>
      <c r="AB272" s="52" t="e">
        <v>#N/A</v>
      </c>
      <c r="AC272" s="54" t="s">
        <v>2317</v>
      </c>
      <c r="AD272" t="e">
        <f>COUNTIF(#REF!,sectionsubsection_download[[#This Row],[Title]])</f>
        <v>#REF!</v>
      </c>
    </row>
    <row r="273" spans="1:30" ht="120" x14ac:dyDescent="0.25">
      <c r="A273" t="s">
        <v>2318</v>
      </c>
      <c r="B273" s="48" t="s">
        <v>2319</v>
      </c>
      <c r="C273" s="48" t="s">
        <v>1293</v>
      </c>
      <c r="D273">
        <v>24</v>
      </c>
      <c r="X273" s="52"/>
      <c r="Y273" s="52"/>
      <c r="Z273" s="52" t="s">
        <v>2320</v>
      </c>
      <c r="AA273" s="52" t="e">
        <v>#N/A</v>
      </c>
      <c r="AB273" s="52" t="e">
        <v>#N/A</v>
      </c>
      <c r="AC273" s="53" t="s">
        <v>2321</v>
      </c>
      <c r="AD273" t="e">
        <f>COUNTIF(#REF!,sectionsubsection_download[[#This Row],[Title]])</f>
        <v>#REF!</v>
      </c>
    </row>
    <row r="274" spans="1:30" ht="409.5" x14ac:dyDescent="0.25">
      <c r="A274" t="s">
        <v>2322</v>
      </c>
      <c r="B274" s="48" t="s">
        <v>2323</v>
      </c>
      <c r="C274" s="48" t="s">
        <v>2324</v>
      </c>
      <c r="D274">
        <v>1</v>
      </c>
      <c r="X274" s="51"/>
      <c r="Y274" s="51"/>
      <c r="Z274" s="52" t="s">
        <v>2325</v>
      </c>
      <c r="AA274" s="52" t="e">
        <v>#N/A</v>
      </c>
      <c r="AB274" s="52" t="e">
        <v>#N/A</v>
      </c>
      <c r="AC274" s="54" t="s">
        <v>2326</v>
      </c>
      <c r="AD274" t="e">
        <f>COUNTIF(#REF!,sectionsubsection_download[[#This Row],[Title]])</f>
        <v>#REF!</v>
      </c>
    </row>
    <row r="275" spans="1:30" ht="75" x14ac:dyDescent="0.25">
      <c r="A275" t="s">
        <v>2327</v>
      </c>
      <c r="B275" s="48" t="s">
        <v>2328</v>
      </c>
      <c r="C275" s="48" t="s">
        <v>1293</v>
      </c>
      <c r="D275">
        <v>31</v>
      </c>
      <c r="X275" s="52"/>
      <c r="Y275" s="52"/>
      <c r="Z275" s="52" t="s">
        <v>2329</v>
      </c>
      <c r="AA275" s="52" t="e">
        <v>#N/A</v>
      </c>
      <c r="AB275" s="52" t="e">
        <v>#N/A</v>
      </c>
      <c r="AC275" s="53" t="s">
        <v>2330</v>
      </c>
      <c r="AD275" t="e">
        <f>COUNTIF(#REF!,sectionsubsection_download[[#This Row],[Title]])</f>
        <v>#REF!</v>
      </c>
    </row>
    <row r="276" spans="1:30" ht="409.5" x14ac:dyDescent="0.25">
      <c r="A276" t="s">
        <v>2331</v>
      </c>
      <c r="B276" s="48" t="s">
        <v>2332</v>
      </c>
      <c r="C276" s="48" t="s">
        <v>2333</v>
      </c>
      <c r="D276">
        <v>6</v>
      </c>
      <c r="X276" s="51"/>
      <c r="Y276" s="51"/>
      <c r="Z276" s="52" t="s">
        <v>2334</v>
      </c>
      <c r="AA276" s="52" t="e">
        <v>#N/A</v>
      </c>
      <c r="AB276" s="52" t="e">
        <v>#N/A</v>
      </c>
      <c r="AC276" s="54" t="s">
        <v>2335</v>
      </c>
      <c r="AD276" t="e">
        <f>COUNTIF(#REF!,sectionsubsection_download[[#This Row],[Title]])</f>
        <v>#REF!</v>
      </c>
    </row>
    <row r="277" spans="1:30" ht="105" x14ac:dyDescent="0.25">
      <c r="A277" t="s">
        <v>2336</v>
      </c>
      <c r="B277" s="48" t="s">
        <v>2337</v>
      </c>
      <c r="C277" s="48" t="s">
        <v>1293</v>
      </c>
      <c r="D277">
        <v>27</v>
      </c>
      <c r="X277" s="52"/>
      <c r="Y277" s="52"/>
      <c r="Z277" s="52" t="s">
        <v>2338</v>
      </c>
      <c r="AA277" s="52" t="e">
        <v>#N/A</v>
      </c>
      <c r="AB277" s="52" t="e">
        <v>#N/A</v>
      </c>
      <c r="AC277" s="53" t="s">
        <v>2339</v>
      </c>
      <c r="AD277" t="e">
        <f>COUNTIF(#REF!,sectionsubsection_download[[#This Row],[Title]])</f>
        <v>#REF!</v>
      </c>
    </row>
    <row r="278" spans="1:30" ht="315" x14ac:dyDescent="0.25">
      <c r="A278" t="s">
        <v>2340</v>
      </c>
      <c r="B278" s="48" t="s">
        <v>2341</v>
      </c>
      <c r="C278" s="48" t="s">
        <v>1293</v>
      </c>
      <c r="D278">
        <v>18</v>
      </c>
      <c r="X278" s="51"/>
      <c r="Y278" s="51"/>
      <c r="Z278" s="52" t="s">
        <v>2342</v>
      </c>
      <c r="AA278" s="52" t="e">
        <v>#N/A</v>
      </c>
      <c r="AB278" s="52" t="e">
        <v>#N/A</v>
      </c>
      <c r="AC278" s="54" t="s">
        <v>2343</v>
      </c>
      <c r="AD278" t="e">
        <f>COUNTIF(#REF!,sectionsubsection_download[[#This Row],[Title]])</f>
        <v>#REF!</v>
      </c>
    </row>
    <row r="279" spans="1:30" ht="105" x14ac:dyDescent="0.25">
      <c r="A279" t="s">
        <v>2344</v>
      </c>
      <c r="B279" s="48" t="s">
        <v>2345</v>
      </c>
      <c r="C279" s="48" t="s">
        <v>1293</v>
      </c>
      <c r="D279">
        <v>24</v>
      </c>
      <c r="X279" s="52"/>
      <c r="Y279" s="52"/>
      <c r="Z279" s="52" t="s">
        <v>2346</v>
      </c>
      <c r="AA279" s="52" t="e">
        <v>#N/A</v>
      </c>
      <c r="AB279" s="52" t="e">
        <v>#N/A</v>
      </c>
      <c r="AC279" s="53" t="s">
        <v>2347</v>
      </c>
      <c r="AD279" t="e">
        <f>COUNTIF(#REF!,sectionsubsection_download[[#This Row],[Title]])</f>
        <v>#REF!</v>
      </c>
    </row>
    <row r="280" spans="1:30" ht="60" x14ac:dyDescent="0.25">
      <c r="A280" t="s">
        <v>2348</v>
      </c>
      <c r="B280" s="48" t="s">
        <v>2349</v>
      </c>
      <c r="C280" s="48" t="s">
        <v>1293</v>
      </c>
      <c r="D280">
        <v>23</v>
      </c>
      <c r="X280" s="51"/>
      <c r="Y280" s="51"/>
      <c r="Z280" s="52" t="s">
        <v>2350</v>
      </c>
      <c r="AA280" s="52" t="e">
        <v>#N/A</v>
      </c>
      <c r="AB280" s="52" t="e">
        <v>#N/A</v>
      </c>
      <c r="AC280" s="54" t="s">
        <v>2351</v>
      </c>
      <c r="AD280" t="e">
        <f>COUNTIF(#REF!,sectionsubsection_download[[#This Row],[Title]])</f>
        <v>#REF!</v>
      </c>
    </row>
    <row r="281" spans="1:30" ht="409.5" x14ac:dyDescent="0.25">
      <c r="A281" t="s">
        <v>2352</v>
      </c>
      <c r="B281" s="48" t="s">
        <v>2353</v>
      </c>
      <c r="C281" s="48" t="s">
        <v>2354</v>
      </c>
      <c r="D281">
        <v>11</v>
      </c>
      <c r="X281" s="52"/>
      <c r="Y281" s="52"/>
      <c r="Z281" s="52" t="s">
        <v>2355</v>
      </c>
      <c r="AA281" s="52" t="e">
        <v>#N/A</v>
      </c>
      <c r="AB281" s="52" t="e">
        <v>#N/A</v>
      </c>
      <c r="AC281" s="53" t="s">
        <v>2356</v>
      </c>
      <c r="AD281" t="e">
        <f>COUNTIF(#REF!,sectionsubsection_download[[#This Row],[Title]])</f>
        <v>#REF!</v>
      </c>
    </row>
    <row r="282" spans="1:30" ht="409.5" x14ac:dyDescent="0.25">
      <c r="A282" t="s">
        <v>2357</v>
      </c>
      <c r="B282" s="48" t="s">
        <v>2358</v>
      </c>
      <c r="C282" s="48" t="s">
        <v>2359</v>
      </c>
      <c r="D282">
        <v>7</v>
      </c>
      <c r="X282" s="51"/>
      <c r="Y282" s="51"/>
      <c r="Z282" s="52" t="s">
        <v>2360</v>
      </c>
      <c r="AA282" s="52" t="e">
        <v>#N/A</v>
      </c>
      <c r="AB282" s="52" t="e">
        <v>#N/A</v>
      </c>
      <c r="AC282" s="54" t="s">
        <v>2361</v>
      </c>
      <c r="AD282" t="e">
        <f>COUNTIF(#REF!,sectionsubsection_download[[#This Row],[Title]])</f>
        <v>#REF!</v>
      </c>
    </row>
    <row r="283" spans="1:30" ht="90" x14ac:dyDescent="0.25">
      <c r="A283" t="s">
        <v>2362</v>
      </c>
      <c r="B283" s="48" t="s">
        <v>2363</v>
      </c>
      <c r="C283" s="48" t="s">
        <v>1293</v>
      </c>
      <c r="D283">
        <v>22</v>
      </c>
      <c r="X283" s="52"/>
      <c r="Y283" s="52"/>
      <c r="Z283" s="52" t="s">
        <v>2364</v>
      </c>
      <c r="AA283" s="52" t="e">
        <v>#N/A</v>
      </c>
      <c r="AB283" s="52" t="e">
        <v>#N/A</v>
      </c>
      <c r="AC283" s="53" t="s">
        <v>2365</v>
      </c>
      <c r="AD283" t="e">
        <f>COUNTIF(#REF!,sectionsubsection_download[[#This Row],[Title]])</f>
        <v>#REF!</v>
      </c>
    </row>
    <row r="284" spans="1:30" ht="105" x14ac:dyDescent="0.25">
      <c r="A284" t="s">
        <v>2366</v>
      </c>
      <c r="B284" s="48" t="s">
        <v>2367</v>
      </c>
      <c r="C284" s="48" t="s">
        <v>1293</v>
      </c>
      <c r="D284">
        <v>20</v>
      </c>
      <c r="X284" s="51"/>
      <c r="Y284" s="51"/>
      <c r="Z284" s="52" t="s">
        <v>2368</v>
      </c>
      <c r="AA284" s="52" t="e">
        <v>#N/A</v>
      </c>
      <c r="AB284" s="52" t="e">
        <v>#N/A</v>
      </c>
      <c r="AC284" s="54" t="s">
        <v>2369</v>
      </c>
      <c r="AD284" t="e">
        <f>COUNTIF(#REF!,sectionsubsection_download[[#This Row],[Title]])</f>
        <v>#REF!</v>
      </c>
    </row>
    <row r="285" spans="1:30" ht="135" x14ac:dyDescent="0.25">
      <c r="A285" t="s">
        <v>2370</v>
      </c>
      <c r="B285" s="48" t="s">
        <v>2371</v>
      </c>
      <c r="C285" s="48" t="s">
        <v>2372</v>
      </c>
      <c r="D285">
        <v>19</v>
      </c>
      <c r="X285" s="52"/>
      <c r="Y285" s="52"/>
      <c r="Z285" s="52" t="s">
        <v>2373</v>
      </c>
      <c r="AA285" s="52" t="e">
        <v>#N/A</v>
      </c>
      <c r="AB285" s="52" t="e">
        <v>#N/A</v>
      </c>
      <c r="AC285" s="53" t="s">
        <v>2374</v>
      </c>
      <c r="AD285" t="e">
        <f>COUNTIF(#REF!,sectionsubsection_download[[#This Row],[Title]])</f>
        <v>#REF!</v>
      </c>
    </row>
    <row r="286" spans="1:30" ht="409.5" x14ac:dyDescent="0.25">
      <c r="A286" t="s">
        <v>2375</v>
      </c>
      <c r="B286" s="48" t="s">
        <v>2376</v>
      </c>
      <c r="C286" s="48" t="s">
        <v>2377</v>
      </c>
      <c r="D286">
        <v>4</v>
      </c>
      <c r="X286" s="51"/>
      <c r="Y286" s="51"/>
      <c r="Z286" s="52" t="s">
        <v>2378</v>
      </c>
      <c r="AA286" s="52" t="e">
        <v>#N/A</v>
      </c>
      <c r="AB286" s="52" t="e">
        <v>#N/A</v>
      </c>
      <c r="AC286" s="54" t="s">
        <v>2379</v>
      </c>
      <c r="AD286" t="e">
        <f>COUNTIF(#REF!,sectionsubsection_download[[#This Row],[Title]])</f>
        <v>#REF!</v>
      </c>
    </row>
    <row r="287" spans="1:30" ht="90" x14ac:dyDescent="0.25">
      <c r="A287" t="s">
        <v>2380</v>
      </c>
      <c r="B287" s="48" t="s">
        <v>2381</v>
      </c>
      <c r="C287" s="48" t="s">
        <v>1293</v>
      </c>
      <c r="D287">
        <v>26</v>
      </c>
      <c r="X287" s="52"/>
      <c r="Y287" s="52"/>
      <c r="Z287" s="52" t="s">
        <v>2382</v>
      </c>
      <c r="AA287" s="52" t="e">
        <v>#N/A</v>
      </c>
      <c r="AB287" s="52" t="e">
        <v>#N/A</v>
      </c>
      <c r="AC287" s="53" t="s">
        <v>2383</v>
      </c>
      <c r="AD287" t="e">
        <f>COUNTIF(#REF!,sectionsubsection_download[[#This Row],[Title]])</f>
        <v>#REF!</v>
      </c>
    </row>
    <row r="288" spans="1:30" ht="409.5" x14ac:dyDescent="0.25">
      <c r="A288" t="s">
        <v>2384</v>
      </c>
      <c r="B288" s="48" t="s">
        <v>2385</v>
      </c>
      <c r="C288" s="48" t="s">
        <v>2386</v>
      </c>
      <c r="D288">
        <v>3</v>
      </c>
      <c r="X288" s="51"/>
      <c r="Y288" s="51"/>
      <c r="Z288" s="52" t="s">
        <v>2387</v>
      </c>
      <c r="AA288" s="52" t="e">
        <v>#N/A</v>
      </c>
      <c r="AB288" s="52" t="e">
        <v>#N/A</v>
      </c>
      <c r="AC288" s="54" t="s">
        <v>2388</v>
      </c>
      <c r="AD288" t="e">
        <f>COUNTIF(#REF!,sectionsubsection_download[[#This Row],[Title]])</f>
        <v>#REF!</v>
      </c>
    </row>
    <row r="289" spans="1:30" ht="409.5" x14ac:dyDescent="0.25">
      <c r="A289" t="s">
        <v>2389</v>
      </c>
      <c r="B289" s="48" t="s">
        <v>2390</v>
      </c>
      <c r="C289" s="48" t="s">
        <v>2391</v>
      </c>
      <c r="D289">
        <v>22</v>
      </c>
      <c r="X289" s="52"/>
      <c r="Y289" s="52"/>
      <c r="Z289" s="52" t="s">
        <v>2392</v>
      </c>
      <c r="AA289" s="52" t="e">
        <v>#N/A</v>
      </c>
      <c r="AB289" s="52" t="e">
        <v>#N/A</v>
      </c>
      <c r="AC289" s="53" t="s">
        <v>2393</v>
      </c>
      <c r="AD289" t="e">
        <f>COUNTIF(#REF!,sectionsubsection_download[[#This Row],[Title]])</f>
        <v>#REF!</v>
      </c>
    </row>
    <row r="290" spans="1:30" ht="75" x14ac:dyDescent="0.25">
      <c r="A290" t="s">
        <v>2394</v>
      </c>
      <c r="B290" s="48" t="s">
        <v>2395</v>
      </c>
      <c r="C290" s="48" t="s">
        <v>1293</v>
      </c>
      <c r="D290">
        <v>33</v>
      </c>
      <c r="X290" s="51"/>
      <c r="Y290" s="51"/>
      <c r="Z290" s="52" t="s">
        <v>2396</v>
      </c>
      <c r="AA290" s="52" t="e">
        <v>#N/A</v>
      </c>
      <c r="AB290" s="52" t="e">
        <v>#N/A</v>
      </c>
      <c r="AC290" s="54" t="s">
        <v>2397</v>
      </c>
      <c r="AD290" t="e">
        <f>COUNTIF(#REF!,sectionsubsection_download[[#This Row],[Title]])</f>
        <v>#REF!</v>
      </c>
    </row>
    <row r="291" spans="1:30" ht="60" x14ac:dyDescent="0.25">
      <c r="A291" t="s">
        <v>2398</v>
      </c>
      <c r="B291" s="48" t="s">
        <v>2399</v>
      </c>
      <c r="C291" s="48" t="s">
        <v>1293</v>
      </c>
      <c r="D291">
        <v>13</v>
      </c>
      <c r="X291" s="52"/>
      <c r="Y291" s="52"/>
      <c r="Z291" s="52" t="s">
        <v>2400</v>
      </c>
      <c r="AA291" s="52" t="e">
        <v>#N/A</v>
      </c>
      <c r="AB291" s="52" t="e">
        <v>#N/A</v>
      </c>
      <c r="AC291" s="53" t="s">
        <v>2401</v>
      </c>
      <c r="AD291" t="e">
        <f>COUNTIF(#REF!,sectionsubsection_download[[#This Row],[Title]])</f>
        <v>#REF!</v>
      </c>
    </row>
    <row r="292" spans="1:30" ht="60" x14ac:dyDescent="0.25">
      <c r="A292" t="s">
        <v>2402</v>
      </c>
      <c r="B292" s="48" t="s">
        <v>2403</v>
      </c>
      <c r="C292" s="48" t="s">
        <v>1293</v>
      </c>
      <c r="D292">
        <v>23</v>
      </c>
      <c r="X292" s="51"/>
      <c r="Y292" s="51"/>
      <c r="Z292" s="52" t="s">
        <v>2404</v>
      </c>
      <c r="AA292" s="52" t="e">
        <v>#N/A</v>
      </c>
      <c r="AB292" s="52" t="e">
        <v>#N/A</v>
      </c>
      <c r="AC292" s="54" t="s">
        <v>2405</v>
      </c>
      <c r="AD292" t="e">
        <f>COUNTIF(#REF!,sectionsubsection_download[[#This Row],[Title]])</f>
        <v>#REF!</v>
      </c>
    </row>
    <row r="293" spans="1:30" ht="330" x14ac:dyDescent="0.25">
      <c r="A293" t="s">
        <v>2406</v>
      </c>
      <c r="B293" s="48" t="s">
        <v>2407</v>
      </c>
      <c r="C293" s="48" t="s">
        <v>2408</v>
      </c>
      <c r="D293">
        <v>20</v>
      </c>
      <c r="X293" s="52"/>
      <c r="Y293" s="52"/>
      <c r="Z293" s="52" t="s">
        <v>2409</v>
      </c>
      <c r="AA293" s="52" t="e">
        <v>#N/A</v>
      </c>
      <c r="AB293" s="52" t="e">
        <v>#N/A</v>
      </c>
      <c r="AC293" s="53" t="s">
        <v>2410</v>
      </c>
      <c r="AD293" t="e">
        <f>COUNTIF(#REF!,sectionsubsection_download[[#This Row],[Title]])</f>
        <v>#REF!</v>
      </c>
    </row>
    <row r="294" spans="1:30" ht="120" x14ac:dyDescent="0.25">
      <c r="A294" t="s">
        <v>2411</v>
      </c>
      <c r="B294" s="48" t="s">
        <v>2412</v>
      </c>
      <c r="C294" s="48" t="s">
        <v>1293</v>
      </c>
      <c r="D294">
        <v>6</v>
      </c>
      <c r="X294" s="51"/>
      <c r="Y294" s="51"/>
      <c r="Z294" s="52" t="s">
        <v>2413</v>
      </c>
      <c r="AA294" s="52" t="e">
        <v>#N/A</v>
      </c>
      <c r="AB294" s="52" t="e">
        <v>#N/A</v>
      </c>
      <c r="AC294" s="54" t="s">
        <v>2414</v>
      </c>
      <c r="AD294" t="e">
        <f>COUNTIF(#REF!,sectionsubsection_download[[#This Row],[Title]])</f>
        <v>#REF!</v>
      </c>
    </row>
    <row r="295" spans="1:30" ht="409.5" x14ac:dyDescent="0.25">
      <c r="A295" t="s">
        <v>2415</v>
      </c>
      <c r="B295" s="48" t="s">
        <v>2416</v>
      </c>
      <c r="C295" s="48" t="s">
        <v>2417</v>
      </c>
      <c r="D295">
        <v>5</v>
      </c>
      <c r="X295" s="52"/>
      <c r="Y295" s="52"/>
      <c r="Z295" s="52" t="s">
        <v>2418</v>
      </c>
      <c r="AA295" s="52" t="e">
        <v>#N/A</v>
      </c>
      <c r="AB295" s="52" t="e">
        <v>#N/A</v>
      </c>
      <c r="AC295" s="53" t="s">
        <v>2419</v>
      </c>
      <c r="AD295" t="e">
        <f>COUNTIF(#REF!,sectionsubsection_download[[#This Row],[Title]])</f>
        <v>#REF!</v>
      </c>
    </row>
    <row r="296" spans="1:30" ht="60" x14ac:dyDescent="0.25">
      <c r="A296" t="s">
        <v>2420</v>
      </c>
      <c r="B296" s="48" t="s">
        <v>2421</v>
      </c>
      <c r="C296" s="48" t="s">
        <v>1293</v>
      </c>
      <c r="D296">
        <v>30</v>
      </c>
      <c r="X296" s="51"/>
      <c r="Y296" s="51"/>
      <c r="Z296" s="52" t="s">
        <v>2422</v>
      </c>
      <c r="AA296" s="52" t="e">
        <v>#N/A</v>
      </c>
      <c r="AB296" s="52" t="e">
        <v>#N/A</v>
      </c>
      <c r="AC296" s="54" t="s">
        <v>2423</v>
      </c>
      <c r="AD296" t="e">
        <f>COUNTIF(#REF!,sectionsubsection_download[[#This Row],[Title]])</f>
        <v>#REF!</v>
      </c>
    </row>
    <row r="297" spans="1:30" ht="60" x14ac:dyDescent="0.25">
      <c r="A297" t="s">
        <v>2424</v>
      </c>
      <c r="B297" s="48" t="s">
        <v>2425</v>
      </c>
      <c r="C297" s="48" t="s">
        <v>1293</v>
      </c>
      <c r="D297">
        <v>13</v>
      </c>
      <c r="X297" s="52"/>
      <c r="Y297" s="52"/>
      <c r="Z297" s="52" t="s">
        <v>2426</v>
      </c>
      <c r="AA297" s="52" t="e">
        <v>#N/A</v>
      </c>
      <c r="AB297" s="52" t="e">
        <v>#N/A</v>
      </c>
      <c r="AC297" s="53" t="s">
        <v>2427</v>
      </c>
      <c r="AD297" t="e">
        <f>COUNTIF(#REF!,sectionsubsection_download[[#This Row],[Title]])</f>
        <v>#REF!</v>
      </c>
    </row>
    <row r="298" spans="1:30" ht="30" x14ac:dyDescent="0.25">
      <c r="A298" t="s">
        <v>2428</v>
      </c>
      <c r="B298" s="48" t="s">
        <v>2429</v>
      </c>
      <c r="C298" s="48" t="s">
        <v>1293</v>
      </c>
      <c r="D298">
        <v>19</v>
      </c>
    </row>
    <row r="299" spans="1:30" ht="409.5" x14ac:dyDescent="0.25">
      <c r="A299" t="s">
        <v>2430</v>
      </c>
      <c r="B299" s="48" t="s">
        <v>2431</v>
      </c>
      <c r="C299" s="48" t="s">
        <v>2432</v>
      </c>
      <c r="D299">
        <v>3</v>
      </c>
    </row>
    <row r="300" spans="1:30" ht="60" x14ac:dyDescent="0.25">
      <c r="A300" t="s">
        <v>2433</v>
      </c>
      <c r="B300" s="48" t="s">
        <v>2434</v>
      </c>
      <c r="C300" s="48" t="s">
        <v>1293</v>
      </c>
      <c r="D300">
        <v>21</v>
      </c>
    </row>
    <row r="301" spans="1:30" ht="45" x14ac:dyDescent="0.25">
      <c r="A301" t="s">
        <v>2435</v>
      </c>
      <c r="B301" s="48" t="s">
        <v>2436</v>
      </c>
      <c r="C301" s="48" t="s">
        <v>1293</v>
      </c>
      <c r="D301">
        <v>16</v>
      </c>
    </row>
    <row r="302" spans="1:30" ht="409.5" x14ac:dyDescent="0.25">
      <c r="A302" t="s">
        <v>2437</v>
      </c>
      <c r="B302" s="48" t="s">
        <v>2438</v>
      </c>
      <c r="C302" s="48" t="s">
        <v>2439</v>
      </c>
      <c r="D302">
        <v>16</v>
      </c>
    </row>
    <row r="303" spans="1:30" ht="45" x14ac:dyDescent="0.25">
      <c r="A303" t="s">
        <v>2440</v>
      </c>
      <c r="B303" s="48" t="s">
        <v>2441</v>
      </c>
      <c r="C303" s="48" t="s">
        <v>1293</v>
      </c>
      <c r="D303">
        <v>15</v>
      </c>
    </row>
    <row r="304" spans="1:30" ht="330" x14ac:dyDescent="0.25">
      <c r="A304" t="s">
        <v>2442</v>
      </c>
      <c r="B304" s="48" t="s">
        <v>2443</v>
      </c>
      <c r="C304" s="48" t="s">
        <v>2444</v>
      </c>
      <c r="D304">
        <v>10</v>
      </c>
    </row>
    <row r="305" spans="1:4" ht="120" x14ac:dyDescent="0.25">
      <c r="A305" t="s">
        <v>2445</v>
      </c>
      <c r="B305" s="48" t="s">
        <v>2446</v>
      </c>
      <c r="C305" s="48" t="s">
        <v>1293</v>
      </c>
      <c r="D305">
        <v>5</v>
      </c>
    </row>
    <row r="306" spans="1:4" ht="90" x14ac:dyDescent="0.25">
      <c r="A306" t="s">
        <v>2447</v>
      </c>
      <c r="B306" s="48" t="s">
        <v>2448</v>
      </c>
      <c r="C306" s="48" t="s">
        <v>1293</v>
      </c>
      <c r="D306">
        <v>14</v>
      </c>
    </row>
    <row r="307" spans="1:4" ht="390" x14ac:dyDescent="0.25">
      <c r="A307" t="s">
        <v>2449</v>
      </c>
      <c r="B307" s="48" t="s">
        <v>2450</v>
      </c>
      <c r="C307" s="48" t="s">
        <v>2451</v>
      </c>
      <c r="D307">
        <v>15</v>
      </c>
    </row>
    <row r="308" spans="1:4" ht="60" x14ac:dyDescent="0.25">
      <c r="A308" t="s">
        <v>2452</v>
      </c>
      <c r="B308" s="48" t="s">
        <v>2453</v>
      </c>
      <c r="C308" s="48" t="s">
        <v>1293</v>
      </c>
      <c r="D308">
        <v>12</v>
      </c>
    </row>
    <row r="309" spans="1:4" ht="90" x14ac:dyDescent="0.25">
      <c r="A309" t="s">
        <v>2454</v>
      </c>
      <c r="B309" s="48" t="s">
        <v>2455</v>
      </c>
      <c r="C309" s="48" t="s">
        <v>1293</v>
      </c>
      <c r="D309">
        <v>2</v>
      </c>
    </row>
    <row r="310" spans="1:4" ht="75" x14ac:dyDescent="0.25">
      <c r="A310" t="s">
        <v>2456</v>
      </c>
      <c r="B310" s="48" t="s">
        <v>2457</v>
      </c>
      <c r="C310" s="48" t="s">
        <v>1293</v>
      </c>
      <c r="D310">
        <v>1</v>
      </c>
    </row>
    <row r="311" spans="1:4" ht="75" x14ac:dyDescent="0.25">
      <c r="A311" t="s">
        <v>2458</v>
      </c>
      <c r="B311" s="48" t="s">
        <v>2459</v>
      </c>
      <c r="C311" s="48" t="s">
        <v>1293</v>
      </c>
      <c r="D311">
        <v>2</v>
      </c>
    </row>
    <row r="312" spans="1:4" ht="90" x14ac:dyDescent="0.25">
      <c r="A312" t="s">
        <v>2460</v>
      </c>
      <c r="B312" s="48" t="s">
        <v>2461</v>
      </c>
      <c r="C312" s="48" t="s">
        <v>1293</v>
      </c>
      <c r="D312">
        <v>11</v>
      </c>
    </row>
    <row r="313" spans="1:4" ht="195" x14ac:dyDescent="0.25">
      <c r="A313" t="s">
        <v>2462</v>
      </c>
      <c r="B313" s="48" t="s">
        <v>2463</v>
      </c>
      <c r="C313" s="48" t="s">
        <v>1293</v>
      </c>
      <c r="D313">
        <v>17</v>
      </c>
    </row>
    <row r="314" spans="1:4" ht="45" x14ac:dyDescent="0.25">
      <c r="A314" t="s">
        <v>2464</v>
      </c>
      <c r="B314" s="48" t="s">
        <v>2465</v>
      </c>
      <c r="C314" s="48" t="s">
        <v>1293</v>
      </c>
      <c r="D314">
        <v>10</v>
      </c>
    </row>
    <row r="315" spans="1:4" ht="165" x14ac:dyDescent="0.25">
      <c r="A315" t="s">
        <v>2466</v>
      </c>
      <c r="B315" s="48" t="s">
        <v>2467</v>
      </c>
      <c r="C315" s="48" t="s">
        <v>2468</v>
      </c>
      <c r="D315">
        <v>8</v>
      </c>
    </row>
    <row r="316" spans="1:4" ht="75" x14ac:dyDescent="0.25">
      <c r="A316" t="s">
        <v>2469</v>
      </c>
      <c r="B316" s="48" t="s">
        <v>2470</v>
      </c>
      <c r="C316" s="48" t="s">
        <v>1293</v>
      </c>
      <c r="D316">
        <v>9</v>
      </c>
    </row>
    <row r="317" spans="1:4" ht="105" x14ac:dyDescent="0.25">
      <c r="A317" t="s">
        <v>2471</v>
      </c>
      <c r="B317" s="48" t="s">
        <v>2472</v>
      </c>
      <c r="C317" s="48" t="s">
        <v>1293</v>
      </c>
      <c r="D317">
        <v>9</v>
      </c>
    </row>
    <row r="318" spans="1:4" ht="45" x14ac:dyDescent="0.25">
      <c r="A318" t="s">
        <v>2473</v>
      </c>
      <c r="B318" s="48" t="s">
        <v>2474</v>
      </c>
      <c r="C318" s="48" t="s">
        <v>1293</v>
      </c>
      <c r="D318">
        <v>8</v>
      </c>
    </row>
    <row r="319" spans="1:4" ht="409.5" x14ac:dyDescent="0.25">
      <c r="A319" t="s">
        <v>2475</v>
      </c>
      <c r="B319" s="48" t="s">
        <v>2476</v>
      </c>
      <c r="C319" s="48" t="s">
        <v>2477</v>
      </c>
      <c r="D319">
        <v>14</v>
      </c>
    </row>
    <row r="320" spans="1:4" ht="150" x14ac:dyDescent="0.25">
      <c r="A320" t="s">
        <v>2478</v>
      </c>
      <c r="B320" s="48" t="s">
        <v>2479</v>
      </c>
      <c r="C320" s="48" t="s">
        <v>1293</v>
      </c>
      <c r="D320">
        <v>7</v>
      </c>
    </row>
    <row r="321" spans="1:4" ht="409.5" x14ac:dyDescent="0.25">
      <c r="A321" t="s">
        <v>2480</v>
      </c>
      <c r="B321" s="48" t="s">
        <v>2481</v>
      </c>
      <c r="C321" s="48" t="s">
        <v>2482</v>
      </c>
      <c r="D321">
        <v>13</v>
      </c>
    </row>
    <row r="322" spans="1:4" ht="45" x14ac:dyDescent="0.25">
      <c r="A322" t="s">
        <v>2483</v>
      </c>
      <c r="B322" s="48" t="s">
        <v>2484</v>
      </c>
      <c r="C322" s="48" t="s">
        <v>1293</v>
      </c>
      <c r="D322">
        <v>6</v>
      </c>
    </row>
    <row r="323" spans="1:4" ht="60" x14ac:dyDescent="0.25">
      <c r="A323" t="s">
        <v>2485</v>
      </c>
      <c r="B323" s="48" t="s">
        <v>2486</v>
      </c>
      <c r="C323" s="48" t="s">
        <v>1293</v>
      </c>
      <c r="D323">
        <v>18</v>
      </c>
    </row>
    <row r="324" spans="1:4" ht="45" x14ac:dyDescent="0.25">
      <c r="A324" t="s">
        <v>2487</v>
      </c>
      <c r="B324" s="48" t="s">
        <v>2488</v>
      </c>
      <c r="C324" s="48" t="s">
        <v>1293</v>
      </c>
      <c r="D324">
        <v>2</v>
      </c>
    </row>
    <row r="325" spans="1:4" ht="409.5" x14ac:dyDescent="0.25">
      <c r="A325" t="s">
        <v>2489</v>
      </c>
      <c r="B325" s="48" t="s">
        <v>2490</v>
      </c>
      <c r="C325" s="48" t="s">
        <v>2491</v>
      </c>
      <c r="D325">
        <v>11</v>
      </c>
    </row>
    <row r="326" spans="1:4" ht="330" x14ac:dyDescent="0.25">
      <c r="A326" t="s">
        <v>2492</v>
      </c>
      <c r="B326" s="48" t="s">
        <v>2493</v>
      </c>
      <c r="C326" s="48" t="s">
        <v>2494</v>
      </c>
      <c r="D326">
        <v>5</v>
      </c>
    </row>
    <row r="327" spans="1:4" ht="409.5" x14ac:dyDescent="0.25">
      <c r="A327" t="s">
        <v>2495</v>
      </c>
      <c r="B327" s="48" t="s">
        <v>2496</v>
      </c>
      <c r="C327" s="48" t="s">
        <v>2497</v>
      </c>
      <c r="D327">
        <v>12</v>
      </c>
    </row>
    <row r="328" spans="1:4" ht="120" x14ac:dyDescent="0.25">
      <c r="A328" t="s">
        <v>2498</v>
      </c>
      <c r="B328" s="48" t="s">
        <v>2499</v>
      </c>
      <c r="C328" s="48" t="s">
        <v>1293</v>
      </c>
      <c r="D328">
        <v>3</v>
      </c>
    </row>
    <row r="329" spans="1:4" ht="45" x14ac:dyDescent="0.25">
      <c r="A329" t="s">
        <v>2500</v>
      </c>
      <c r="B329" s="48" t="s">
        <v>2501</v>
      </c>
      <c r="C329" s="48" t="s">
        <v>1293</v>
      </c>
      <c r="D329">
        <v>1</v>
      </c>
    </row>
    <row r="330" spans="1:4" ht="409.5" x14ac:dyDescent="0.25">
      <c r="A330" t="s">
        <v>2502</v>
      </c>
      <c r="B330" s="48" t="s">
        <v>2503</v>
      </c>
      <c r="C330" s="48" t="s">
        <v>2504</v>
      </c>
      <c r="D330">
        <v>4</v>
      </c>
    </row>
    <row r="331" spans="1:4" ht="409.5" x14ac:dyDescent="0.25">
      <c r="A331" t="s">
        <v>2505</v>
      </c>
      <c r="B331" s="48" t="s">
        <v>2506</v>
      </c>
      <c r="C331" s="48" t="s">
        <v>2507</v>
      </c>
      <c r="D331">
        <v>9</v>
      </c>
    </row>
    <row r="341" spans="4:4" x14ac:dyDescent="0.25">
      <c r="D341" s="47"/>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F202"/>
  <sheetViews>
    <sheetView topLeftCell="A7" workbookViewId="0">
      <selection activeCell="D31" sqref="D31"/>
    </sheetView>
  </sheetViews>
  <sheetFormatPr defaultColWidth="9.140625" defaultRowHeight="15" x14ac:dyDescent="0.25"/>
  <cols>
    <col min="1" max="1" width="27.140625" bestFit="1" customWidth="1"/>
    <col min="2" max="2" width="9.85546875" customWidth="1"/>
    <col min="3" max="3" width="50.140625" bestFit="1" customWidth="1"/>
  </cols>
  <sheetData>
    <row r="1" spans="1:6" x14ac:dyDescent="0.25">
      <c r="A1" t="s">
        <v>2508</v>
      </c>
      <c r="B1" t="s">
        <v>2509</v>
      </c>
      <c r="C1" t="s">
        <v>2510</v>
      </c>
      <c r="D1" t="s">
        <v>2511</v>
      </c>
    </row>
    <row r="2" spans="1:6" x14ac:dyDescent="0.25">
      <c r="A2" t="s">
        <v>714</v>
      </c>
      <c r="B2" t="s">
        <v>2512</v>
      </c>
      <c r="C2" t="str">
        <f>S2PQ_relational[[#This Row],[PIGUID]]&amp;S2PQ_relational[[#This Row],[PQGUID]]</f>
        <v>26BVla6BrFEImHtaFrm6Ji1fhbj1cKfQflyTcImy5fdr</v>
      </c>
      <c r="D2" t="str">
        <f>IF(INDEX(S2PQ[[S2PQGUID]:[Answer]],MATCH(S2PQ_relational[[#This Row],[PQGUID]],S2PQ[S2PQGUID],0),5)="no",S2PQ_relational[[#This Row],[PIGUID]]&amp;"NO","-")</f>
        <v>-</v>
      </c>
      <c r="F2" t="s">
        <v>2513</v>
      </c>
    </row>
    <row r="3" spans="1:6" x14ac:dyDescent="0.25">
      <c r="A3" t="s">
        <v>708</v>
      </c>
      <c r="B3" t="s">
        <v>2512</v>
      </c>
      <c r="C3" t="str">
        <f>S2PQ_relational[[#This Row],[PIGUID]]&amp;S2PQ_relational[[#This Row],[PQGUID]]</f>
        <v>2GfIMUBUwz5VXa1m8ciBIp1fhbj1cKfQflyTcImy5fdr</v>
      </c>
      <c r="D3" t="str">
        <f>IF(INDEX(S2PQ[[S2PQGUID]:[Answer]],MATCH(S2PQ_relational[[#This Row],[PQGUID]],S2PQ[S2PQGUID],0),5)="no",S2PQ_relational[[#This Row],[PIGUID]]&amp;"NO","-")</f>
        <v>-</v>
      </c>
      <c r="F3" t="s">
        <v>2513</v>
      </c>
    </row>
    <row r="4" spans="1:6" x14ac:dyDescent="0.25">
      <c r="A4" t="s">
        <v>365</v>
      </c>
      <c r="B4" t="s">
        <v>2514</v>
      </c>
      <c r="C4" t="str">
        <f>S2PQ_relational[[#This Row],[PIGUID]]&amp;S2PQ_relational[[#This Row],[PQGUID]]</f>
        <v>1K5K336n6rUNbYHQAlxEPl6oJjQkzN2zFqrWAQi6AstX</v>
      </c>
      <c r="D4" t="str">
        <f>IF(INDEX(S2PQ[[S2PQGUID]:[Answer]],MATCH(S2PQ_relational[[#This Row],[PQGUID]],S2PQ[S2PQGUID],0),5)="no",S2PQ_relational[[#This Row],[PIGUID]]&amp;"NO","-")</f>
        <v>-</v>
      </c>
    </row>
    <row r="5" spans="1:6" x14ac:dyDescent="0.25">
      <c r="A5" t="s">
        <v>359</v>
      </c>
      <c r="B5" t="s">
        <v>2514</v>
      </c>
      <c r="C5" t="str">
        <f>S2PQ_relational[[#This Row],[PIGUID]]&amp;S2PQ_relational[[#This Row],[PQGUID]]</f>
        <v>3FzZ87HyxWVaWXNhvlQrEX6oJjQkzN2zFqrWAQi6AstX</v>
      </c>
      <c r="D5" t="str">
        <f>IF(INDEX(S2PQ[[S2PQGUID]:[Answer]],MATCH(S2PQ_relational[[#This Row],[PQGUID]],S2PQ[S2PQGUID],0),5)="no",S2PQ_relational[[#This Row],[PIGUID]]&amp;"NO","-")</f>
        <v>-</v>
      </c>
    </row>
    <row r="6" spans="1:6" x14ac:dyDescent="0.25">
      <c r="A6" t="s">
        <v>377</v>
      </c>
      <c r="B6" t="s">
        <v>2514</v>
      </c>
      <c r="C6" t="str">
        <f>S2PQ_relational[[#This Row],[PIGUID]]&amp;S2PQ_relational[[#This Row],[PQGUID]]</f>
        <v>6x4TgyCPYeVxMundigF5QQ6oJjQkzN2zFqrWAQi6AstX</v>
      </c>
      <c r="D6" t="str">
        <f>IF(INDEX(S2PQ[[S2PQGUID]:[Answer]],MATCH(S2PQ_relational[[#This Row],[PQGUID]],S2PQ[S2PQGUID],0),5)="no",S2PQ_relational[[#This Row],[PIGUID]]&amp;"NO","-")</f>
        <v>-</v>
      </c>
    </row>
    <row r="7" spans="1:6" x14ac:dyDescent="0.25">
      <c r="A7" t="s">
        <v>383</v>
      </c>
      <c r="B7" t="s">
        <v>2514</v>
      </c>
      <c r="C7" t="str">
        <f>S2PQ_relational[[#This Row],[PIGUID]]&amp;S2PQ_relational[[#This Row],[PQGUID]]</f>
        <v>6Dd7Ej0bloZCuhzQE6NRFG6oJjQkzN2zFqrWAQi6AstX</v>
      </c>
      <c r="D7" t="str">
        <f>IF(INDEX(S2PQ[[S2PQGUID]:[Answer]],MATCH(S2PQ_relational[[#This Row],[PQGUID]],S2PQ[S2PQGUID],0),5)="no",S2PQ_relational[[#This Row],[PIGUID]]&amp;"NO","-")</f>
        <v>-</v>
      </c>
    </row>
    <row r="8" spans="1:6" x14ac:dyDescent="0.25">
      <c r="A8" t="s">
        <v>371</v>
      </c>
      <c r="B8" t="s">
        <v>2514</v>
      </c>
      <c r="C8" t="str">
        <f>S2PQ_relational[[#This Row],[PIGUID]]&amp;S2PQ_relational[[#This Row],[PQGUID]]</f>
        <v>3TJO1V2S0xv55AWErOIDcD6oJjQkzN2zFqrWAQi6AstX</v>
      </c>
      <c r="D8" t="str">
        <f>IF(INDEX(S2PQ[[S2PQGUID]:[Answer]],MATCH(S2PQ_relational[[#This Row],[PQGUID]],S2PQ[S2PQGUID],0),5)="no",S2PQ_relational[[#This Row],[PIGUID]]&amp;"NO","-")</f>
        <v>-</v>
      </c>
    </row>
    <row r="9" spans="1:6" x14ac:dyDescent="0.25">
      <c r="A9" t="s">
        <v>353</v>
      </c>
      <c r="B9" t="s">
        <v>2514</v>
      </c>
      <c r="C9" t="str">
        <f>S2PQ_relational[[#This Row],[PIGUID]]&amp;S2PQ_relational[[#This Row],[PQGUID]]</f>
        <v>4h9q4CoiCDGAmiduAehZV56oJjQkzN2zFqrWAQi6AstX</v>
      </c>
      <c r="D9" t="str">
        <f>IF(INDEX(S2PQ[[S2PQGUID]:[Answer]],MATCH(S2PQ_relational[[#This Row],[PQGUID]],S2PQ[S2PQGUID],0),5)="no",S2PQ_relational[[#This Row],[PIGUID]]&amp;"NO","-")</f>
        <v>-</v>
      </c>
    </row>
    <row r="10" spans="1:6" x14ac:dyDescent="0.25">
      <c r="A10" t="s">
        <v>346</v>
      </c>
      <c r="B10" t="s">
        <v>2514</v>
      </c>
      <c r="C10" t="str">
        <f>S2PQ_relational[[#This Row],[PIGUID]]&amp;S2PQ_relational[[#This Row],[PQGUID]]</f>
        <v>9PZFinqAdZdNFyWP0Gkid6oJjQkzN2zFqrWAQi6AstX</v>
      </c>
      <c r="D10" t="str">
        <f>IF(INDEX(S2PQ[[S2PQGUID]:[Answer]],MATCH(S2PQ_relational[[#This Row],[PQGUID]],S2PQ[S2PQGUID],0),5)="no",S2PQ_relational[[#This Row],[PIGUID]]&amp;"NO","-")</f>
        <v>-</v>
      </c>
    </row>
    <row r="11" spans="1:6" x14ac:dyDescent="0.25">
      <c r="A11" t="s">
        <v>340</v>
      </c>
      <c r="B11" t="s">
        <v>2514</v>
      </c>
      <c r="C11" t="str">
        <f>S2PQ_relational[[#This Row],[PIGUID]]&amp;S2PQ_relational[[#This Row],[PQGUID]]</f>
        <v>62HwlxnHLih4wXtatxdlhL6oJjQkzN2zFqrWAQi6AstX</v>
      </c>
      <c r="D11" t="str">
        <f>IF(INDEX(S2PQ[[S2PQGUID]:[Answer]],MATCH(S2PQ_relational[[#This Row],[PQGUID]],S2PQ[S2PQGUID],0),5)="no",S2PQ_relational[[#This Row],[PIGUID]]&amp;"NO","-")</f>
        <v>-</v>
      </c>
    </row>
    <row r="12" spans="1:6" x14ac:dyDescent="0.25">
      <c r="A12" t="s">
        <v>333</v>
      </c>
      <c r="B12" t="s">
        <v>2514</v>
      </c>
      <c r="C12" t="str">
        <f>S2PQ_relational[[#This Row],[PIGUID]]&amp;S2PQ_relational[[#This Row],[PQGUID]]</f>
        <v>5BdmaZld42iRU1zXRFyJrM6oJjQkzN2zFqrWAQi6AstX</v>
      </c>
      <c r="D12" t="str">
        <f>IF(INDEX(S2PQ[[S2PQGUID]:[Answer]],MATCH(S2PQ_relational[[#This Row],[PQGUID]],S2PQ[S2PQGUID],0),5)="no",S2PQ_relational[[#This Row],[PIGUID]]&amp;"NO","-")</f>
        <v>-</v>
      </c>
    </row>
    <row r="13" spans="1:6" x14ac:dyDescent="0.25">
      <c r="A13" t="s">
        <v>321</v>
      </c>
      <c r="B13" t="s">
        <v>2514</v>
      </c>
      <c r="C13" t="str">
        <f>S2PQ_relational[[#This Row],[PIGUID]]&amp;S2PQ_relational[[#This Row],[PQGUID]]</f>
        <v>6p7sDzJHyJMlRqpcOcYEux6oJjQkzN2zFqrWAQi6AstX</v>
      </c>
      <c r="D13" t="str">
        <f>IF(INDEX(S2PQ[[S2PQGUID]:[Answer]],MATCH(S2PQ_relational[[#This Row],[PQGUID]],S2PQ[S2PQGUID],0),5)="no",S2PQ_relational[[#This Row],[PIGUID]]&amp;"NO","-")</f>
        <v>-</v>
      </c>
    </row>
    <row r="14" spans="1:6" x14ac:dyDescent="0.25">
      <c r="A14" t="s">
        <v>327</v>
      </c>
      <c r="B14" t="s">
        <v>2514</v>
      </c>
      <c r="C14" t="str">
        <f>S2PQ_relational[[#This Row],[PIGUID]]&amp;S2PQ_relational[[#This Row],[PQGUID]]</f>
        <v>4gYUDrkqcqvU3rnkbrL7PJ6oJjQkzN2zFqrWAQi6AstX</v>
      </c>
      <c r="D14" t="str">
        <f>IF(INDEX(S2PQ[[S2PQGUID]:[Answer]],MATCH(S2PQ_relational[[#This Row],[PQGUID]],S2PQ[S2PQGUID],0),5)="no",S2PQ_relational[[#This Row],[PIGUID]]&amp;"NO","-")</f>
        <v>-</v>
      </c>
    </row>
    <row r="15" spans="1:6" x14ac:dyDescent="0.25">
      <c r="A15" t="s">
        <v>308</v>
      </c>
      <c r="B15" t="s">
        <v>2514</v>
      </c>
      <c r="C15" t="str">
        <f>S2PQ_relational[[#This Row],[PIGUID]]&amp;S2PQ_relational[[#This Row],[PQGUID]]</f>
        <v>Noq7ut0eVZHxP29XH45mJ6oJjQkzN2zFqrWAQi6AstX</v>
      </c>
      <c r="D15" t="str">
        <f>IF(INDEX(S2PQ[[S2PQGUID]:[Answer]],MATCH(S2PQ_relational[[#This Row],[PQGUID]],S2PQ[S2PQGUID],0),5)="no",S2PQ_relational[[#This Row],[PIGUID]]&amp;"NO","-")</f>
        <v>-</v>
      </c>
    </row>
    <row r="16" spans="1:6" x14ac:dyDescent="0.25">
      <c r="A16" t="s">
        <v>302</v>
      </c>
      <c r="B16" t="s">
        <v>2514</v>
      </c>
      <c r="C16" t="str">
        <f>S2PQ_relational[[#This Row],[PIGUID]]&amp;S2PQ_relational[[#This Row],[PQGUID]]</f>
        <v>4KW1SySAZzI9CeyboEsmEY6oJjQkzN2zFqrWAQi6AstX</v>
      </c>
      <c r="D16" t="str">
        <f>IF(INDEX(S2PQ[[S2PQGUID]:[Answer]],MATCH(S2PQ_relational[[#This Row],[PQGUID]],S2PQ[S2PQGUID],0),5)="no",S2PQ_relational[[#This Row],[PIGUID]]&amp;"NO","-")</f>
        <v>-</v>
      </c>
    </row>
    <row r="17" spans="1:4" x14ac:dyDescent="0.25">
      <c r="A17" t="s">
        <v>172</v>
      </c>
      <c r="B17" t="s">
        <v>2514</v>
      </c>
      <c r="C17" t="str">
        <f>S2PQ_relational[[#This Row],[PIGUID]]&amp;S2PQ_relational[[#This Row],[PQGUID]]</f>
        <v>36c00N92RilcASdNhrjg8P6oJjQkzN2zFqrWAQi6AstX</v>
      </c>
      <c r="D17" t="str">
        <f>IF(INDEX(S2PQ[[S2PQGUID]:[Answer]],MATCH(S2PQ_relational[[#This Row],[PQGUID]],S2PQ[S2PQGUID],0),5)="no",S2PQ_relational[[#This Row],[PIGUID]]&amp;"NO","-")</f>
        <v>-</v>
      </c>
    </row>
    <row r="18" spans="1:4" x14ac:dyDescent="0.25">
      <c r="A18" t="s">
        <v>290</v>
      </c>
      <c r="B18" t="s">
        <v>2514</v>
      </c>
      <c r="C18" t="str">
        <f>S2PQ_relational[[#This Row],[PIGUID]]&amp;S2PQ_relational[[#This Row],[PQGUID]]</f>
        <v>gglnLtMXx0d4wvDnnR3RP6oJjQkzN2zFqrWAQi6AstX</v>
      </c>
      <c r="D18" t="str">
        <f>IF(INDEX(S2PQ[[S2PQGUID]:[Answer]],MATCH(S2PQ_relational[[#This Row],[PQGUID]],S2PQ[S2PQGUID],0),5)="no",S2PQ_relational[[#This Row],[PIGUID]]&amp;"NO","-")</f>
        <v>-</v>
      </c>
    </row>
    <row r="19" spans="1:4" x14ac:dyDescent="0.25">
      <c r="A19" t="s">
        <v>284</v>
      </c>
      <c r="B19" t="s">
        <v>2514</v>
      </c>
      <c r="C19" t="str">
        <f>S2PQ_relational[[#This Row],[PIGUID]]&amp;S2PQ_relational[[#This Row],[PQGUID]]</f>
        <v>6RkXpaogLMXAoMFkiJ9fiZ6oJjQkzN2zFqrWAQi6AstX</v>
      </c>
      <c r="D19" t="str">
        <f>IF(INDEX(S2PQ[[S2PQGUID]:[Answer]],MATCH(S2PQ_relational[[#This Row],[PQGUID]],S2PQ[S2PQGUID],0),5)="no",S2PQ_relational[[#This Row],[PIGUID]]&amp;"NO","-")</f>
        <v>-</v>
      </c>
    </row>
    <row r="20" spans="1:4" x14ac:dyDescent="0.25">
      <c r="A20" t="s">
        <v>277</v>
      </c>
      <c r="B20" t="s">
        <v>2514</v>
      </c>
      <c r="C20" t="str">
        <f>S2PQ_relational[[#This Row],[PIGUID]]&amp;S2PQ_relational[[#This Row],[PQGUID]]</f>
        <v>wJGxkpTtpUJs74DNe2IgN6oJjQkzN2zFqrWAQi6AstX</v>
      </c>
      <c r="D20" t="str">
        <f>IF(INDEX(S2PQ[[S2PQGUID]:[Answer]],MATCH(S2PQ_relational[[#This Row],[PQGUID]],S2PQ[S2PQGUID],0),5)="no",S2PQ_relational[[#This Row],[PIGUID]]&amp;"NO","-")</f>
        <v>-</v>
      </c>
    </row>
    <row r="21" spans="1:4" x14ac:dyDescent="0.25">
      <c r="A21" t="s">
        <v>296</v>
      </c>
      <c r="B21" t="s">
        <v>2514</v>
      </c>
      <c r="C21" t="str">
        <f>S2PQ_relational[[#This Row],[PIGUID]]&amp;S2PQ_relational[[#This Row],[PQGUID]]</f>
        <v>5IMfJyud258B7oqXX9lY1G6oJjQkzN2zFqrWAQi6AstX</v>
      </c>
      <c r="D21" t="str">
        <f>IF(INDEX(S2PQ[[S2PQGUID]:[Answer]],MATCH(S2PQ_relational[[#This Row],[PQGUID]],S2PQ[S2PQGUID],0),5)="no",S2PQ_relational[[#This Row],[PIGUID]]&amp;"NO","-")</f>
        <v>-</v>
      </c>
    </row>
    <row r="22" spans="1:4" x14ac:dyDescent="0.25">
      <c r="A22" t="s">
        <v>259</v>
      </c>
      <c r="B22" t="s">
        <v>2514</v>
      </c>
      <c r="C22" t="str">
        <f>S2PQ_relational[[#This Row],[PIGUID]]&amp;S2PQ_relational[[#This Row],[PQGUID]]</f>
        <v>3fQ7VcO1T7iA9Mne9POz8x6oJjQkzN2zFqrWAQi6AstX</v>
      </c>
      <c r="D22" t="str">
        <f>IF(INDEX(S2PQ[[S2PQGUID]:[Answer]],MATCH(S2PQ_relational[[#This Row],[PQGUID]],S2PQ[S2PQGUID],0),5)="no",S2PQ_relational[[#This Row],[PIGUID]]&amp;"NO","-")</f>
        <v>-</v>
      </c>
    </row>
    <row r="23" spans="1:4" x14ac:dyDescent="0.25">
      <c r="A23" t="s">
        <v>252</v>
      </c>
      <c r="B23" t="s">
        <v>2514</v>
      </c>
      <c r="C23" t="str">
        <f>S2PQ_relational[[#This Row],[PIGUID]]&amp;S2PQ_relational[[#This Row],[PQGUID]]</f>
        <v>7a7YUibqr9zFYGEBP87njg6oJjQkzN2zFqrWAQi6AstX</v>
      </c>
      <c r="D23" t="str">
        <f>IF(INDEX(S2PQ[[S2PQGUID]:[Answer]],MATCH(S2PQ_relational[[#This Row],[PQGUID]],S2PQ[S2PQGUID],0),5)="no",S2PQ_relational[[#This Row],[PIGUID]]&amp;"NO","-")</f>
        <v>-</v>
      </c>
    </row>
    <row r="24" spans="1:4" x14ac:dyDescent="0.25">
      <c r="A24" t="s">
        <v>271</v>
      </c>
      <c r="B24" t="s">
        <v>2514</v>
      </c>
      <c r="C24" t="str">
        <f>S2PQ_relational[[#This Row],[PIGUID]]&amp;S2PQ_relational[[#This Row],[PQGUID]]</f>
        <v>6NGHo9KgZuNiTi4MFxBvPH6oJjQkzN2zFqrWAQi6AstX</v>
      </c>
      <c r="D24" t="str">
        <f>IF(INDEX(S2PQ[[S2PQGUID]:[Answer]],MATCH(S2PQ_relational[[#This Row],[PQGUID]],S2PQ[S2PQGUID],0),5)="no",S2PQ_relational[[#This Row],[PIGUID]]&amp;"NO","-")</f>
        <v>-</v>
      </c>
    </row>
    <row r="25" spans="1:4" x14ac:dyDescent="0.25">
      <c r="A25" t="s">
        <v>265</v>
      </c>
      <c r="B25" t="s">
        <v>2514</v>
      </c>
      <c r="C25" t="str">
        <f>S2PQ_relational[[#This Row],[PIGUID]]&amp;S2PQ_relational[[#This Row],[PQGUID]]</f>
        <v>6FWsL23qsjO2iaxSjwqrTX6oJjQkzN2zFqrWAQi6AstX</v>
      </c>
      <c r="D25" t="str">
        <f>IF(INDEX(S2PQ[[S2PQGUID]:[Answer]],MATCH(S2PQ_relational[[#This Row],[PQGUID]],S2PQ[S2PQGUID],0),5)="no",S2PQ_relational[[#This Row],[PIGUID]]&amp;"NO","-")</f>
        <v>-</v>
      </c>
    </row>
    <row r="26" spans="1:4" x14ac:dyDescent="0.25">
      <c r="A26" t="s">
        <v>246</v>
      </c>
      <c r="B26" t="s">
        <v>2514</v>
      </c>
      <c r="C26" t="str">
        <f>S2PQ_relational[[#This Row],[PIGUID]]&amp;S2PQ_relational[[#This Row],[PQGUID]]</f>
        <v>vTkapa5BYifMWfSkmGw3b6oJjQkzN2zFqrWAQi6AstX</v>
      </c>
      <c r="D26" t="str">
        <f>IF(INDEX(S2PQ[[S2PQGUID]:[Answer]],MATCH(S2PQ_relational[[#This Row],[PQGUID]],S2PQ[S2PQGUID],0),5)="no",S2PQ_relational[[#This Row],[PIGUID]]&amp;"NO","-")</f>
        <v>-</v>
      </c>
    </row>
    <row r="27" spans="1:4" x14ac:dyDescent="0.25">
      <c r="A27" t="s">
        <v>240</v>
      </c>
      <c r="B27" t="s">
        <v>2514</v>
      </c>
      <c r="C27" t="str">
        <f>S2PQ_relational[[#This Row],[PIGUID]]&amp;S2PQ_relational[[#This Row],[PQGUID]]</f>
        <v>1BdtNqLMFKz7NeX3gGyZze6oJjQkzN2zFqrWAQi6AstX</v>
      </c>
      <c r="D27" t="str">
        <f>IF(INDEX(S2PQ[[S2PQGUID]:[Answer]],MATCH(S2PQ_relational[[#This Row],[PQGUID]],S2PQ[S2PQGUID],0),5)="no",S2PQ_relational[[#This Row],[PIGUID]]&amp;"NO","-")</f>
        <v>-</v>
      </c>
    </row>
    <row r="28" spans="1:4" x14ac:dyDescent="0.25">
      <c r="A28" t="s">
        <v>233</v>
      </c>
      <c r="B28" t="s">
        <v>2514</v>
      </c>
      <c r="C28" t="str">
        <f>S2PQ_relational[[#This Row],[PIGUID]]&amp;S2PQ_relational[[#This Row],[PQGUID]]</f>
        <v>5Zx9P46AEaFAAIZr3PtJOv6oJjQkzN2zFqrWAQi6AstX</v>
      </c>
      <c r="D28" t="str">
        <f>IF(INDEX(S2PQ[[S2PQGUID]:[Answer]],MATCH(S2PQ_relational[[#This Row],[PQGUID]],S2PQ[S2PQGUID],0),5)="no",S2PQ_relational[[#This Row],[PIGUID]]&amp;"NO","-")</f>
        <v>-</v>
      </c>
    </row>
    <row r="29" spans="1:4" x14ac:dyDescent="0.25">
      <c r="A29" t="s">
        <v>314</v>
      </c>
      <c r="B29" t="s">
        <v>2514</v>
      </c>
      <c r="C29" t="str">
        <f>S2PQ_relational[[#This Row],[PIGUID]]&amp;S2PQ_relational[[#This Row],[PQGUID]]</f>
        <v>3Fqbckd0AIl0t98n6D30jQ6oJjQkzN2zFqrWAQi6AstX</v>
      </c>
      <c r="D29" t="str">
        <f>IF(INDEX(S2PQ[[S2PQGUID]:[Answer]],MATCH(S2PQ_relational[[#This Row],[PQGUID]],S2PQ[S2PQGUID],0),5)="no",S2PQ_relational[[#This Row],[PIGUID]]&amp;"NO","-")</f>
        <v>-</v>
      </c>
    </row>
    <row r="30" spans="1:4" x14ac:dyDescent="0.25">
      <c r="A30" t="s">
        <v>761</v>
      </c>
      <c r="B30" t="s">
        <v>2515</v>
      </c>
      <c r="C30" t="str">
        <f>S2PQ_relational[[#This Row],[PIGUID]]&amp;S2PQ_relational[[#This Row],[PQGUID]]</f>
        <v>1kpPgcADETxeDlEGvFgf6g1NALCxMlHm2tHv2B411cdV</v>
      </c>
      <c r="D30" t="str">
        <f>IF(INDEX(S2PQ[[S2PQGUID]:[Answer]],MATCH(S2PQ_relational[[#This Row],[PQGUID]],S2PQ[S2PQGUID],0),5)="no",S2PQ_relational[[#This Row],[PIGUID]]&amp;"NO","-")</f>
        <v>-</v>
      </c>
    </row>
    <row r="31" spans="1:4" x14ac:dyDescent="0.25">
      <c r="A31" t="s">
        <v>757</v>
      </c>
      <c r="B31" t="s">
        <v>2515</v>
      </c>
      <c r="C31" t="str">
        <f>S2PQ_relational[[#This Row],[PIGUID]]&amp;S2PQ_relational[[#This Row],[PQGUID]]</f>
        <v>3myegPuOhi3CSYkvIgvZWA1NALCxMlHm2tHv2B411cdV</v>
      </c>
      <c r="D31" t="str">
        <f>IF(INDEX(S2PQ[[S2PQGUID]:[Answer]],MATCH(S2PQ_relational[[#This Row],[PQGUID]],S2PQ[S2PQGUID],0),5)="no",S2PQ_relational[[#This Row],[PIGUID]]&amp;"NO","-")</f>
        <v>-</v>
      </c>
    </row>
    <row r="32" spans="1:4" x14ac:dyDescent="0.25">
      <c r="A32" t="s">
        <v>753</v>
      </c>
      <c r="B32" t="s">
        <v>2515</v>
      </c>
      <c r="C32" t="str">
        <f>S2PQ_relational[[#This Row],[PIGUID]]&amp;S2PQ_relational[[#This Row],[PQGUID]]</f>
        <v>4NESDClb2JrJYwx5oR1mXN1NALCxMlHm2tHv2B411cdV</v>
      </c>
      <c r="D32" t="str">
        <f>IF(INDEX(S2PQ[[S2PQGUID]:[Answer]],MATCH(S2PQ_relational[[#This Row],[PQGUID]],S2PQ[S2PQGUID],0),5)="no",S2PQ_relational[[#This Row],[PIGUID]]&amp;"NO","-")</f>
        <v>-</v>
      </c>
    </row>
    <row r="33" spans="1:4" x14ac:dyDescent="0.25">
      <c r="A33" t="s">
        <v>749</v>
      </c>
      <c r="B33" t="s">
        <v>2515</v>
      </c>
      <c r="C33" t="str">
        <f>S2PQ_relational[[#This Row],[PIGUID]]&amp;S2PQ_relational[[#This Row],[PQGUID]]</f>
        <v>4z0uvU3mLaTzLTDS7cXVOc1NALCxMlHm2tHv2B411cdV</v>
      </c>
      <c r="D33" t="str">
        <f>IF(INDEX(S2PQ[[S2PQGUID]:[Answer]],MATCH(S2PQ_relational[[#This Row],[PQGUID]],S2PQ[S2PQGUID],0),5)="no",S2PQ_relational[[#This Row],[PIGUID]]&amp;"NO","-")</f>
        <v>-</v>
      </c>
    </row>
    <row r="34" spans="1:4" x14ac:dyDescent="0.25">
      <c r="A34" t="s">
        <v>745</v>
      </c>
      <c r="B34" t="s">
        <v>2515</v>
      </c>
      <c r="C34" t="str">
        <f>S2PQ_relational[[#This Row],[PIGUID]]&amp;S2PQ_relational[[#This Row],[PQGUID]]</f>
        <v>19ld8Xj8TSmnUEKtPMSDyQ1NALCxMlHm2tHv2B411cdV</v>
      </c>
      <c r="D34" t="str">
        <f>IF(INDEX(S2PQ[[S2PQGUID]:[Answer]],MATCH(S2PQ_relational[[#This Row],[PQGUID]],S2PQ[S2PQGUID],0),5)="no",S2PQ_relational[[#This Row],[PIGUID]]&amp;"NO","-")</f>
        <v>-</v>
      </c>
    </row>
    <row r="35" spans="1:4" x14ac:dyDescent="0.25">
      <c r="A35" t="s">
        <v>739</v>
      </c>
      <c r="B35" t="s">
        <v>2515</v>
      </c>
      <c r="C35" t="str">
        <f>S2PQ_relational[[#This Row],[PIGUID]]&amp;S2PQ_relational[[#This Row],[PQGUID]]</f>
        <v>5xLXn4DxWBj8AP6XESXBgp1NALCxMlHm2tHv2B411cdV</v>
      </c>
      <c r="D35" t="str">
        <f>IF(INDEX(S2PQ[[S2PQGUID]:[Answer]],MATCH(S2PQ_relational[[#This Row],[PQGUID]],S2PQ[S2PQGUID],0),5)="no",S2PQ_relational[[#This Row],[PIGUID]]&amp;"NO","-")</f>
        <v>-</v>
      </c>
    </row>
    <row r="36" spans="1:4" x14ac:dyDescent="0.25">
      <c r="A36" t="s">
        <v>732</v>
      </c>
      <c r="B36" t="s">
        <v>2515</v>
      </c>
      <c r="C36" t="str">
        <f>S2PQ_relational[[#This Row],[PIGUID]]&amp;S2PQ_relational[[#This Row],[PQGUID]]</f>
        <v>2Qs1Mijvs26Pe4hVPfa2X81NALCxMlHm2tHv2B411cdV</v>
      </c>
      <c r="D36" t="str">
        <f>IF(INDEX(S2PQ[[S2PQGUID]:[Answer]],MATCH(S2PQ_relational[[#This Row],[PQGUID]],S2PQ[S2PQGUID],0),5)="no",S2PQ_relational[[#This Row],[PIGUID]]&amp;"NO","-")</f>
        <v>-</v>
      </c>
    </row>
    <row r="37" spans="1:4" x14ac:dyDescent="0.25">
      <c r="A37" t="s">
        <v>714</v>
      </c>
      <c r="B37" t="s">
        <v>2515</v>
      </c>
      <c r="C37" t="str">
        <f>S2PQ_relational[[#This Row],[PIGUID]]&amp;S2PQ_relational[[#This Row],[PQGUID]]</f>
        <v>26BVla6BrFEImHtaFrm6Ji1NALCxMlHm2tHv2B411cdV</v>
      </c>
      <c r="D37" t="str">
        <f>IF(INDEX(S2PQ[[S2PQGUID]:[Answer]],MATCH(S2PQ_relational[[#This Row],[PQGUID]],S2PQ[S2PQGUID],0),5)="no",S2PQ_relational[[#This Row],[PIGUID]]&amp;"NO","-")</f>
        <v>-</v>
      </c>
    </row>
    <row r="38" spans="1:4" x14ac:dyDescent="0.25">
      <c r="A38" t="s">
        <v>708</v>
      </c>
      <c r="B38" t="s">
        <v>2515</v>
      </c>
      <c r="C38" t="str">
        <f>S2PQ_relational[[#This Row],[PIGUID]]&amp;S2PQ_relational[[#This Row],[PQGUID]]</f>
        <v>2GfIMUBUwz5VXa1m8ciBIp1NALCxMlHm2tHv2B411cdV</v>
      </c>
      <c r="D38" t="str">
        <f>IF(INDEX(S2PQ[[S2PQGUID]:[Answer]],MATCH(S2PQ_relational[[#This Row],[PQGUID]],S2PQ[S2PQGUID],0),5)="no",S2PQ_relational[[#This Row],[PIGUID]]&amp;"NO","-")</f>
        <v>-</v>
      </c>
    </row>
    <row r="39" spans="1:4" x14ac:dyDescent="0.25">
      <c r="A39" t="s">
        <v>779</v>
      </c>
      <c r="B39" t="s">
        <v>2516</v>
      </c>
      <c r="C39" t="str">
        <f>S2PQ_relational[[#This Row],[PIGUID]]&amp;S2PQ_relational[[#This Row],[PQGUID]]</f>
        <v>L5vFTEkT5qdOg5hRuA7FO1u9KcsBkrnVCYvY6X3kX6k</v>
      </c>
      <c r="D39" t="str">
        <f>IF(INDEX(S2PQ[[S2PQGUID]:[Answer]],MATCH(S2PQ_relational[[#This Row],[PQGUID]],S2PQ[S2PQGUID],0),5)="no",S2PQ_relational[[#This Row],[PIGUID]]&amp;"NO","-")</f>
        <v>-</v>
      </c>
    </row>
    <row r="40" spans="1:4" x14ac:dyDescent="0.25">
      <c r="A40" t="s">
        <v>773</v>
      </c>
      <c r="B40" t="s">
        <v>2516</v>
      </c>
      <c r="C40" t="str">
        <f>S2PQ_relational[[#This Row],[PIGUID]]&amp;S2PQ_relational[[#This Row],[PQGUID]]</f>
        <v>7IVTV8mPiaHBKUmrt2H5Jv1u9KcsBkrnVCYvY6X3kX6k</v>
      </c>
      <c r="D40" t="str">
        <f>IF(INDEX(S2PQ[[S2PQGUID]:[Answer]],MATCH(S2PQ_relational[[#This Row],[PQGUID]],S2PQ[S2PQGUID],0),5)="no",S2PQ_relational[[#This Row],[PIGUID]]&amp;"NO","-")</f>
        <v>-</v>
      </c>
    </row>
    <row r="41" spans="1:4" x14ac:dyDescent="0.25">
      <c r="A41" t="s">
        <v>59</v>
      </c>
      <c r="B41" t="s">
        <v>2516</v>
      </c>
      <c r="C41" t="str">
        <f>S2PQ_relational[[#This Row],[PIGUID]]&amp;S2PQ_relational[[#This Row],[PQGUID]]</f>
        <v>3P43MtgCnQTXeX9hSoHyA31u9KcsBkrnVCYvY6X3kX6k</v>
      </c>
      <c r="D41" t="str">
        <f>IF(INDEX(S2PQ[[S2PQGUID]:[Answer]],MATCH(S2PQ_relational[[#This Row],[PQGUID]],S2PQ[S2PQGUID],0),5)="no",S2PQ_relational[[#This Row],[PIGUID]]&amp;"NO","-")</f>
        <v>-</v>
      </c>
    </row>
    <row r="42" spans="1:4" x14ac:dyDescent="0.25">
      <c r="A42" t="s">
        <v>767</v>
      </c>
      <c r="B42" t="s">
        <v>2516</v>
      </c>
      <c r="C42" t="str">
        <f>S2PQ_relational[[#This Row],[PIGUID]]&amp;S2PQ_relational[[#This Row],[PQGUID]]</f>
        <v>25czrIZUlQXnUo6wxfgc51u9KcsBkrnVCYvY6X3kX6k</v>
      </c>
      <c r="D42" t="str">
        <f>IF(INDEX(S2PQ[[S2PQGUID]:[Answer]],MATCH(S2PQ_relational[[#This Row],[PQGUID]],S2PQ[S2PQGUID],0),5)="no",S2PQ_relational[[#This Row],[PIGUID]]&amp;"NO","-")</f>
        <v>-</v>
      </c>
    </row>
    <row r="43" spans="1:4" x14ac:dyDescent="0.25">
      <c r="A43" t="s">
        <v>180</v>
      </c>
      <c r="B43" t="s">
        <v>2516</v>
      </c>
      <c r="C43" t="str">
        <f>S2PQ_relational[[#This Row],[PIGUID]]&amp;S2PQ_relational[[#This Row],[PQGUID]]</f>
        <v>3XudjBlmBqjWyM6pETY0201u9KcsBkrnVCYvY6X3kX6k</v>
      </c>
      <c r="D43" t="str">
        <f>IF(INDEX(S2PQ[[S2PQGUID]:[Answer]],MATCH(S2PQ_relational[[#This Row],[PQGUID]],S2PQ[S2PQGUID],0),5)="no",S2PQ_relational[[#This Row],[PIGUID]]&amp;"NO","-")</f>
        <v>-</v>
      </c>
    </row>
    <row r="44" spans="1:4" x14ac:dyDescent="0.25">
      <c r="A44" t="s">
        <v>187</v>
      </c>
      <c r="B44" t="s">
        <v>2516</v>
      </c>
      <c r="C44" t="str">
        <f>S2PQ_relational[[#This Row],[PIGUID]]&amp;S2PQ_relational[[#This Row],[PQGUID]]</f>
        <v>6hgcx90w2fzTVaISj52Z2w1u9KcsBkrnVCYvY6X3kX6k</v>
      </c>
      <c r="D44" t="str">
        <f>IF(INDEX(S2PQ[[S2PQGUID]:[Answer]],MATCH(S2PQ_relational[[#This Row],[PQGUID]],S2PQ[S2PQGUID],0),5)="no",S2PQ_relational[[#This Row],[PIGUID]]&amp;"NO","-")</f>
        <v>-</v>
      </c>
    </row>
    <row r="45" spans="1:4" x14ac:dyDescent="0.25">
      <c r="A45" t="s">
        <v>193</v>
      </c>
      <c r="B45" t="s">
        <v>2516</v>
      </c>
      <c r="C45" t="str">
        <f>S2PQ_relational[[#This Row],[PIGUID]]&amp;S2PQ_relational[[#This Row],[PQGUID]]</f>
        <v>1W4qh409CVH7yATNLUv0I71u9KcsBkrnVCYvY6X3kX6k</v>
      </c>
      <c r="D45" t="str">
        <f>IF(INDEX(S2PQ[[S2PQGUID]:[Answer]],MATCH(S2PQ_relational[[#This Row],[PQGUID]],S2PQ[S2PQGUID],0),5)="no",S2PQ_relational[[#This Row],[PIGUID]]&amp;"NO","-")</f>
        <v>-</v>
      </c>
    </row>
    <row r="46" spans="1:4" x14ac:dyDescent="0.25">
      <c r="A46" t="s">
        <v>180</v>
      </c>
      <c r="B46" t="s">
        <v>2517</v>
      </c>
      <c r="C46" t="str">
        <f>S2PQ_relational[[#This Row],[PIGUID]]&amp;S2PQ_relational[[#This Row],[PQGUID]]</f>
        <v>3XudjBlmBqjWyM6pETY0203P3CgJz0AgNMid9g2zpHpb</v>
      </c>
      <c r="D46" t="str">
        <f>IF(INDEX(S2PQ[[S2PQGUID]:[Answer]],MATCH(S2PQ_relational[[#This Row],[PQGUID]],S2PQ[S2PQGUID],0),5)="no",S2PQ_relational[[#This Row],[PIGUID]]&amp;"NO","-")</f>
        <v>-</v>
      </c>
    </row>
    <row r="47" spans="1:4" x14ac:dyDescent="0.25">
      <c r="A47" t="s">
        <v>187</v>
      </c>
      <c r="B47" t="s">
        <v>2517</v>
      </c>
      <c r="C47" t="str">
        <f>S2PQ_relational[[#This Row],[PIGUID]]&amp;S2PQ_relational[[#This Row],[PQGUID]]</f>
        <v>6hgcx90w2fzTVaISj52Z2w3P3CgJz0AgNMid9g2zpHpb</v>
      </c>
      <c r="D47" t="str">
        <f>IF(INDEX(S2PQ[[S2PQGUID]:[Answer]],MATCH(S2PQ_relational[[#This Row],[PQGUID]],S2PQ[S2PQGUID],0),5)="no",S2PQ_relational[[#This Row],[PIGUID]]&amp;"NO","-")</f>
        <v>-</v>
      </c>
    </row>
    <row r="48" spans="1:4" x14ac:dyDescent="0.25">
      <c r="A48" t="s">
        <v>193</v>
      </c>
      <c r="B48" t="s">
        <v>2517</v>
      </c>
      <c r="C48" t="str">
        <f>S2PQ_relational[[#This Row],[PIGUID]]&amp;S2PQ_relational[[#This Row],[PQGUID]]</f>
        <v>1W4qh409CVH7yATNLUv0I73P3CgJz0AgNMid9g2zpHpb</v>
      </c>
      <c r="D48" t="str">
        <f>IF(INDEX(S2PQ[[S2PQGUID]:[Answer]],MATCH(S2PQ_relational[[#This Row],[PQGUID]],S2PQ[S2PQGUID],0),5)="no",S2PQ_relational[[#This Row],[PIGUID]]&amp;"NO","-")</f>
        <v>-</v>
      </c>
    </row>
    <row r="49" spans="1:4" x14ac:dyDescent="0.25">
      <c r="A49" t="s">
        <v>559</v>
      </c>
      <c r="B49" t="s">
        <v>2518</v>
      </c>
      <c r="C49" t="str">
        <f>S2PQ_relational[[#This Row],[PIGUID]]&amp;S2PQ_relational[[#This Row],[PQGUID]]</f>
        <v>6buYRdLGXku6F7LCGSR5KG6P42154eKqENBoBNSv147c</v>
      </c>
      <c r="D49" t="str">
        <f>IF(INDEX(S2PQ[[S2PQGUID]:[Answer]],MATCH(S2PQ_relational[[#This Row],[PQGUID]],S2PQ[S2PQGUID],0),5)="no",S2PQ_relational[[#This Row],[PIGUID]]&amp;"NO","-")</f>
        <v>-</v>
      </c>
    </row>
    <row r="50" spans="1:4" x14ac:dyDescent="0.25">
      <c r="A50" t="s">
        <v>553</v>
      </c>
      <c r="B50" t="s">
        <v>2518</v>
      </c>
      <c r="C50" t="str">
        <f>S2PQ_relational[[#This Row],[PIGUID]]&amp;S2PQ_relational[[#This Row],[PQGUID]]</f>
        <v>6CoLp2aVDQp1cClbJIVALS6P42154eKqENBoBNSv147c</v>
      </c>
      <c r="D50" t="str">
        <f>IF(INDEX(S2PQ[[S2PQGUID]:[Answer]],MATCH(S2PQ_relational[[#This Row],[PQGUID]],S2PQ[S2PQGUID],0),5)="no",S2PQ_relational[[#This Row],[PIGUID]]&amp;"NO","-")</f>
        <v>-</v>
      </c>
    </row>
    <row r="51" spans="1:4" x14ac:dyDescent="0.25">
      <c r="A51" t="s">
        <v>547</v>
      </c>
      <c r="B51" t="s">
        <v>2518</v>
      </c>
      <c r="C51" t="str">
        <f>S2PQ_relational[[#This Row],[PIGUID]]&amp;S2PQ_relational[[#This Row],[PQGUID]]</f>
        <v>4CwkLf0qCPBGJRZnuwbnbN6P42154eKqENBoBNSv147c</v>
      </c>
      <c r="D51" t="str">
        <f>IF(INDEX(S2PQ[[S2PQGUID]:[Answer]],MATCH(S2PQ_relational[[#This Row],[PQGUID]],S2PQ[S2PQGUID],0),5)="no",S2PQ_relational[[#This Row],[PIGUID]]&amp;"NO","-")</f>
        <v>-</v>
      </c>
    </row>
    <row r="52" spans="1:4" x14ac:dyDescent="0.25">
      <c r="A52" t="s">
        <v>534</v>
      </c>
      <c r="B52" t="s">
        <v>2518</v>
      </c>
      <c r="C52" t="str">
        <f>S2PQ_relational[[#This Row],[PIGUID]]&amp;S2PQ_relational[[#This Row],[PQGUID]]</f>
        <v>27hamOZwHxJB2wRjATrd6M6P42154eKqENBoBNSv147c</v>
      </c>
      <c r="D52" t="str">
        <f>IF(INDEX(S2PQ[[S2PQGUID]:[Answer]],MATCH(S2PQ_relational[[#This Row],[PQGUID]],S2PQ[S2PQGUID],0),5)="no",S2PQ_relational[[#This Row],[PIGUID]]&amp;"NO","-")</f>
        <v>-</v>
      </c>
    </row>
    <row r="53" spans="1:4" x14ac:dyDescent="0.25">
      <c r="A53" t="s">
        <v>528</v>
      </c>
      <c r="B53" t="s">
        <v>2518</v>
      </c>
      <c r="C53" t="str">
        <f>S2PQ_relational[[#This Row],[PIGUID]]&amp;S2PQ_relational[[#This Row],[PQGUID]]</f>
        <v>60my6tTywnem60pKyWZpJJ6P42154eKqENBoBNSv147c</v>
      </c>
      <c r="D53" t="str">
        <f>IF(INDEX(S2PQ[[S2PQGUID]:[Answer]],MATCH(S2PQ_relational[[#This Row],[PQGUID]],S2PQ[S2PQGUID],0),5)="no",S2PQ_relational[[#This Row],[PIGUID]]&amp;"NO","-")</f>
        <v>-</v>
      </c>
    </row>
    <row r="54" spans="1:4" x14ac:dyDescent="0.25">
      <c r="A54" t="s">
        <v>226</v>
      </c>
      <c r="B54" t="s">
        <v>2518</v>
      </c>
      <c r="C54" t="str">
        <f>S2PQ_relational[[#This Row],[PIGUID]]&amp;S2PQ_relational[[#This Row],[PQGUID]]</f>
        <v>6MloT6Bt3SzBLSPi8hu0qX6P42154eKqENBoBNSv147c</v>
      </c>
      <c r="D54" t="str">
        <f>IF(INDEX(S2PQ[[S2PQGUID]:[Answer]],MATCH(S2PQ_relational[[#This Row],[PQGUID]],S2PQ[S2PQGUID],0),5)="no",S2PQ_relational[[#This Row],[PIGUID]]&amp;"NO","-")</f>
        <v>-</v>
      </c>
    </row>
    <row r="55" spans="1:4" x14ac:dyDescent="0.25">
      <c r="A55" t="s">
        <v>521</v>
      </c>
      <c r="B55" t="s">
        <v>2518</v>
      </c>
      <c r="C55" t="str">
        <f>S2PQ_relational[[#This Row],[PIGUID]]&amp;S2PQ_relational[[#This Row],[PQGUID]]</f>
        <v>6rDTBsBQnk8iBMAubJK3ci6P42154eKqENBoBNSv147c</v>
      </c>
      <c r="D55" t="str">
        <f>IF(INDEX(S2PQ[[S2PQGUID]:[Answer]],MATCH(S2PQ_relational[[#This Row],[PQGUID]],S2PQ[S2PQGUID],0),5)="no",S2PQ_relational[[#This Row],[PIGUID]]&amp;"NO","-")</f>
        <v>-</v>
      </c>
    </row>
    <row r="56" spans="1:4" x14ac:dyDescent="0.25">
      <c r="A56" t="s">
        <v>515</v>
      </c>
      <c r="B56" t="s">
        <v>2518</v>
      </c>
      <c r="C56" t="str">
        <f>S2PQ_relational[[#This Row],[PIGUID]]&amp;S2PQ_relational[[#This Row],[PQGUID]]</f>
        <v>sa7h1SWWsFsCWrqWdtZLK6P42154eKqENBoBNSv147c</v>
      </c>
      <c r="D56" t="str">
        <f>IF(INDEX(S2PQ[[S2PQGUID]:[Answer]],MATCH(S2PQ_relational[[#This Row],[PQGUID]],S2PQ[S2PQGUID],0),5)="no",S2PQ_relational[[#This Row],[PIGUID]]&amp;"NO","-")</f>
        <v>-</v>
      </c>
    </row>
    <row r="57" spans="1:4" x14ac:dyDescent="0.25">
      <c r="A57" t="s">
        <v>509</v>
      </c>
      <c r="B57" t="s">
        <v>2518</v>
      </c>
      <c r="C57" t="str">
        <f>S2PQ_relational[[#This Row],[PIGUID]]&amp;S2PQ_relational[[#This Row],[PQGUID]]</f>
        <v>7s73BOSeb7ifwENlFxnmDz6P42154eKqENBoBNSv147c</v>
      </c>
      <c r="D57" t="str">
        <f>IF(INDEX(S2PQ[[S2PQGUID]:[Answer]],MATCH(S2PQ_relational[[#This Row],[PQGUID]],S2PQ[S2PQGUID],0),5)="no",S2PQ_relational[[#This Row],[PIGUID]]&amp;"NO","-")</f>
        <v>-</v>
      </c>
    </row>
    <row r="58" spans="1:4" x14ac:dyDescent="0.25">
      <c r="A58" t="s">
        <v>503</v>
      </c>
      <c r="B58" t="s">
        <v>2518</v>
      </c>
      <c r="C58" t="str">
        <f>S2PQ_relational[[#This Row],[PIGUID]]&amp;S2PQ_relational[[#This Row],[PQGUID]]</f>
        <v>4Yhx91f604N49HGyPp6mD6P42154eKqENBoBNSv147c</v>
      </c>
      <c r="D58" t="str">
        <f>IF(INDEX(S2PQ[[S2PQGUID]:[Answer]],MATCH(S2PQ_relational[[#This Row],[PQGUID]],S2PQ[S2PQGUID],0),5)="no",S2PQ_relational[[#This Row],[PIGUID]]&amp;"NO","-")</f>
        <v>-</v>
      </c>
    </row>
    <row r="59" spans="1:4" x14ac:dyDescent="0.25">
      <c r="A59" t="s">
        <v>497</v>
      </c>
      <c r="B59" t="s">
        <v>2518</v>
      </c>
      <c r="C59" t="str">
        <f>S2PQ_relational[[#This Row],[PIGUID]]&amp;S2PQ_relational[[#This Row],[PQGUID]]</f>
        <v>4tzGi3d72x7XH7lJx3Qasx6P42154eKqENBoBNSv147c</v>
      </c>
      <c r="D59" t="str">
        <f>IF(INDEX(S2PQ[[S2PQGUID]:[Answer]],MATCH(S2PQ_relational[[#This Row],[PQGUID]],S2PQ[S2PQGUID],0),5)="no",S2PQ_relational[[#This Row],[PIGUID]]&amp;"NO","-")</f>
        <v>-</v>
      </c>
    </row>
    <row r="60" spans="1:4" x14ac:dyDescent="0.25">
      <c r="A60" t="s">
        <v>491</v>
      </c>
      <c r="B60" t="s">
        <v>2518</v>
      </c>
      <c r="C60" t="str">
        <f>S2PQ_relational[[#This Row],[PIGUID]]&amp;S2PQ_relational[[#This Row],[PQGUID]]</f>
        <v>79HpOTPJomQvYoqRSv7sSl6P42154eKqENBoBNSv147c</v>
      </c>
      <c r="D60" t="str">
        <f>IF(INDEX(S2PQ[[S2PQGUID]:[Answer]],MATCH(S2PQ_relational[[#This Row],[PQGUID]],S2PQ[S2PQGUID],0),5)="no",S2PQ_relational[[#This Row],[PIGUID]]&amp;"NO","-")</f>
        <v>-</v>
      </c>
    </row>
    <row r="61" spans="1:4" x14ac:dyDescent="0.25">
      <c r="A61" t="s">
        <v>484</v>
      </c>
      <c r="B61" t="s">
        <v>2518</v>
      </c>
      <c r="C61" t="str">
        <f>S2PQ_relational[[#This Row],[PIGUID]]&amp;S2PQ_relational[[#This Row],[PQGUID]]</f>
        <v>4wcio5O4W1uwKeSVkBJG1a6P42154eKqENBoBNSv147c</v>
      </c>
      <c r="D61" t="str">
        <f>IF(INDEX(S2PQ[[S2PQGUID]:[Answer]],MATCH(S2PQ_relational[[#This Row],[PQGUID]],S2PQ[S2PQGUID],0),5)="no",S2PQ_relational[[#This Row],[PIGUID]]&amp;"NO","-")</f>
        <v>-</v>
      </c>
    </row>
    <row r="62" spans="1:4" x14ac:dyDescent="0.25">
      <c r="A62" t="s">
        <v>470</v>
      </c>
      <c r="B62" t="s">
        <v>2518</v>
      </c>
      <c r="C62" t="str">
        <f>S2PQ_relational[[#This Row],[PIGUID]]&amp;S2PQ_relational[[#This Row],[PQGUID]]</f>
        <v>20YlZa7fDLZDPJvjeuo9x46P42154eKqENBoBNSv147c</v>
      </c>
      <c r="D62" t="str">
        <f>IF(INDEX(S2PQ[[S2PQGUID]:[Answer]],MATCH(S2PQ_relational[[#This Row],[PQGUID]],S2PQ[S2PQGUID],0),5)="no",S2PQ_relational[[#This Row],[PIGUID]]&amp;"NO","-")</f>
        <v>-</v>
      </c>
    </row>
    <row r="63" spans="1:4" x14ac:dyDescent="0.25">
      <c r="A63" t="s">
        <v>408</v>
      </c>
      <c r="B63" t="s">
        <v>2518</v>
      </c>
      <c r="C63" t="str">
        <f>S2PQ_relational[[#This Row],[PIGUID]]&amp;S2PQ_relational[[#This Row],[PQGUID]]</f>
        <v>3bPCs5lCs4U9bFn2mnh2n46P42154eKqENBoBNSv147c</v>
      </c>
      <c r="D63" t="str">
        <f>IF(INDEX(S2PQ[[S2PQGUID]:[Answer]],MATCH(S2PQ_relational[[#This Row],[PQGUID]],S2PQ[S2PQGUID],0),5)="no",S2PQ_relational[[#This Row],[PIGUID]]&amp;"NO","-")</f>
        <v>-</v>
      </c>
    </row>
    <row r="64" spans="1:4" x14ac:dyDescent="0.25">
      <c r="A64" t="s">
        <v>402</v>
      </c>
      <c r="B64" t="s">
        <v>2518</v>
      </c>
      <c r="C64" t="str">
        <f>S2PQ_relational[[#This Row],[PIGUID]]&amp;S2PQ_relational[[#This Row],[PQGUID]]</f>
        <v>5qnkDnY15QXVvX76sVZ2K16P42154eKqENBoBNSv147c</v>
      </c>
      <c r="D64" t="str">
        <f>IF(INDEX(S2PQ[[S2PQGUID]:[Answer]],MATCH(S2PQ_relational[[#This Row],[PQGUID]],S2PQ[S2PQGUID],0),5)="no",S2PQ_relational[[#This Row],[PIGUID]]&amp;"NO","-")</f>
        <v>-</v>
      </c>
    </row>
    <row r="65" spans="1:4" x14ac:dyDescent="0.25">
      <c r="A65" t="s">
        <v>420</v>
      </c>
      <c r="B65" t="s">
        <v>2518</v>
      </c>
      <c r="C65" t="str">
        <f>S2PQ_relational[[#This Row],[PIGUID]]&amp;S2PQ_relational[[#This Row],[PQGUID]]</f>
        <v>6tKEglDWTK3aByOT4k08Jx6P42154eKqENBoBNSv147c</v>
      </c>
      <c r="D65" t="str">
        <f>IF(INDEX(S2PQ[[S2PQGUID]:[Answer]],MATCH(S2PQ_relational[[#This Row],[PQGUID]],S2PQ[S2PQGUID],0),5)="no",S2PQ_relational[[#This Row],[PIGUID]]&amp;"NO","-")</f>
        <v>-</v>
      </c>
    </row>
    <row r="66" spans="1:4" x14ac:dyDescent="0.25">
      <c r="A66" t="s">
        <v>51</v>
      </c>
      <c r="B66" t="s">
        <v>2518</v>
      </c>
      <c r="C66" t="str">
        <f>S2PQ_relational[[#This Row],[PIGUID]]&amp;S2PQ_relational[[#This Row],[PQGUID]]</f>
        <v>3L8mCdpZEVAFRLg79U4mKC6P42154eKqENBoBNSv147c</v>
      </c>
      <c r="D66" t="str">
        <f>IF(INDEX(S2PQ[[S2PQGUID]:[Answer]],MATCH(S2PQ_relational[[#This Row],[PQGUID]],S2PQ[S2PQGUID],0),5)="no",S2PQ_relational[[#This Row],[PIGUID]]&amp;"NO","-")</f>
        <v>-</v>
      </c>
    </row>
    <row r="67" spans="1:4" x14ac:dyDescent="0.25">
      <c r="A67" t="s">
        <v>414</v>
      </c>
      <c r="B67" t="s">
        <v>2518</v>
      </c>
      <c r="C67" t="str">
        <f>S2PQ_relational[[#This Row],[PIGUID]]&amp;S2PQ_relational[[#This Row],[PQGUID]]</f>
        <v>7ow0sXid4JiyUKlaVKFUlV6P42154eKqENBoBNSv147c</v>
      </c>
      <c r="D67" t="str">
        <f>IF(INDEX(S2PQ[[S2PQGUID]:[Answer]],MATCH(S2PQ_relational[[#This Row],[PQGUID]],S2PQ[S2PQGUID],0),5)="no",S2PQ_relational[[#This Row],[PIGUID]]&amp;"NO","-")</f>
        <v>-</v>
      </c>
    </row>
    <row r="68" spans="1:4" x14ac:dyDescent="0.25">
      <c r="A68" t="s">
        <v>396</v>
      </c>
      <c r="B68" t="s">
        <v>2518</v>
      </c>
      <c r="C68" t="str">
        <f>S2PQ_relational[[#This Row],[PIGUID]]&amp;S2PQ_relational[[#This Row],[PQGUID]]</f>
        <v>4go0JPYVEDWnVYGcwMZZHL6P42154eKqENBoBNSv147c</v>
      </c>
      <c r="D68" t="str">
        <f>IF(INDEX(S2PQ[[S2PQGUID]:[Answer]],MATCH(S2PQ_relational[[#This Row],[PQGUID]],S2PQ[S2PQGUID],0),5)="no",S2PQ_relational[[#This Row],[PIGUID]]&amp;"NO","-")</f>
        <v>-</v>
      </c>
    </row>
    <row r="69" spans="1:4" x14ac:dyDescent="0.25">
      <c r="A69" t="s">
        <v>457</v>
      </c>
      <c r="B69" t="s">
        <v>2519</v>
      </c>
      <c r="C69" t="str">
        <f>S2PQ_relational[[#This Row],[PIGUID]]&amp;S2PQ_relational[[#This Row],[PQGUID]]</f>
        <v>5Fa6NDzJfhO9VW2Ian3BBn5waZCdT6mgmS7Oy59J5H6y</v>
      </c>
      <c r="D69" t="str">
        <f>IF(INDEX(S2PQ[[S2PQGUID]:[Answer]],MATCH(S2PQ_relational[[#This Row],[PQGUID]],S2PQ[S2PQGUID],0),5)="no",S2PQ_relational[[#This Row],[PIGUID]]&amp;"NO","-")</f>
        <v>-</v>
      </c>
    </row>
    <row r="70" spans="1:4" x14ac:dyDescent="0.25">
      <c r="A70" t="s">
        <v>451</v>
      </c>
      <c r="B70" t="s">
        <v>2519</v>
      </c>
      <c r="C70" t="str">
        <f>S2PQ_relational[[#This Row],[PIGUID]]&amp;S2PQ_relational[[#This Row],[PQGUID]]</f>
        <v>5LitGe1sSmcSU7f6G8PlEU5waZCdT6mgmS7Oy59J5H6y</v>
      </c>
      <c r="D70" t="str">
        <f>IF(INDEX(S2PQ[[S2PQGUID]:[Answer]],MATCH(S2PQ_relational[[#This Row],[PQGUID]],S2PQ[S2PQGUID],0),5)="no",S2PQ_relational[[#This Row],[PIGUID]]&amp;"NO","-")</f>
        <v>-</v>
      </c>
    </row>
    <row r="71" spans="1:4" x14ac:dyDescent="0.25">
      <c r="A71" t="s">
        <v>445</v>
      </c>
      <c r="B71" t="s">
        <v>2519</v>
      </c>
      <c r="C71" t="str">
        <f>S2PQ_relational[[#This Row],[PIGUID]]&amp;S2PQ_relational[[#This Row],[PQGUID]]</f>
        <v>3Su8Jikr7kpKmCABFTPf1I5waZCdT6mgmS7Oy59J5H6y</v>
      </c>
      <c r="D71" t="str">
        <f>IF(INDEX(S2PQ[[S2PQGUID]:[Answer]],MATCH(S2PQ_relational[[#This Row],[PQGUID]],S2PQ[S2PQGUID],0),5)="no",S2PQ_relational[[#This Row],[PIGUID]]&amp;"NO","-")</f>
        <v>-</v>
      </c>
    </row>
    <row r="72" spans="1:4" x14ac:dyDescent="0.25">
      <c r="A72" t="s">
        <v>439</v>
      </c>
      <c r="B72" t="s">
        <v>2519</v>
      </c>
      <c r="C72" t="str">
        <f>S2PQ_relational[[#This Row],[PIGUID]]&amp;S2PQ_relational[[#This Row],[PQGUID]]</f>
        <v>5FveABVKz0or7oobUIiuuh5waZCdT6mgmS7Oy59J5H6y</v>
      </c>
      <c r="D72" t="str">
        <f>IF(INDEX(S2PQ[[S2PQGUID]:[Answer]],MATCH(S2PQ_relational[[#This Row],[PQGUID]],S2PQ[S2PQGUID],0),5)="no",S2PQ_relational[[#This Row],[PIGUID]]&amp;"NO","-")</f>
        <v>-</v>
      </c>
    </row>
    <row r="73" spans="1:4" x14ac:dyDescent="0.25">
      <c r="A73" t="s">
        <v>433</v>
      </c>
      <c r="B73" t="s">
        <v>2519</v>
      </c>
      <c r="C73" t="str">
        <f>S2PQ_relational[[#This Row],[PIGUID]]&amp;S2PQ_relational[[#This Row],[PQGUID]]</f>
        <v>5aqRFuS6bfweRyUFQo8x2A5waZCdT6mgmS7Oy59J5H6y</v>
      </c>
      <c r="D73" t="str">
        <f>IF(INDEX(S2PQ[[S2PQGUID]:[Answer]],MATCH(S2PQ_relational[[#This Row],[PQGUID]],S2PQ[S2PQGUID],0),5)="no",S2PQ_relational[[#This Row],[PIGUID]]&amp;"NO","-")</f>
        <v>-</v>
      </c>
    </row>
    <row r="74" spans="1:4" x14ac:dyDescent="0.25">
      <c r="A74" t="s">
        <v>426</v>
      </c>
      <c r="B74" t="s">
        <v>2519</v>
      </c>
      <c r="C74" t="str">
        <f>S2PQ_relational[[#This Row],[PIGUID]]&amp;S2PQ_relational[[#This Row],[PQGUID]]</f>
        <v>44ywmICieyq1sZP7Lt6nJD5waZCdT6mgmS7Oy59J5H6y</v>
      </c>
      <c r="D74" t="str">
        <f>IF(INDEX(S2PQ[[S2PQGUID]:[Answer]],MATCH(S2PQ_relational[[#This Row],[PQGUID]],S2PQ[S2PQGUID],0),5)="no",S2PQ_relational[[#This Row],[PIGUID]]&amp;"NO","-")</f>
        <v>-</v>
      </c>
    </row>
    <row r="75" spans="1:4" x14ac:dyDescent="0.25">
      <c r="A75" t="s">
        <v>627</v>
      </c>
      <c r="B75" t="s">
        <v>2520</v>
      </c>
      <c r="C75" t="str">
        <f>S2PQ_relational[[#This Row],[PIGUID]]&amp;S2PQ_relational[[#This Row],[PQGUID]]</f>
        <v>5y2feyt4DMlLewOiQHY0cw4NoTmqIz2ODS8VdLZTLIu1</v>
      </c>
      <c r="D75" t="str">
        <f>IF(INDEX(S2PQ[[S2PQGUID]:[Answer]],MATCH(S2PQ_relational[[#This Row],[PQGUID]],S2PQ[S2PQGUID],0),5)="no",S2PQ_relational[[#This Row],[PIGUID]]&amp;"NO","-")</f>
        <v>-</v>
      </c>
    </row>
    <row r="76" spans="1:4" x14ac:dyDescent="0.25">
      <c r="A76" t="s">
        <v>621</v>
      </c>
      <c r="B76" t="s">
        <v>2520</v>
      </c>
      <c r="C76" t="str">
        <f>S2PQ_relational[[#This Row],[PIGUID]]&amp;S2PQ_relational[[#This Row],[PQGUID]]</f>
        <v>2DSg1JNtNBH0TcvUJytFQC4NoTmqIz2ODS8VdLZTLIu1</v>
      </c>
      <c r="D76" t="str">
        <f>IF(INDEX(S2PQ[[S2PQGUID]:[Answer]],MATCH(S2PQ_relational[[#This Row],[PQGUID]],S2PQ[S2PQGUID],0),5)="no",S2PQ_relational[[#This Row],[PIGUID]]&amp;"NO","-")</f>
        <v>-</v>
      </c>
    </row>
    <row r="77" spans="1:4" x14ac:dyDescent="0.25">
      <c r="A77" t="s">
        <v>657</v>
      </c>
      <c r="B77" t="s">
        <v>2521</v>
      </c>
      <c r="C77" t="str">
        <f>S2PQ_relational[[#This Row],[PIGUID]]&amp;S2PQ_relational[[#This Row],[PQGUID]]</f>
        <v>6mvCkz69JN0s6I6MmgpHTW2NATJzKC9mlLj5pJvETf9R</v>
      </c>
      <c r="D77" t="str">
        <f>IF(INDEX(S2PQ[[S2PQGUID]:[Answer]],MATCH(S2PQ_relational[[#This Row],[PQGUID]],S2PQ[S2PQGUID],0),5)="no",S2PQ_relational[[#This Row],[PIGUID]]&amp;"NO","-")</f>
        <v>-</v>
      </c>
    </row>
    <row r="78" spans="1:4" x14ac:dyDescent="0.25">
      <c r="A78" t="s">
        <v>664</v>
      </c>
      <c r="B78" t="s">
        <v>2521</v>
      </c>
      <c r="C78" t="str">
        <f>S2PQ_relational[[#This Row],[PIGUID]]&amp;S2PQ_relational[[#This Row],[PQGUID]]</f>
        <v>6VhjdL37SDO8RaT2hy9oCL2NATJzKC9mlLj5pJvETf9R</v>
      </c>
      <c r="D78" t="str">
        <f>IF(INDEX(S2PQ[[S2PQGUID]:[Answer]],MATCH(S2PQ_relational[[#This Row],[PQGUID]],S2PQ[S2PQGUID],0),5)="no",S2PQ_relational[[#This Row],[PIGUID]]&amp;"NO","-")</f>
        <v>-</v>
      </c>
    </row>
    <row r="79" spans="1:4" x14ac:dyDescent="0.25">
      <c r="A79" t="s">
        <v>726</v>
      </c>
      <c r="B79" t="s">
        <v>2522</v>
      </c>
      <c r="C79" t="str">
        <f>S2PQ_relational[[#This Row],[PIGUID]]&amp;S2PQ_relational[[#This Row],[PQGUID]]</f>
        <v>1XQJJ6ch4J9VJVGCNL0cJs4eUgQnzVvVr8DN8hA6PLFu</v>
      </c>
      <c r="D79" t="str">
        <f>IF(INDEX(S2PQ[[S2PQGUID]:[Answer]],MATCH(S2PQ_relational[[#This Row],[PQGUID]],S2PQ[S2PQGUID],0),5)="no",S2PQ_relational[[#This Row],[PIGUID]]&amp;"NO","-")</f>
        <v>-</v>
      </c>
    </row>
    <row r="80" spans="1:4" x14ac:dyDescent="0.25">
      <c r="A80" t="s">
        <v>719</v>
      </c>
      <c r="B80" t="s">
        <v>2522</v>
      </c>
      <c r="C80" t="str">
        <f>S2PQ_relational[[#This Row],[PIGUID]]&amp;S2PQ_relational[[#This Row],[PQGUID]]</f>
        <v>4NYe7wjOxVmZQJZjOa5mok4eUgQnzVvVr8DN8hA6PLFu</v>
      </c>
      <c r="D80" t="str">
        <f>IF(INDEX(S2PQ[[S2PQGUID]:[Answer]],MATCH(S2PQ_relational[[#This Row],[PQGUID]],S2PQ[S2PQGUID],0),5)="no",S2PQ_relational[[#This Row],[PIGUID]]&amp;"NO","-")</f>
        <v>-</v>
      </c>
    </row>
    <row r="81" spans="1:4" x14ac:dyDescent="0.25">
      <c r="A81" t="s">
        <v>804</v>
      </c>
      <c r="B81" t="s">
        <v>2523</v>
      </c>
      <c r="C81" t="str">
        <f>S2PQ_relational[[#This Row],[PIGUID]]&amp;S2PQ_relational[[#This Row],[PQGUID]]</f>
        <v>4Tav10grhNRVE9JhR3oe4N5PBIKC0AQ0l1FV0dzQRdJ8</v>
      </c>
      <c r="D81" t="str">
        <f>IF(INDEX(S2PQ[[S2PQGUID]:[Answer]],MATCH(S2PQ_relational[[#This Row],[PQGUID]],S2PQ[S2PQGUID],0),5)="no",S2PQ_relational[[#This Row],[PIGUID]]&amp;"NO","-")</f>
        <v>-</v>
      </c>
    </row>
    <row r="82" spans="1:4" x14ac:dyDescent="0.25">
      <c r="A82" t="s">
        <v>798</v>
      </c>
      <c r="B82" t="s">
        <v>2523</v>
      </c>
      <c r="C82" t="str">
        <f>S2PQ_relational[[#This Row],[PIGUID]]&amp;S2PQ_relational[[#This Row],[PQGUID]]</f>
        <v>7w3f4KqKJbfzwkSUXdFAEx5PBIKC0AQ0l1FV0dzQRdJ8</v>
      </c>
      <c r="D82" t="str">
        <f>IF(INDEX(S2PQ[[S2PQGUID]:[Answer]],MATCH(S2PQ_relational[[#This Row],[PQGUID]],S2PQ[S2PQGUID],0),5)="no",S2PQ_relational[[#This Row],[PIGUID]]&amp;"NO","-")</f>
        <v>-</v>
      </c>
    </row>
    <row r="83" spans="1:4" x14ac:dyDescent="0.25">
      <c r="A83" t="s">
        <v>792</v>
      </c>
      <c r="B83" t="s">
        <v>2523</v>
      </c>
      <c r="C83" t="str">
        <f>S2PQ_relational[[#This Row],[PIGUID]]&amp;S2PQ_relational[[#This Row],[PQGUID]]</f>
        <v>3vb9IQifWVK1KSiIZqtGpw5PBIKC0AQ0l1FV0dzQRdJ8</v>
      </c>
      <c r="D83" t="str">
        <f>IF(INDEX(S2PQ[[S2PQGUID]:[Answer]],MATCH(S2PQ_relational[[#This Row],[PQGUID]],S2PQ[S2PQGUID],0),5)="no",S2PQ_relational[[#This Row],[PIGUID]]&amp;"NO","-")</f>
        <v>-</v>
      </c>
    </row>
    <row r="84" spans="1:4" x14ac:dyDescent="0.25">
      <c r="A84" t="s">
        <v>785</v>
      </c>
      <c r="B84" t="s">
        <v>2523</v>
      </c>
      <c r="C84" t="str">
        <f>S2PQ_relational[[#This Row],[PIGUID]]&amp;S2PQ_relational[[#This Row],[PQGUID]]</f>
        <v>7lSO1YP4VJ45tZoPeCWOGd5PBIKC0AQ0l1FV0dzQRdJ8</v>
      </c>
      <c r="D84" t="str">
        <f>IF(INDEX(S2PQ[[S2PQGUID]:[Answer]],MATCH(S2PQ_relational[[#This Row],[PQGUID]],S2PQ[S2PQGUID],0),5)="no",S2PQ_relational[[#This Row],[PIGUID]]&amp;"NO","-")</f>
        <v>-</v>
      </c>
    </row>
    <row r="85" spans="1:4" x14ac:dyDescent="0.25">
      <c r="A85" t="s">
        <v>823</v>
      </c>
      <c r="B85" t="s">
        <v>2524</v>
      </c>
      <c r="C85" t="str">
        <f>S2PQ_relational[[#This Row],[PIGUID]]&amp;S2PQ_relational[[#This Row],[PQGUID]]</f>
        <v>2ak0nGc6Jh1HFj08GEOZfB2sxBpB53hlORAPBogTMehc</v>
      </c>
      <c r="D85" t="str">
        <f>IF(INDEX(S2PQ[[S2PQGUID]:[Answer]],MATCH(S2PQ_relational[[#This Row],[PQGUID]],S2PQ[S2PQGUID],0),5)="no",S2PQ_relational[[#This Row],[PIGUID]]&amp;"NO","-")</f>
        <v>-</v>
      </c>
    </row>
    <row r="86" spans="1:4" x14ac:dyDescent="0.25">
      <c r="A86" t="s">
        <v>817</v>
      </c>
      <c r="B86" t="s">
        <v>2524</v>
      </c>
      <c r="C86" t="str">
        <f>S2PQ_relational[[#This Row],[PIGUID]]&amp;S2PQ_relational[[#This Row],[PQGUID]]</f>
        <v>6RE29p1hnWQc9eV6mfRByg2sxBpB53hlORAPBogTMehc</v>
      </c>
      <c r="D86" t="str">
        <f>IF(INDEX(S2PQ[[S2PQGUID]:[Answer]],MATCH(S2PQ_relational[[#This Row],[PQGUID]],S2PQ[S2PQGUID],0),5)="no",S2PQ_relational[[#This Row],[PIGUID]]&amp;"NO","-")</f>
        <v>-</v>
      </c>
    </row>
    <row r="87" spans="1:4" x14ac:dyDescent="0.25">
      <c r="A87" t="s">
        <v>1198</v>
      </c>
      <c r="B87" t="s">
        <v>2525</v>
      </c>
      <c r="C87" t="str">
        <f>S2PQ_relational[[#This Row],[PIGUID]]&amp;S2PQ_relational[[#This Row],[PQGUID]]</f>
        <v>3EDjDb2OVlfcvUbJYoov4R1upuCPUPoqZdCYXYQAnoyU</v>
      </c>
      <c r="D87" t="str">
        <f>IF(INDEX(S2PQ[[S2PQGUID]:[Answer]],MATCH(S2PQ_relational[[#This Row],[PQGUID]],S2PQ[S2PQGUID],0),5)="no",S2PQ_relational[[#This Row],[PIGUID]]&amp;"NO","-")</f>
        <v>-</v>
      </c>
    </row>
    <row r="88" spans="1:4" x14ac:dyDescent="0.25">
      <c r="A88" t="s">
        <v>1192</v>
      </c>
      <c r="B88" t="s">
        <v>2525</v>
      </c>
      <c r="C88" t="str">
        <f>S2PQ_relational[[#This Row],[PIGUID]]&amp;S2PQ_relational[[#This Row],[PQGUID]]</f>
        <v>2D0coVpfRUNW2nodNXK4dw1upuCPUPoqZdCYXYQAnoyU</v>
      </c>
      <c r="D88" t="str">
        <f>IF(INDEX(S2PQ[[S2PQGUID]:[Answer]],MATCH(S2PQ_relational[[#This Row],[PQGUID]],S2PQ[S2PQGUID],0),5)="no",S2PQ_relational[[#This Row],[PIGUID]]&amp;"NO","-")</f>
        <v>-</v>
      </c>
    </row>
    <row r="89" spans="1:4" x14ac:dyDescent="0.25">
      <c r="A89" t="s">
        <v>1186</v>
      </c>
      <c r="B89" t="s">
        <v>2525</v>
      </c>
      <c r="C89" t="str">
        <f>S2PQ_relational[[#This Row],[PIGUID]]&amp;S2PQ_relational[[#This Row],[PQGUID]]</f>
        <v>1WzsE3353bKeJjdtmzwAty1upuCPUPoqZdCYXYQAnoyU</v>
      </c>
      <c r="D89" t="str">
        <f>IF(INDEX(S2PQ[[S2PQGUID]:[Answer]],MATCH(S2PQ_relational[[#This Row],[PQGUID]],S2PQ[S2PQGUID],0),5)="no",S2PQ_relational[[#This Row],[PIGUID]]&amp;"NO","-")</f>
        <v>-</v>
      </c>
    </row>
    <row r="90" spans="1:4" x14ac:dyDescent="0.25">
      <c r="A90" t="s">
        <v>1179</v>
      </c>
      <c r="B90" t="s">
        <v>2525</v>
      </c>
      <c r="C90" t="str">
        <f>S2PQ_relational[[#This Row],[PIGUID]]&amp;S2PQ_relational[[#This Row],[PQGUID]]</f>
        <v>5n45356tm3DLiQqfH8A3DM1upuCPUPoqZdCYXYQAnoyU</v>
      </c>
      <c r="D90" t="str">
        <f>IF(INDEX(S2PQ[[S2PQGUID]:[Answer]],MATCH(S2PQ_relational[[#This Row],[PQGUID]],S2PQ[S2PQGUID],0),5)="no",S2PQ_relational[[#This Row],[PIGUID]]&amp;"NO","-")</f>
        <v>-</v>
      </c>
    </row>
    <row r="91" spans="1:4" x14ac:dyDescent="0.25">
      <c r="A91" t="s">
        <v>1224</v>
      </c>
      <c r="B91" t="s">
        <v>2526</v>
      </c>
      <c r="C91" t="str">
        <f>S2PQ_relational[[#This Row],[PIGUID]]&amp;S2PQ_relational[[#This Row],[PQGUID]]</f>
        <v>4xph0bpdvuuUHKFcEV54xA7FR30jakFCuLW0t3X2ddAP</v>
      </c>
      <c r="D91" t="str">
        <f>IF(INDEX(S2PQ[[S2PQGUID]:[Answer]],MATCH(S2PQ_relational[[#This Row],[PQGUID]],S2PQ[S2PQGUID],0),5)="no",S2PQ_relational[[#This Row],[PIGUID]]&amp;"NO","-")</f>
        <v>-</v>
      </c>
    </row>
    <row r="92" spans="1:4" x14ac:dyDescent="0.25">
      <c r="A92" t="s">
        <v>76</v>
      </c>
      <c r="C92" t="str">
        <f>S2PQ_relational[[#This Row],[PIGUID]]&amp;S2PQ_relational[[#This Row],[PQGUID]]</f>
        <v>pv5asTQo80EfmeoZri6Zz</v>
      </c>
      <c r="D92" t="e">
        <f>IF(INDEX(S2PQ[[S2PQGUID]:[Answer]],MATCH(S2PQ_relational[[#This Row],[PQGUID]],S2PQ[S2PQGUID],0),5)="no",S2PQ_relational[[#This Row],[PIGUID]]&amp;"NO","-")</f>
        <v>#N/A</v>
      </c>
    </row>
    <row r="93" spans="1:4" x14ac:dyDescent="0.25">
      <c r="A93" t="s">
        <v>84</v>
      </c>
      <c r="C93" t="str">
        <f>S2PQ_relational[[#This Row],[PIGUID]]&amp;S2PQ_relational[[#This Row],[PQGUID]]</f>
        <v>39ULZ99WeXS4O54WBoxkCU</v>
      </c>
      <c r="D93" t="e">
        <f>IF(INDEX(S2PQ[[S2PQGUID]:[Answer]],MATCH(S2PQ_relational[[#This Row],[PQGUID]],S2PQ[S2PQGUID],0),5)="no",S2PQ_relational[[#This Row],[PIGUID]]&amp;"NO","-")</f>
        <v>#N/A</v>
      </c>
    </row>
    <row r="94" spans="1:4" x14ac:dyDescent="0.25">
      <c r="A94" t="s">
        <v>92</v>
      </c>
      <c r="C94" t="str">
        <f>S2PQ_relational[[#This Row],[PIGUID]]&amp;S2PQ_relational[[#This Row],[PQGUID]]</f>
        <v>4i5JqXe0fKuLGuDSXJpyPT</v>
      </c>
      <c r="D94" t="e">
        <f>IF(INDEX(S2PQ[[S2PQGUID]:[Answer]],MATCH(S2PQ_relational[[#This Row],[PQGUID]],S2PQ[S2PQGUID],0),5)="no",S2PQ_relational[[#This Row],[PIGUID]]&amp;"NO","-")</f>
        <v>#N/A</v>
      </c>
    </row>
    <row r="95" spans="1:4" x14ac:dyDescent="0.25">
      <c r="A95" t="s">
        <v>99</v>
      </c>
      <c r="C95" t="str">
        <f>S2PQ_relational[[#This Row],[PIGUID]]&amp;S2PQ_relational[[#This Row],[PQGUID]]</f>
        <v>4ZZu4UA4Xrs2CSWLE4HqmW</v>
      </c>
      <c r="D95" t="e">
        <f>IF(INDEX(S2PQ[[S2PQGUID]:[Answer]],MATCH(S2PQ_relational[[#This Row],[PQGUID]],S2PQ[S2PQGUID],0),5)="no",S2PQ_relational[[#This Row],[PIGUID]]&amp;"NO","-")</f>
        <v>#N/A</v>
      </c>
    </row>
    <row r="96" spans="1:4" x14ac:dyDescent="0.25">
      <c r="A96" t="s">
        <v>105</v>
      </c>
      <c r="C96" t="str">
        <f>S2PQ_relational[[#This Row],[PIGUID]]&amp;S2PQ_relational[[#This Row],[PQGUID]]</f>
        <v>2aEIw5AwYNCbKKXV1H02Ni</v>
      </c>
      <c r="D96" t="e">
        <f>IF(INDEX(S2PQ[[S2PQGUID]:[Answer]],MATCH(S2PQ_relational[[#This Row],[PQGUID]],S2PQ[S2PQGUID],0),5)="no",S2PQ_relational[[#This Row],[PIGUID]]&amp;"NO","-")</f>
        <v>#N/A</v>
      </c>
    </row>
    <row r="97" spans="1:4" x14ac:dyDescent="0.25">
      <c r="A97" t="s">
        <v>113</v>
      </c>
      <c r="C97" t="str">
        <f>S2PQ_relational[[#This Row],[PIGUID]]&amp;S2PQ_relational[[#This Row],[PQGUID]]</f>
        <v>2jkGeinzttwtVi0NFd3Jm9</v>
      </c>
      <c r="D97" t="e">
        <f>IF(INDEX(S2PQ[[S2PQGUID]:[Answer]],MATCH(S2PQ_relational[[#This Row],[PQGUID]],S2PQ[S2PQGUID],0),5)="no",S2PQ_relational[[#This Row],[PIGUID]]&amp;"NO","-")</f>
        <v>#N/A</v>
      </c>
    </row>
    <row r="98" spans="1:4" x14ac:dyDescent="0.25">
      <c r="A98" t="s">
        <v>121</v>
      </c>
      <c r="C98" t="str">
        <f>S2PQ_relational[[#This Row],[PIGUID]]&amp;S2PQ_relational[[#This Row],[PQGUID]]</f>
        <v>5YRMHqXiYpBBlxJBQ0CEBR</v>
      </c>
      <c r="D98" t="e">
        <f>IF(INDEX(S2PQ[[S2PQGUID]:[Answer]],MATCH(S2PQ_relational[[#This Row],[PQGUID]],S2PQ[S2PQGUID],0),5)="no",S2PQ_relational[[#This Row],[PIGUID]]&amp;"NO","-")</f>
        <v>#N/A</v>
      </c>
    </row>
    <row r="99" spans="1:4" x14ac:dyDescent="0.25">
      <c r="A99" t="s">
        <v>127</v>
      </c>
      <c r="C99" t="str">
        <f>S2PQ_relational[[#This Row],[PIGUID]]&amp;S2PQ_relational[[#This Row],[PQGUID]]</f>
        <v>3ej2R2UXSA9WzW9BJ5q35Y</v>
      </c>
      <c r="D99" t="e">
        <f>IF(INDEX(S2PQ[[S2PQGUID]:[Answer]],MATCH(S2PQ_relational[[#This Row],[PQGUID]],S2PQ[S2PQGUID],0),5)="no",S2PQ_relational[[#This Row],[PIGUID]]&amp;"NO","-")</f>
        <v>#N/A</v>
      </c>
    </row>
    <row r="100" spans="1:4" x14ac:dyDescent="0.25">
      <c r="A100" t="s">
        <v>134</v>
      </c>
      <c r="C100" t="str">
        <f>S2PQ_relational[[#This Row],[PIGUID]]&amp;S2PQ_relational[[#This Row],[PQGUID]]</f>
        <v>1MCXV7zVdDP4h1EcY9T7rD</v>
      </c>
      <c r="D100" t="e">
        <f>IF(INDEX(S2PQ[[S2PQGUID]:[Answer]],MATCH(S2PQ_relational[[#This Row],[PQGUID]],S2PQ[S2PQGUID],0),5)="no",S2PQ_relational[[#This Row],[PIGUID]]&amp;"NO","-")</f>
        <v>#N/A</v>
      </c>
    </row>
    <row r="101" spans="1:4" x14ac:dyDescent="0.25">
      <c r="A101" t="s">
        <v>141</v>
      </c>
      <c r="C101" t="str">
        <f>S2PQ_relational[[#This Row],[PIGUID]]&amp;S2PQ_relational[[#This Row],[PQGUID]]</f>
        <v>SMXTa09QOAWmUuwsW67RZ</v>
      </c>
      <c r="D101" t="e">
        <f>IF(INDEX(S2PQ[[S2PQGUID]:[Answer]],MATCH(S2PQ_relational[[#This Row],[PQGUID]],S2PQ[S2PQGUID],0),5)="no",S2PQ_relational[[#This Row],[PIGUID]]&amp;"NO","-")</f>
        <v>#N/A</v>
      </c>
    </row>
    <row r="102" spans="1:4" x14ac:dyDescent="0.25">
      <c r="A102" t="s">
        <v>147</v>
      </c>
      <c r="C102" t="str">
        <f>S2PQ_relational[[#This Row],[PIGUID]]&amp;S2PQ_relational[[#This Row],[PQGUID]]</f>
        <v>290gmyU2VVICqf5zh0WWzR</v>
      </c>
      <c r="D102" t="e">
        <f>IF(INDEX(S2PQ[[S2PQGUID]:[Answer]],MATCH(S2PQ_relational[[#This Row],[PQGUID]],S2PQ[S2PQGUID],0),5)="no",S2PQ_relational[[#This Row],[PIGUID]]&amp;"NO","-")</f>
        <v>#N/A</v>
      </c>
    </row>
    <row r="103" spans="1:4" x14ac:dyDescent="0.25">
      <c r="A103" t="s">
        <v>153</v>
      </c>
      <c r="C103" t="str">
        <f>S2PQ_relational[[#This Row],[PIGUID]]&amp;S2PQ_relational[[#This Row],[PQGUID]]</f>
        <v>42RbXI4KbnRinMgZIHMWwW</v>
      </c>
      <c r="D103" t="e">
        <f>IF(INDEX(S2PQ[[S2PQGUID]:[Answer]],MATCH(S2PQ_relational[[#This Row],[PQGUID]],S2PQ[S2PQGUID],0),5)="no",S2PQ_relational[[#This Row],[PIGUID]]&amp;"NO","-")</f>
        <v>#N/A</v>
      </c>
    </row>
    <row r="104" spans="1:4" x14ac:dyDescent="0.25">
      <c r="A104" t="s">
        <v>159</v>
      </c>
      <c r="C104" t="str">
        <f>S2PQ_relational[[#This Row],[PIGUID]]&amp;S2PQ_relational[[#This Row],[PQGUID]]</f>
        <v>2AuwNDV0HSzSgN7FxcxqnH</v>
      </c>
      <c r="D104" t="e">
        <f>IF(INDEX(S2PQ[[S2PQGUID]:[Answer]],MATCH(S2PQ_relational[[#This Row],[PQGUID]],S2PQ[S2PQGUID],0),5)="no",S2PQ_relational[[#This Row],[PIGUID]]&amp;"NO","-")</f>
        <v>#N/A</v>
      </c>
    </row>
    <row r="105" spans="1:4" x14ac:dyDescent="0.25">
      <c r="A105" t="s">
        <v>165</v>
      </c>
      <c r="C105" t="str">
        <f>S2PQ_relational[[#This Row],[PIGUID]]&amp;S2PQ_relational[[#This Row],[PQGUID]]</f>
        <v>4KmSEei3LeoWEqK54zVFih</v>
      </c>
      <c r="D105" t="e">
        <f>IF(INDEX(S2PQ[[S2PQGUID]:[Answer]],MATCH(S2PQ_relational[[#This Row],[PQGUID]],S2PQ[S2PQGUID],0),5)="no",S2PQ_relational[[#This Row],[PIGUID]]&amp;"NO","-")</f>
        <v>#N/A</v>
      </c>
    </row>
    <row r="106" spans="1:4" x14ac:dyDescent="0.25">
      <c r="A106" t="s">
        <v>199</v>
      </c>
      <c r="C106" t="str">
        <f>S2PQ_relational[[#This Row],[PIGUID]]&amp;S2PQ_relational[[#This Row],[PQGUID]]</f>
        <v>07MxFwd7NsoKDW2i92Kha</v>
      </c>
      <c r="D106" t="e">
        <f>IF(INDEX(S2PQ[[S2PQGUID]:[Answer]],MATCH(S2PQ_relational[[#This Row],[PQGUID]],S2PQ[S2PQGUID],0),5)="no",S2PQ_relational[[#This Row],[PIGUID]]&amp;"NO","-")</f>
        <v>#N/A</v>
      </c>
    </row>
    <row r="107" spans="1:4" x14ac:dyDescent="0.25">
      <c r="A107" t="s">
        <v>206</v>
      </c>
      <c r="C107" t="str">
        <f>S2PQ_relational[[#This Row],[PIGUID]]&amp;S2PQ_relational[[#This Row],[PQGUID]]</f>
        <v>4QFSQ4CL9b5TEFRubQWpKW</v>
      </c>
      <c r="D107" t="e">
        <f>IF(INDEX(S2PQ[[S2PQGUID]:[Answer]],MATCH(S2PQ_relational[[#This Row],[PQGUID]],S2PQ[S2PQGUID],0),5)="no",S2PQ_relational[[#This Row],[PIGUID]]&amp;"NO","-")</f>
        <v>#N/A</v>
      </c>
    </row>
    <row r="108" spans="1:4" x14ac:dyDescent="0.25">
      <c r="A108" t="s">
        <v>212</v>
      </c>
      <c r="C108" t="str">
        <f>S2PQ_relational[[#This Row],[PIGUID]]&amp;S2PQ_relational[[#This Row],[PQGUID]]</f>
        <v>2R0IzVT8GMRfQgFbRBss4N</v>
      </c>
      <c r="D108" t="e">
        <f>IF(INDEX(S2PQ[[S2PQGUID]:[Answer]],MATCH(S2PQ_relational[[#This Row],[PQGUID]],S2PQ[S2PQGUID],0),5)="no",S2PQ_relational[[#This Row],[PIGUID]]&amp;"NO","-")</f>
        <v>#N/A</v>
      </c>
    </row>
    <row r="109" spans="1:4" x14ac:dyDescent="0.25">
      <c r="A109" t="s">
        <v>219</v>
      </c>
      <c r="C109" t="str">
        <f>S2PQ_relational[[#This Row],[PIGUID]]&amp;S2PQ_relational[[#This Row],[PQGUID]]</f>
        <v>318Zk1sDpAYQR4ep8CTSOa</v>
      </c>
      <c r="D109" t="e">
        <f>IF(INDEX(S2PQ[[S2PQGUID]:[Answer]],MATCH(S2PQ_relational[[#This Row],[PQGUID]],S2PQ[S2PQGUID],0),5)="no",S2PQ_relational[[#This Row],[PIGUID]]&amp;"NO","-")</f>
        <v>#N/A</v>
      </c>
    </row>
    <row r="110" spans="1:4" x14ac:dyDescent="0.25">
      <c r="A110" t="s">
        <v>389</v>
      </c>
      <c r="C110" t="str">
        <f>S2PQ_relational[[#This Row],[PIGUID]]&amp;S2PQ_relational[[#This Row],[PQGUID]]</f>
        <v>7daMGRyQxVGmTZxUyqFRi3</v>
      </c>
      <c r="D110" t="e">
        <f>IF(INDEX(S2PQ[[S2PQGUID]:[Answer]],MATCH(S2PQ_relational[[#This Row],[PQGUID]],S2PQ[S2PQGUID],0),5)="no",S2PQ_relational[[#This Row],[PIGUID]]&amp;"NO","-")</f>
        <v>#N/A</v>
      </c>
    </row>
    <row r="111" spans="1:4" x14ac:dyDescent="0.25">
      <c r="A111" t="s">
        <v>463</v>
      </c>
      <c r="C111" t="str">
        <f>S2PQ_relational[[#This Row],[PIGUID]]&amp;S2PQ_relational[[#This Row],[PQGUID]]</f>
        <v>39F9isLjJQ6Zd74kvoYSEd</v>
      </c>
      <c r="D111" t="e">
        <f>IF(INDEX(S2PQ[[S2PQGUID]:[Answer]],MATCH(S2PQ_relational[[#This Row],[PQGUID]],S2PQ[S2PQGUID],0),5)="no",S2PQ_relational[[#This Row],[PIGUID]]&amp;"NO","-")</f>
        <v>#N/A</v>
      </c>
    </row>
    <row r="112" spans="1:4" x14ac:dyDescent="0.25">
      <c r="A112" t="s">
        <v>477</v>
      </c>
      <c r="C112" t="str">
        <f>S2PQ_relational[[#This Row],[PIGUID]]&amp;S2PQ_relational[[#This Row],[PQGUID]]</f>
        <v>3OtWilsPbB5ZZXOPyhUkNP</v>
      </c>
      <c r="D112" t="e">
        <f>IF(INDEX(S2PQ[[S2PQGUID]:[Answer]],MATCH(S2PQ_relational[[#This Row],[PQGUID]],S2PQ[S2PQGUID],0),5)="no",S2PQ_relational[[#This Row],[PIGUID]]&amp;"NO","-")</f>
        <v>#N/A</v>
      </c>
    </row>
    <row r="113" spans="1:4" x14ac:dyDescent="0.25">
      <c r="A113" t="s">
        <v>540</v>
      </c>
      <c r="C113" t="str">
        <f>S2PQ_relational[[#This Row],[PIGUID]]&amp;S2PQ_relational[[#This Row],[PQGUID]]</f>
        <v>4hj8yNQ0AWIKM13fv1LXnH</v>
      </c>
      <c r="D113" t="e">
        <f>IF(INDEX(S2PQ[[S2PQGUID]:[Answer]],MATCH(S2PQ_relational[[#This Row],[PQGUID]],S2PQ[S2PQGUID],0),5)="no",S2PQ_relational[[#This Row],[PIGUID]]&amp;"NO","-")</f>
        <v>#N/A</v>
      </c>
    </row>
    <row r="114" spans="1:4" x14ac:dyDescent="0.25">
      <c r="A114" t="s">
        <v>565</v>
      </c>
      <c r="C114" t="str">
        <f>S2PQ_relational[[#This Row],[PIGUID]]&amp;S2PQ_relational[[#This Row],[PQGUID]]</f>
        <v>7DEJL7y7mizlJhjjXC7LAJ</v>
      </c>
      <c r="D114" t="e">
        <f>IF(INDEX(S2PQ[[S2PQGUID]:[Answer]],MATCH(S2PQ_relational[[#This Row],[PQGUID]],S2PQ[S2PQGUID],0),5)="no",S2PQ_relational[[#This Row],[PIGUID]]&amp;"NO","-")</f>
        <v>#N/A</v>
      </c>
    </row>
    <row r="115" spans="1:4" x14ac:dyDescent="0.25">
      <c r="A115" t="s">
        <v>572</v>
      </c>
      <c r="C115" t="str">
        <f>S2PQ_relational[[#This Row],[PIGUID]]&amp;S2PQ_relational[[#This Row],[PQGUID]]</f>
        <v>5tjvDzu4uwYtOMrUOotha1</v>
      </c>
      <c r="D115" t="e">
        <f>IF(INDEX(S2PQ[[S2PQGUID]:[Answer]],MATCH(S2PQ_relational[[#This Row],[PQGUID]],S2PQ[S2PQGUID],0),5)="no",S2PQ_relational[[#This Row],[PIGUID]]&amp;"NO","-")</f>
        <v>#N/A</v>
      </c>
    </row>
    <row r="116" spans="1:4" x14ac:dyDescent="0.25">
      <c r="A116" t="s">
        <v>578</v>
      </c>
      <c r="C116" t="str">
        <f>S2PQ_relational[[#This Row],[PIGUID]]&amp;S2PQ_relational[[#This Row],[PQGUID]]</f>
        <v>5ox7CPJGZhAIZGguhEqIkD</v>
      </c>
      <c r="D116" t="e">
        <f>IF(INDEX(S2PQ[[S2PQGUID]:[Answer]],MATCH(S2PQ_relational[[#This Row],[PQGUID]],S2PQ[S2PQGUID],0),5)="no",S2PQ_relational[[#This Row],[PIGUID]]&amp;"NO","-")</f>
        <v>#N/A</v>
      </c>
    </row>
    <row r="117" spans="1:4" x14ac:dyDescent="0.25">
      <c r="A117" t="s">
        <v>584</v>
      </c>
      <c r="C117" t="str">
        <f>S2PQ_relational[[#This Row],[PIGUID]]&amp;S2PQ_relational[[#This Row],[PQGUID]]</f>
        <v>4ju2JTWawwBzwZJNFur9g6</v>
      </c>
      <c r="D117" t="e">
        <f>IF(INDEX(S2PQ[[S2PQGUID]:[Answer]],MATCH(S2PQ_relational[[#This Row],[PQGUID]],S2PQ[S2PQGUID],0),5)="no",S2PQ_relational[[#This Row],[PIGUID]]&amp;"NO","-")</f>
        <v>#N/A</v>
      </c>
    </row>
    <row r="118" spans="1:4" x14ac:dyDescent="0.25">
      <c r="A118" t="s">
        <v>590</v>
      </c>
      <c r="C118" t="str">
        <f>S2PQ_relational[[#This Row],[PIGUID]]&amp;S2PQ_relational[[#This Row],[PQGUID]]</f>
        <v>2aG63JKq0KmCazYPZ5GPAh</v>
      </c>
      <c r="D118" t="e">
        <f>IF(INDEX(S2PQ[[S2PQGUID]:[Answer]],MATCH(S2PQ_relational[[#This Row],[PQGUID]],S2PQ[S2PQGUID],0),5)="no",S2PQ_relational[[#This Row],[PIGUID]]&amp;"NO","-")</f>
        <v>#N/A</v>
      </c>
    </row>
    <row r="119" spans="1:4" x14ac:dyDescent="0.25">
      <c r="A119" t="s">
        <v>596</v>
      </c>
      <c r="C119" t="str">
        <f>S2PQ_relational[[#This Row],[PIGUID]]&amp;S2PQ_relational[[#This Row],[PQGUID]]</f>
        <v>HUB6WxBbrfVh7ZiIz9Yws</v>
      </c>
      <c r="D119" t="e">
        <f>IF(INDEX(S2PQ[[S2PQGUID]:[Answer]],MATCH(S2PQ_relational[[#This Row],[PQGUID]],S2PQ[S2PQGUID],0),5)="no",S2PQ_relational[[#This Row],[PIGUID]]&amp;"NO","-")</f>
        <v>#N/A</v>
      </c>
    </row>
    <row r="120" spans="1:4" x14ac:dyDescent="0.25">
      <c r="A120" t="s">
        <v>602</v>
      </c>
      <c r="C120" t="str">
        <f>S2PQ_relational[[#This Row],[PIGUID]]&amp;S2PQ_relational[[#This Row],[PQGUID]]</f>
        <v>cHXqI6dsoc0sRWFDMKrOO</v>
      </c>
      <c r="D120" t="e">
        <f>IF(INDEX(S2PQ[[S2PQGUID]:[Answer]],MATCH(S2PQ_relational[[#This Row],[PQGUID]],S2PQ[S2PQGUID],0),5)="no",S2PQ_relational[[#This Row],[PIGUID]]&amp;"NO","-")</f>
        <v>#N/A</v>
      </c>
    </row>
    <row r="121" spans="1:4" x14ac:dyDescent="0.25">
      <c r="A121" t="s">
        <v>608</v>
      </c>
      <c r="C121" t="str">
        <f>S2PQ_relational[[#This Row],[PIGUID]]&amp;S2PQ_relational[[#This Row],[PQGUID]]</f>
        <v>6Gz7d0PNU6f1l0M5VCQt1m</v>
      </c>
      <c r="D121" t="e">
        <f>IF(INDEX(S2PQ[[S2PQGUID]:[Answer]],MATCH(S2PQ_relational[[#This Row],[PQGUID]],S2PQ[S2PQGUID],0),5)="no",S2PQ_relational[[#This Row],[PIGUID]]&amp;"NO","-")</f>
        <v>#N/A</v>
      </c>
    </row>
    <row r="122" spans="1:4" x14ac:dyDescent="0.25">
      <c r="A122" t="s">
        <v>614</v>
      </c>
      <c r="C122" t="str">
        <f>S2PQ_relational[[#This Row],[PIGUID]]&amp;S2PQ_relational[[#This Row],[PQGUID]]</f>
        <v>2nnigaMi277hUd6GwuaoP2</v>
      </c>
      <c r="D122" t="e">
        <f>IF(INDEX(S2PQ[[S2PQGUID]:[Answer]],MATCH(S2PQ_relational[[#This Row],[PQGUID]],S2PQ[S2PQGUID],0),5)="no",S2PQ_relational[[#This Row],[PIGUID]]&amp;"NO","-")</f>
        <v>#N/A</v>
      </c>
    </row>
    <row r="123" spans="1:4" x14ac:dyDescent="0.25">
      <c r="A123" t="s">
        <v>633</v>
      </c>
      <c r="C123" t="str">
        <f>S2PQ_relational[[#This Row],[PIGUID]]&amp;S2PQ_relational[[#This Row],[PQGUID]]</f>
        <v>2VA2yDRIngmT28xmanFLau</v>
      </c>
      <c r="D123" t="e">
        <f>IF(INDEX(S2PQ[[S2PQGUID]:[Answer]],MATCH(S2PQ_relational[[#This Row],[PQGUID]],S2PQ[S2PQGUID],0),5)="no",S2PQ_relational[[#This Row],[PIGUID]]&amp;"NO","-")</f>
        <v>#N/A</v>
      </c>
    </row>
    <row r="124" spans="1:4" x14ac:dyDescent="0.25">
      <c r="A124" t="s">
        <v>639</v>
      </c>
      <c r="C124" t="str">
        <f>S2PQ_relational[[#This Row],[PIGUID]]&amp;S2PQ_relational[[#This Row],[PQGUID]]</f>
        <v>cfLdmwcQ4nt3NqjKNb9VR</v>
      </c>
      <c r="D124" t="e">
        <f>IF(INDEX(S2PQ[[S2PQGUID]:[Answer]],MATCH(S2PQ_relational[[#This Row],[PQGUID]],S2PQ[S2PQGUID],0),5)="no",S2PQ_relational[[#This Row],[PIGUID]]&amp;"NO","-")</f>
        <v>#N/A</v>
      </c>
    </row>
    <row r="125" spans="1:4" x14ac:dyDescent="0.25">
      <c r="A125" t="s">
        <v>645</v>
      </c>
      <c r="C125" t="str">
        <f>S2PQ_relational[[#This Row],[PIGUID]]&amp;S2PQ_relational[[#This Row],[PQGUID]]</f>
        <v>56qmazDdEezu0qcLDpTk8b</v>
      </c>
      <c r="D125" t="e">
        <f>IF(INDEX(S2PQ[[S2PQGUID]:[Answer]],MATCH(S2PQ_relational[[#This Row],[PQGUID]],S2PQ[S2PQGUID],0),5)="no",S2PQ_relational[[#This Row],[PIGUID]]&amp;"NO","-")</f>
        <v>#N/A</v>
      </c>
    </row>
    <row r="126" spans="1:4" x14ac:dyDescent="0.25">
      <c r="A126" t="s">
        <v>651</v>
      </c>
      <c r="C126" t="str">
        <f>S2PQ_relational[[#This Row],[PIGUID]]&amp;S2PQ_relational[[#This Row],[PQGUID]]</f>
        <v>2mcX2QCeO55B43M9TThBRK</v>
      </c>
      <c r="D126" t="e">
        <f>IF(INDEX(S2PQ[[S2PQGUID]:[Answer]],MATCH(S2PQ_relational[[#This Row],[PQGUID]],S2PQ[S2PQGUID],0),5)="no",S2PQ_relational[[#This Row],[PIGUID]]&amp;"NO","-")</f>
        <v>#N/A</v>
      </c>
    </row>
    <row r="127" spans="1:4" x14ac:dyDescent="0.25">
      <c r="A127" t="s">
        <v>670</v>
      </c>
      <c r="C127" t="str">
        <f>S2PQ_relational[[#This Row],[PIGUID]]&amp;S2PQ_relational[[#This Row],[PQGUID]]</f>
        <v>4suM9aMG7Ronqg8JCOHUDd</v>
      </c>
      <c r="D127" t="e">
        <f>IF(INDEX(S2PQ[[S2PQGUID]:[Answer]],MATCH(S2PQ_relational[[#This Row],[PQGUID]],S2PQ[S2PQGUID],0),5)="no",S2PQ_relational[[#This Row],[PIGUID]]&amp;"NO","-")</f>
        <v>#N/A</v>
      </c>
    </row>
    <row r="128" spans="1:4" x14ac:dyDescent="0.25">
      <c r="A128" t="s">
        <v>677</v>
      </c>
      <c r="C128" t="str">
        <f>S2PQ_relational[[#This Row],[PIGUID]]&amp;S2PQ_relational[[#This Row],[PQGUID]]</f>
        <v>12GlLjmfiR3p1CrugIf7lH</v>
      </c>
      <c r="D128" t="e">
        <f>IF(INDEX(S2PQ[[S2PQGUID]:[Answer]],MATCH(S2PQ_relational[[#This Row],[PQGUID]],S2PQ[S2PQGUID],0),5)="no",S2PQ_relational[[#This Row],[PIGUID]]&amp;"NO","-")</f>
        <v>#N/A</v>
      </c>
    </row>
    <row r="129" spans="1:4" x14ac:dyDescent="0.25">
      <c r="A129" t="s">
        <v>683</v>
      </c>
      <c r="C129" t="str">
        <f>S2PQ_relational[[#This Row],[PIGUID]]&amp;S2PQ_relational[[#This Row],[PQGUID]]</f>
        <v>6CqVybowibAEAqQlchz7iJ</v>
      </c>
      <c r="D129" t="e">
        <f>IF(INDEX(S2PQ[[S2PQGUID]:[Answer]],MATCH(S2PQ_relational[[#This Row],[PQGUID]],S2PQ[S2PQGUID],0),5)="no",S2PQ_relational[[#This Row],[PIGUID]]&amp;"NO","-")</f>
        <v>#N/A</v>
      </c>
    </row>
    <row r="130" spans="1:4" x14ac:dyDescent="0.25">
      <c r="A130" t="s">
        <v>689</v>
      </c>
      <c r="C130" t="str">
        <f>S2PQ_relational[[#This Row],[PIGUID]]&amp;S2PQ_relational[[#This Row],[PQGUID]]</f>
        <v>5CyVzMQOHpgJXV2t8rDyEx</v>
      </c>
      <c r="D130" t="e">
        <f>IF(INDEX(S2PQ[[S2PQGUID]:[Answer]],MATCH(S2PQ_relational[[#This Row],[PQGUID]],S2PQ[S2PQGUID],0),5)="no",S2PQ_relational[[#This Row],[PIGUID]]&amp;"NO","-")</f>
        <v>#N/A</v>
      </c>
    </row>
    <row r="131" spans="1:4" x14ac:dyDescent="0.25">
      <c r="A131" t="s">
        <v>695</v>
      </c>
      <c r="C131" t="str">
        <f>S2PQ_relational[[#This Row],[PIGUID]]&amp;S2PQ_relational[[#This Row],[PQGUID]]</f>
        <v>5bKzB0AmHM5MUFMAaNh3oT</v>
      </c>
      <c r="D131" t="e">
        <f>IF(INDEX(S2PQ[[S2PQGUID]:[Answer]],MATCH(S2PQ_relational[[#This Row],[PQGUID]],S2PQ[S2PQGUID],0),5)="no",S2PQ_relational[[#This Row],[PIGUID]]&amp;"NO","-")</f>
        <v>#N/A</v>
      </c>
    </row>
    <row r="132" spans="1:4" x14ac:dyDescent="0.25">
      <c r="A132" t="s">
        <v>701</v>
      </c>
      <c r="C132" t="str">
        <f>S2PQ_relational[[#This Row],[PIGUID]]&amp;S2PQ_relational[[#This Row],[PQGUID]]</f>
        <v>jJEBLIN7mctK6PYNi7uje</v>
      </c>
      <c r="D132" t="e">
        <f>IF(INDEX(S2PQ[[S2PQGUID]:[Answer]],MATCH(S2PQ_relational[[#This Row],[PQGUID]],S2PQ[S2PQGUID],0),5)="no",S2PQ_relational[[#This Row],[PIGUID]]&amp;"NO","-")</f>
        <v>#N/A</v>
      </c>
    </row>
    <row r="133" spans="1:4" x14ac:dyDescent="0.25">
      <c r="A133" t="s">
        <v>810</v>
      </c>
      <c r="C133" t="str">
        <f>S2PQ_relational[[#This Row],[PIGUID]]&amp;S2PQ_relational[[#This Row],[PQGUID]]</f>
        <v>7727wCrfF7Ek8QJssqIRvA</v>
      </c>
      <c r="D133" t="e">
        <f>IF(INDEX(S2PQ[[S2PQGUID]:[Answer]],MATCH(S2PQ_relational[[#This Row],[PQGUID]],S2PQ[S2PQGUID],0),5)="no",S2PQ_relational[[#This Row],[PIGUID]]&amp;"NO","-")</f>
        <v>#N/A</v>
      </c>
    </row>
    <row r="134" spans="1:4" x14ac:dyDescent="0.25">
      <c r="A134" t="s">
        <v>829</v>
      </c>
      <c r="C134" t="str">
        <f>S2PQ_relational[[#This Row],[PIGUID]]&amp;S2PQ_relational[[#This Row],[PQGUID]]</f>
        <v>26oVUeh0JSqDffzTbB7dfe</v>
      </c>
      <c r="D134" t="e">
        <f>IF(INDEX(S2PQ[[S2PQGUID]:[Answer]],MATCH(S2PQ_relational[[#This Row],[PQGUID]],S2PQ[S2PQGUID],0),5)="no",S2PQ_relational[[#This Row],[PIGUID]]&amp;"NO","-")</f>
        <v>#N/A</v>
      </c>
    </row>
    <row r="135" spans="1:4" x14ac:dyDescent="0.25">
      <c r="A135" t="s">
        <v>835</v>
      </c>
      <c r="C135" t="str">
        <f>S2PQ_relational[[#This Row],[PIGUID]]&amp;S2PQ_relational[[#This Row],[PQGUID]]</f>
        <v>63aZ6CYHKE0sCnsgsxHgR0</v>
      </c>
      <c r="D135" t="e">
        <f>IF(INDEX(S2PQ[[S2PQGUID]:[Answer]],MATCH(S2PQ_relational[[#This Row],[PQGUID]],S2PQ[S2PQGUID],0),5)="no",S2PQ_relational[[#This Row],[PIGUID]]&amp;"NO","-")</f>
        <v>#N/A</v>
      </c>
    </row>
    <row r="136" spans="1:4" x14ac:dyDescent="0.25">
      <c r="A136" t="s">
        <v>841</v>
      </c>
      <c r="C136" t="str">
        <f>S2PQ_relational[[#This Row],[PIGUID]]&amp;S2PQ_relational[[#This Row],[PQGUID]]</f>
        <v>1ZhJC93sG1AE9tRrUHZQrX</v>
      </c>
      <c r="D136" t="e">
        <f>IF(INDEX(S2PQ[[S2PQGUID]:[Answer]],MATCH(S2PQ_relational[[#This Row],[PQGUID]],S2PQ[S2PQGUID],0),5)="no",S2PQ_relational[[#This Row],[PIGUID]]&amp;"NO","-")</f>
        <v>#N/A</v>
      </c>
    </row>
    <row r="137" spans="1:4" x14ac:dyDescent="0.25">
      <c r="A137" t="s">
        <v>847</v>
      </c>
      <c r="C137" t="str">
        <f>S2PQ_relational[[#This Row],[PIGUID]]&amp;S2PQ_relational[[#This Row],[PQGUID]]</f>
        <v>2TkpI0oO89VJXIQjjdiLXp</v>
      </c>
      <c r="D137" t="e">
        <f>IF(INDEX(S2PQ[[S2PQGUID]:[Answer]],MATCH(S2PQ_relational[[#This Row],[PQGUID]],S2PQ[S2PQGUID],0),5)="no",S2PQ_relational[[#This Row],[PIGUID]]&amp;"NO","-")</f>
        <v>#N/A</v>
      </c>
    </row>
    <row r="138" spans="1:4" x14ac:dyDescent="0.25">
      <c r="A138" t="s">
        <v>853</v>
      </c>
      <c r="C138" t="str">
        <f>S2PQ_relational[[#This Row],[PIGUID]]&amp;S2PQ_relational[[#This Row],[PQGUID]]</f>
        <v>30HcY0j1ZfWaGl5xg9uD4q</v>
      </c>
      <c r="D138" t="e">
        <f>IF(INDEX(S2PQ[[S2PQGUID]:[Answer]],MATCH(S2PQ_relational[[#This Row],[PQGUID]],S2PQ[S2PQGUID],0),5)="no",S2PQ_relational[[#This Row],[PIGUID]]&amp;"NO","-")</f>
        <v>#N/A</v>
      </c>
    </row>
    <row r="139" spans="1:4" x14ac:dyDescent="0.25">
      <c r="A139" t="s">
        <v>859</v>
      </c>
      <c r="C139" t="str">
        <f>S2PQ_relational[[#This Row],[PIGUID]]&amp;S2PQ_relational[[#This Row],[PQGUID]]</f>
        <v>7oC01ujLfmwYmvwHrx3sUi</v>
      </c>
      <c r="D139" t="e">
        <f>IF(INDEX(S2PQ[[S2PQGUID]:[Answer]],MATCH(S2PQ_relational[[#This Row],[PQGUID]],S2PQ[S2PQGUID],0),5)="no",S2PQ_relational[[#This Row],[PIGUID]]&amp;"NO","-")</f>
        <v>#N/A</v>
      </c>
    </row>
    <row r="140" spans="1:4" x14ac:dyDescent="0.25">
      <c r="A140" t="s">
        <v>865</v>
      </c>
      <c r="C140" t="str">
        <f>S2PQ_relational[[#This Row],[PIGUID]]&amp;S2PQ_relational[[#This Row],[PQGUID]]</f>
        <v>1gaTPQS3nY0E4CVPg07fOa</v>
      </c>
      <c r="D140" t="e">
        <f>IF(INDEX(S2PQ[[S2PQGUID]:[Answer]],MATCH(S2PQ_relational[[#This Row],[PQGUID]],S2PQ[S2PQGUID],0),5)="no",S2PQ_relational[[#This Row],[PIGUID]]&amp;"NO","-")</f>
        <v>#N/A</v>
      </c>
    </row>
    <row r="141" spans="1:4" x14ac:dyDescent="0.25">
      <c r="A141" t="s">
        <v>871</v>
      </c>
      <c r="C141" t="str">
        <f>S2PQ_relational[[#This Row],[PIGUID]]&amp;S2PQ_relational[[#This Row],[PQGUID]]</f>
        <v>6mLepknHyXPL96w8iUWNmq</v>
      </c>
      <c r="D141" t="e">
        <f>IF(INDEX(S2PQ[[S2PQGUID]:[Answer]],MATCH(S2PQ_relational[[#This Row],[PQGUID]],S2PQ[S2PQGUID],0),5)="no",S2PQ_relational[[#This Row],[PIGUID]]&amp;"NO","-")</f>
        <v>#N/A</v>
      </c>
    </row>
    <row r="142" spans="1:4" x14ac:dyDescent="0.25">
      <c r="A142" t="s">
        <v>877</v>
      </c>
      <c r="C142" t="str">
        <f>S2PQ_relational[[#This Row],[PIGUID]]&amp;S2PQ_relational[[#This Row],[PQGUID]]</f>
        <v>5SF66mgvwsGYugmeB2dBT1</v>
      </c>
      <c r="D142" t="e">
        <f>IF(INDEX(S2PQ[[S2PQGUID]:[Answer]],MATCH(S2PQ_relational[[#This Row],[PQGUID]],S2PQ[S2PQGUID],0),5)="no",S2PQ_relational[[#This Row],[PIGUID]]&amp;"NO","-")</f>
        <v>#N/A</v>
      </c>
    </row>
    <row r="143" spans="1:4" x14ac:dyDescent="0.25">
      <c r="A143" t="s">
        <v>884</v>
      </c>
      <c r="C143" t="str">
        <f>S2PQ_relational[[#This Row],[PIGUID]]&amp;S2PQ_relational[[#This Row],[PQGUID]]</f>
        <v>VxoW3eppRVQj62hEWbs6N</v>
      </c>
      <c r="D143" t="e">
        <f>IF(INDEX(S2PQ[[S2PQGUID]:[Answer]],MATCH(S2PQ_relational[[#This Row],[PQGUID]],S2PQ[S2PQGUID],0),5)="no",S2PQ_relational[[#This Row],[PIGUID]]&amp;"NO","-")</f>
        <v>#N/A</v>
      </c>
    </row>
    <row r="144" spans="1:4" x14ac:dyDescent="0.25">
      <c r="A144" t="s">
        <v>890</v>
      </c>
      <c r="C144" t="str">
        <f>S2PQ_relational[[#This Row],[PIGUID]]&amp;S2PQ_relational[[#This Row],[PQGUID]]</f>
        <v>zfN1gzXCVFU1NMLMSk5w4</v>
      </c>
      <c r="D144" t="e">
        <f>IF(INDEX(S2PQ[[S2PQGUID]:[Answer]],MATCH(S2PQ_relational[[#This Row],[PQGUID]],S2PQ[S2PQGUID],0),5)="no",S2PQ_relational[[#This Row],[PIGUID]]&amp;"NO","-")</f>
        <v>#N/A</v>
      </c>
    </row>
    <row r="145" spans="1:4" x14ac:dyDescent="0.25">
      <c r="A145" t="s">
        <v>68</v>
      </c>
      <c r="C145" t="str">
        <f>S2PQ_relational[[#This Row],[PIGUID]]&amp;S2PQ_relational[[#This Row],[PQGUID]]</f>
        <v>1qMv99SA3gQujmblYFIRnS</v>
      </c>
      <c r="D145" t="e">
        <f>IF(INDEX(S2PQ[[S2PQGUID]:[Answer]],MATCH(S2PQ_relational[[#This Row],[PQGUID]],S2PQ[S2PQGUID],0),5)="no",S2PQ_relational[[#This Row],[PIGUID]]&amp;"NO","-")</f>
        <v>#N/A</v>
      </c>
    </row>
    <row r="146" spans="1:4" x14ac:dyDescent="0.25">
      <c r="A146" t="s">
        <v>896</v>
      </c>
      <c r="C146" t="str">
        <f>S2PQ_relational[[#This Row],[PIGUID]]&amp;S2PQ_relational[[#This Row],[PQGUID]]</f>
        <v>DWeb0hZqvcivWYWhN7n9x</v>
      </c>
      <c r="D146" t="e">
        <f>IF(INDEX(S2PQ[[S2PQGUID]:[Answer]],MATCH(S2PQ_relational[[#This Row],[PQGUID]],S2PQ[S2PQGUID],0),5)="no",S2PQ_relational[[#This Row],[PIGUID]]&amp;"NO","-")</f>
        <v>#N/A</v>
      </c>
    </row>
    <row r="147" spans="1:4" x14ac:dyDescent="0.25">
      <c r="A147" t="s">
        <v>902</v>
      </c>
      <c r="C147" t="str">
        <f>S2PQ_relational[[#This Row],[PIGUID]]&amp;S2PQ_relational[[#This Row],[PQGUID]]</f>
        <v>6YjePL0KF29uvW9FqH4vaa</v>
      </c>
      <c r="D147" t="e">
        <f>IF(INDEX(S2PQ[[S2PQGUID]:[Answer]],MATCH(S2PQ_relational[[#This Row],[PQGUID]],S2PQ[S2PQGUID],0),5)="no",S2PQ_relational[[#This Row],[PIGUID]]&amp;"NO","-")</f>
        <v>#N/A</v>
      </c>
    </row>
    <row r="148" spans="1:4" x14ac:dyDescent="0.25">
      <c r="A148" t="s">
        <v>908</v>
      </c>
      <c r="C148" t="str">
        <f>S2PQ_relational[[#This Row],[PIGUID]]&amp;S2PQ_relational[[#This Row],[PQGUID]]</f>
        <v>sh5QCkIA5LXppp4nQyqo8</v>
      </c>
      <c r="D148" t="e">
        <f>IF(INDEX(S2PQ[[S2PQGUID]:[Answer]],MATCH(S2PQ_relational[[#This Row],[PQGUID]],S2PQ[S2PQGUID],0),5)="no",S2PQ_relational[[#This Row],[PIGUID]]&amp;"NO","-")</f>
        <v>#N/A</v>
      </c>
    </row>
    <row r="149" spans="1:4" x14ac:dyDescent="0.25">
      <c r="A149" t="s">
        <v>914</v>
      </c>
      <c r="C149" t="str">
        <f>S2PQ_relational[[#This Row],[PIGUID]]&amp;S2PQ_relational[[#This Row],[PQGUID]]</f>
        <v>5B6465WjuztLejyNR7yo3X</v>
      </c>
      <c r="D149" t="e">
        <f>IF(INDEX(S2PQ[[S2PQGUID]:[Answer]],MATCH(S2PQ_relational[[#This Row],[PQGUID]],S2PQ[S2PQGUID],0),5)="no",S2PQ_relational[[#This Row],[PIGUID]]&amp;"NO","-")</f>
        <v>#N/A</v>
      </c>
    </row>
    <row r="150" spans="1:4" x14ac:dyDescent="0.25">
      <c r="A150" t="s">
        <v>920</v>
      </c>
      <c r="C150" t="str">
        <f>S2PQ_relational[[#This Row],[PIGUID]]&amp;S2PQ_relational[[#This Row],[PQGUID]]</f>
        <v>4HhOBU3FNtpOTqBOWK13k3</v>
      </c>
      <c r="D150" t="e">
        <f>IF(INDEX(S2PQ[[S2PQGUID]:[Answer]],MATCH(S2PQ_relational[[#This Row],[PQGUID]],S2PQ[S2PQGUID],0),5)="no",S2PQ_relational[[#This Row],[PIGUID]]&amp;"NO","-")</f>
        <v>#N/A</v>
      </c>
    </row>
    <row r="151" spans="1:4" x14ac:dyDescent="0.25">
      <c r="A151" t="s">
        <v>927</v>
      </c>
      <c r="C151" t="str">
        <f>S2PQ_relational[[#This Row],[PIGUID]]&amp;S2PQ_relational[[#This Row],[PQGUID]]</f>
        <v>2CaH0tMqgX64gbY7gHYrZi</v>
      </c>
      <c r="D151" t="e">
        <f>IF(INDEX(S2PQ[[S2PQGUID]:[Answer]],MATCH(S2PQ_relational[[#This Row],[PQGUID]],S2PQ[S2PQGUID],0),5)="no",S2PQ_relational[[#This Row],[PIGUID]]&amp;"NO","-")</f>
        <v>#N/A</v>
      </c>
    </row>
    <row r="152" spans="1:4" x14ac:dyDescent="0.25">
      <c r="A152" t="s">
        <v>933</v>
      </c>
      <c r="C152" t="str">
        <f>S2PQ_relational[[#This Row],[PIGUID]]&amp;S2PQ_relational[[#This Row],[PQGUID]]</f>
        <v>1kg7oZ82F8X56xHxCTeb5e</v>
      </c>
      <c r="D152" t="e">
        <f>IF(INDEX(S2PQ[[S2PQGUID]:[Answer]],MATCH(S2PQ_relational[[#This Row],[PQGUID]],S2PQ[S2PQGUID],0),5)="no",S2PQ_relational[[#This Row],[PIGUID]]&amp;"NO","-")</f>
        <v>#N/A</v>
      </c>
    </row>
    <row r="153" spans="1:4" x14ac:dyDescent="0.25">
      <c r="A153" t="s">
        <v>939</v>
      </c>
      <c r="C153" t="str">
        <f>S2PQ_relational[[#This Row],[PIGUID]]&amp;S2PQ_relational[[#This Row],[PQGUID]]</f>
        <v>7H5D4ap1dA939i9ZFlw65L</v>
      </c>
      <c r="D153" t="e">
        <f>IF(INDEX(S2PQ[[S2PQGUID]:[Answer]],MATCH(S2PQ_relational[[#This Row],[PQGUID]],S2PQ[S2PQGUID],0),5)="no",S2PQ_relational[[#This Row],[PIGUID]]&amp;"NO","-")</f>
        <v>#N/A</v>
      </c>
    </row>
    <row r="154" spans="1:4" x14ac:dyDescent="0.25">
      <c r="A154" t="s">
        <v>946</v>
      </c>
      <c r="C154" t="str">
        <f>S2PQ_relational[[#This Row],[PIGUID]]&amp;S2PQ_relational[[#This Row],[PQGUID]]</f>
        <v>uETQWa64h6xZTRPxHNoZ9</v>
      </c>
      <c r="D154" t="e">
        <f>IF(INDEX(S2PQ[[S2PQGUID]:[Answer]],MATCH(S2PQ_relational[[#This Row],[PQGUID]],S2PQ[S2PQGUID],0),5)="no",S2PQ_relational[[#This Row],[PIGUID]]&amp;"NO","-")</f>
        <v>#N/A</v>
      </c>
    </row>
    <row r="155" spans="1:4" x14ac:dyDescent="0.25">
      <c r="A155" t="s">
        <v>952</v>
      </c>
      <c r="C155" t="str">
        <f>S2PQ_relational[[#This Row],[PIGUID]]&amp;S2PQ_relational[[#This Row],[PQGUID]]</f>
        <v>5aarunS8jJuPjGeXPPWFXk</v>
      </c>
      <c r="D155" t="e">
        <f>IF(INDEX(S2PQ[[S2PQGUID]:[Answer]],MATCH(S2PQ_relational[[#This Row],[PQGUID]],S2PQ[S2PQGUID],0),5)="no",S2PQ_relational[[#This Row],[PIGUID]]&amp;"NO","-")</f>
        <v>#N/A</v>
      </c>
    </row>
    <row r="156" spans="1:4" x14ac:dyDescent="0.25">
      <c r="A156" t="s">
        <v>958</v>
      </c>
      <c r="C156" t="str">
        <f>S2PQ_relational[[#This Row],[PIGUID]]&amp;S2PQ_relational[[#This Row],[PQGUID]]</f>
        <v>HsBgJKjiQ0rZGn4xCyr8m</v>
      </c>
      <c r="D156" t="e">
        <f>IF(INDEX(S2PQ[[S2PQGUID]:[Answer]],MATCH(S2PQ_relational[[#This Row],[PQGUID]],S2PQ[S2PQGUID],0),5)="no",S2PQ_relational[[#This Row],[PIGUID]]&amp;"NO","-")</f>
        <v>#N/A</v>
      </c>
    </row>
    <row r="157" spans="1:4" x14ac:dyDescent="0.25">
      <c r="A157" t="s">
        <v>964</v>
      </c>
      <c r="C157" t="str">
        <f>S2PQ_relational[[#This Row],[PIGUID]]&amp;S2PQ_relational[[#This Row],[PQGUID]]</f>
        <v>4ZDcRnSbxykBSQEOtTCsZj</v>
      </c>
      <c r="D157" t="e">
        <f>IF(INDEX(S2PQ[[S2PQGUID]:[Answer]],MATCH(S2PQ_relational[[#This Row],[PQGUID]],S2PQ[S2PQGUID],0),5)="no",S2PQ_relational[[#This Row],[PIGUID]]&amp;"NO","-")</f>
        <v>#N/A</v>
      </c>
    </row>
    <row r="158" spans="1:4" x14ac:dyDescent="0.25">
      <c r="A158" t="s">
        <v>970</v>
      </c>
      <c r="C158" t="str">
        <f>S2PQ_relational[[#This Row],[PIGUID]]&amp;S2PQ_relational[[#This Row],[PQGUID]]</f>
        <v>3lw2287hRxUwySxdZLztmv</v>
      </c>
      <c r="D158" t="e">
        <f>IF(INDEX(S2PQ[[S2PQGUID]:[Answer]],MATCH(S2PQ_relational[[#This Row],[PQGUID]],S2PQ[S2PQGUID],0),5)="no",S2PQ_relational[[#This Row],[PIGUID]]&amp;"NO","-")</f>
        <v>#N/A</v>
      </c>
    </row>
    <row r="159" spans="1:4" x14ac:dyDescent="0.25">
      <c r="A159" t="s">
        <v>976</v>
      </c>
      <c r="C159" t="str">
        <f>S2PQ_relational[[#This Row],[PIGUID]]&amp;S2PQ_relational[[#This Row],[PQGUID]]</f>
        <v>76vnTm8yNfvnF8bTWOBPI5</v>
      </c>
      <c r="D159" t="e">
        <f>IF(INDEX(S2PQ[[S2PQGUID]:[Answer]],MATCH(S2PQ_relational[[#This Row],[PQGUID]],S2PQ[S2PQGUID],0),5)="no",S2PQ_relational[[#This Row],[PIGUID]]&amp;"NO","-")</f>
        <v>#N/A</v>
      </c>
    </row>
    <row r="160" spans="1:4" x14ac:dyDescent="0.25">
      <c r="A160" t="s">
        <v>982</v>
      </c>
      <c r="C160" t="str">
        <f>S2PQ_relational[[#This Row],[PIGUID]]&amp;S2PQ_relational[[#This Row],[PQGUID]]</f>
        <v>25w0mcU6XQNZjjzH04nleT</v>
      </c>
      <c r="D160" t="e">
        <f>IF(INDEX(S2PQ[[S2PQGUID]:[Answer]],MATCH(S2PQ_relational[[#This Row],[PQGUID]],S2PQ[S2PQGUID],0),5)="no",S2PQ_relational[[#This Row],[PIGUID]]&amp;"NO","-")</f>
        <v>#N/A</v>
      </c>
    </row>
    <row r="161" spans="1:4" x14ac:dyDescent="0.25">
      <c r="A161" t="s">
        <v>987</v>
      </c>
      <c r="C161" t="str">
        <f>S2PQ_relational[[#This Row],[PIGUID]]&amp;S2PQ_relational[[#This Row],[PQGUID]]</f>
        <v>28UN4lFEVUMLUGQWMhDHpZ</v>
      </c>
      <c r="D161" t="e">
        <f>IF(INDEX(S2PQ[[S2PQGUID]:[Answer]],MATCH(S2PQ_relational[[#This Row],[PQGUID]],S2PQ[S2PQGUID],0),5)="no",S2PQ_relational[[#This Row],[PIGUID]]&amp;"NO","-")</f>
        <v>#N/A</v>
      </c>
    </row>
    <row r="162" spans="1:4" x14ac:dyDescent="0.25">
      <c r="A162" t="s">
        <v>994</v>
      </c>
      <c r="C162" t="str">
        <f>S2PQ_relational[[#This Row],[PIGUID]]&amp;S2PQ_relational[[#This Row],[PQGUID]]</f>
        <v>7IZPUMdn8LG4cm9XAcG5Xg</v>
      </c>
      <c r="D162" t="e">
        <f>IF(INDEX(S2PQ[[S2PQGUID]:[Answer]],MATCH(S2PQ_relational[[#This Row],[PQGUID]],S2PQ[S2PQGUID],0),5)="no",S2PQ_relational[[#This Row],[PIGUID]]&amp;"NO","-")</f>
        <v>#N/A</v>
      </c>
    </row>
    <row r="163" spans="1:4" x14ac:dyDescent="0.25">
      <c r="A163" t="s">
        <v>1000</v>
      </c>
      <c r="C163" t="str">
        <f>S2PQ_relational[[#This Row],[PIGUID]]&amp;S2PQ_relational[[#This Row],[PQGUID]]</f>
        <v>YcWhCltjBk94O16rG7JAz</v>
      </c>
      <c r="D163" t="e">
        <f>IF(INDEX(S2PQ[[S2PQGUID]:[Answer]],MATCH(S2PQ_relational[[#This Row],[PQGUID]],S2PQ[S2PQGUID],0),5)="no",S2PQ_relational[[#This Row],[PIGUID]]&amp;"NO","-")</f>
        <v>#N/A</v>
      </c>
    </row>
    <row r="164" spans="1:4" x14ac:dyDescent="0.25">
      <c r="A164" t="s">
        <v>1006</v>
      </c>
      <c r="C164" t="str">
        <f>S2PQ_relational[[#This Row],[PIGUID]]&amp;S2PQ_relational[[#This Row],[PQGUID]]</f>
        <v>7uxTuyQhU1JIRu8cRJOnhK</v>
      </c>
      <c r="D164" t="e">
        <f>IF(INDEX(S2PQ[[S2PQGUID]:[Answer]],MATCH(S2PQ_relational[[#This Row],[PQGUID]],S2PQ[S2PQGUID],0),5)="no",S2PQ_relational[[#This Row],[PIGUID]]&amp;"NO","-")</f>
        <v>#N/A</v>
      </c>
    </row>
    <row r="165" spans="1:4" x14ac:dyDescent="0.25">
      <c r="A165" t="s">
        <v>1012</v>
      </c>
      <c r="C165" t="str">
        <f>S2PQ_relational[[#This Row],[PIGUID]]&amp;S2PQ_relational[[#This Row],[PQGUID]]</f>
        <v>5RhMrH3LeNbpQP0SF3z9B8</v>
      </c>
      <c r="D165" t="e">
        <f>IF(INDEX(S2PQ[[S2PQGUID]:[Answer]],MATCH(S2PQ_relational[[#This Row],[PQGUID]],S2PQ[S2PQGUID],0),5)="no",S2PQ_relational[[#This Row],[PIGUID]]&amp;"NO","-")</f>
        <v>#N/A</v>
      </c>
    </row>
    <row r="166" spans="1:4" x14ac:dyDescent="0.25">
      <c r="A166" t="s">
        <v>1019</v>
      </c>
      <c r="C166" t="str">
        <f>S2PQ_relational[[#This Row],[PIGUID]]&amp;S2PQ_relational[[#This Row],[PQGUID]]</f>
        <v>wGbLwr4TWYQLYFsJpZyS5</v>
      </c>
      <c r="D166" t="e">
        <f>IF(INDEX(S2PQ[[S2PQGUID]:[Answer]],MATCH(S2PQ_relational[[#This Row],[PQGUID]],S2PQ[S2PQGUID],0),5)="no",S2PQ_relational[[#This Row],[PIGUID]]&amp;"NO","-")</f>
        <v>#N/A</v>
      </c>
    </row>
    <row r="167" spans="1:4" x14ac:dyDescent="0.25">
      <c r="A167" t="s">
        <v>1025</v>
      </c>
      <c r="C167" t="str">
        <f>S2PQ_relational[[#This Row],[PIGUID]]&amp;S2PQ_relational[[#This Row],[PQGUID]]</f>
        <v>QNknhSMlMaeXAsfnY8UEP</v>
      </c>
      <c r="D167" t="e">
        <f>IF(INDEX(S2PQ[[S2PQGUID]:[Answer]],MATCH(S2PQ_relational[[#This Row],[PQGUID]],S2PQ[S2PQGUID],0),5)="no",S2PQ_relational[[#This Row],[PIGUID]]&amp;"NO","-")</f>
        <v>#N/A</v>
      </c>
    </row>
    <row r="168" spans="1:4" x14ac:dyDescent="0.25">
      <c r="A168" t="s">
        <v>1031</v>
      </c>
      <c r="C168" t="str">
        <f>S2PQ_relational[[#This Row],[PIGUID]]&amp;S2PQ_relational[[#This Row],[PQGUID]]</f>
        <v>5GvcITZFRzBtJId6wqzzu7</v>
      </c>
      <c r="D168" t="e">
        <f>IF(INDEX(S2PQ[[S2PQGUID]:[Answer]],MATCH(S2PQ_relational[[#This Row],[PQGUID]],S2PQ[S2PQGUID],0),5)="no",S2PQ_relational[[#This Row],[PIGUID]]&amp;"NO","-")</f>
        <v>#N/A</v>
      </c>
    </row>
    <row r="169" spans="1:4" x14ac:dyDescent="0.25">
      <c r="A169" t="s">
        <v>1037</v>
      </c>
      <c r="C169" t="str">
        <f>S2PQ_relational[[#This Row],[PIGUID]]&amp;S2PQ_relational[[#This Row],[PQGUID]]</f>
        <v>7zdSIXWf4u82gTs5vRae6m</v>
      </c>
      <c r="D169" t="e">
        <f>IF(INDEX(S2PQ[[S2PQGUID]:[Answer]],MATCH(S2PQ_relational[[#This Row],[PQGUID]],S2PQ[S2PQGUID],0),5)="no",S2PQ_relational[[#This Row],[PIGUID]]&amp;"NO","-")</f>
        <v>#N/A</v>
      </c>
    </row>
    <row r="170" spans="1:4" x14ac:dyDescent="0.25">
      <c r="A170" t="s">
        <v>1044</v>
      </c>
      <c r="C170" t="str">
        <f>S2PQ_relational[[#This Row],[PIGUID]]&amp;S2PQ_relational[[#This Row],[PQGUID]]</f>
        <v>3T0MkqTcvC9MmSsn7bLROp</v>
      </c>
      <c r="D170" t="e">
        <f>IF(INDEX(S2PQ[[S2PQGUID]:[Answer]],MATCH(S2PQ_relational[[#This Row],[PQGUID]],S2PQ[S2PQGUID],0),5)="no",S2PQ_relational[[#This Row],[PIGUID]]&amp;"NO","-")</f>
        <v>#N/A</v>
      </c>
    </row>
    <row r="171" spans="1:4" x14ac:dyDescent="0.25">
      <c r="A171" t="s">
        <v>1050</v>
      </c>
      <c r="C171" t="str">
        <f>S2PQ_relational[[#This Row],[PIGUID]]&amp;S2PQ_relational[[#This Row],[PQGUID]]</f>
        <v>19cYdyjQlCo5oh6eyGmP8j</v>
      </c>
      <c r="D171" t="e">
        <f>IF(INDEX(S2PQ[[S2PQGUID]:[Answer]],MATCH(S2PQ_relational[[#This Row],[PQGUID]],S2PQ[S2PQGUID],0),5)="no",S2PQ_relational[[#This Row],[PIGUID]]&amp;"NO","-")</f>
        <v>#N/A</v>
      </c>
    </row>
    <row r="172" spans="1:4" x14ac:dyDescent="0.25">
      <c r="A172" t="s">
        <v>1056</v>
      </c>
      <c r="C172" t="str">
        <f>S2PQ_relational[[#This Row],[PIGUID]]&amp;S2PQ_relational[[#This Row],[PQGUID]]</f>
        <v>2hXBuT8uXxASgR3jgRN7ea</v>
      </c>
      <c r="D172" t="e">
        <f>IF(INDEX(S2PQ[[S2PQGUID]:[Answer]],MATCH(S2PQ_relational[[#This Row],[PQGUID]],S2PQ[S2PQGUID],0),5)="no",S2PQ_relational[[#This Row],[PIGUID]]&amp;"NO","-")</f>
        <v>#N/A</v>
      </c>
    </row>
    <row r="173" spans="1:4" x14ac:dyDescent="0.25">
      <c r="A173" t="s">
        <v>1062</v>
      </c>
      <c r="C173" t="str">
        <f>S2PQ_relational[[#This Row],[PIGUID]]&amp;S2PQ_relational[[#This Row],[PQGUID]]</f>
        <v>6Y3p5HcNdTZa3WhvYkYuVV</v>
      </c>
      <c r="D173" t="e">
        <f>IF(INDEX(S2PQ[[S2PQGUID]:[Answer]],MATCH(S2PQ_relational[[#This Row],[PQGUID]],S2PQ[S2PQGUID],0),5)="no",S2PQ_relational[[#This Row],[PIGUID]]&amp;"NO","-")</f>
        <v>#N/A</v>
      </c>
    </row>
    <row r="174" spans="1:4" x14ac:dyDescent="0.25">
      <c r="A174" t="s">
        <v>1068</v>
      </c>
      <c r="C174" t="str">
        <f>S2PQ_relational[[#This Row],[PIGUID]]&amp;S2PQ_relational[[#This Row],[PQGUID]]</f>
        <v>2IrdG9x2VoLRz3uzIqetZ4</v>
      </c>
      <c r="D174" t="e">
        <f>IF(INDEX(S2PQ[[S2PQGUID]:[Answer]],MATCH(S2PQ_relational[[#This Row],[PQGUID]],S2PQ[S2PQGUID],0),5)="no",S2PQ_relational[[#This Row],[PIGUID]]&amp;"NO","-")</f>
        <v>#N/A</v>
      </c>
    </row>
    <row r="175" spans="1:4" x14ac:dyDescent="0.25">
      <c r="A175" t="s">
        <v>1074</v>
      </c>
      <c r="C175" t="str">
        <f>S2PQ_relational[[#This Row],[PIGUID]]&amp;S2PQ_relational[[#This Row],[PQGUID]]</f>
        <v>71DXWwXRfTKzb0Eo4Xe9pl</v>
      </c>
      <c r="D175" t="e">
        <f>IF(INDEX(S2PQ[[S2PQGUID]:[Answer]],MATCH(S2PQ_relational[[#This Row],[PQGUID]],S2PQ[S2PQGUID],0),5)="no",S2PQ_relational[[#This Row],[PIGUID]]&amp;"NO","-")</f>
        <v>#N/A</v>
      </c>
    </row>
    <row r="176" spans="1:4" x14ac:dyDescent="0.25">
      <c r="A176" t="s">
        <v>1080</v>
      </c>
      <c r="C176" t="str">
        <f>S2PQ_relational[[#This Row],[PIGUID]]&amp;S2PQ_relational[[#This Row],[PQGUID]]</f>
        <v>72m82XCcVIz4eNCYgLfdlO</v>
      </c>
      <c r="D176" t="e">
        <f>IF(INDEX(S2PQ[[S2PQGUID]:[Answer]],MATCH(S2PQ_relational[[#This Row],[PQGUID]],S2PQ[S2PQGUID],0),5)="no",S2PQ_relational[[#This Row],[PIGUID]]&amp;"NO","-")</f>
        <v>#N/A</v>
      </c>
    </row>
    <row r="177" spans="1:4" x14ac:dyDescent="0.25">
      <c r="A177" t="s">
        <v>1086</v>
      </c>
      <c r="C177" t="str">
        <f>S2PQ_relational[[#This Row],[PIGUID]]&amp;S2PQ_relational[[#This Row],[PQGUID]]</f>
        <v>4jsfEdnXyobHEzFdN59icI</v>
      </c>
      <c r="D177" t="e">
        <f>IF(INDEX(S2PQ[[S2PQGUID]:[Answer]],MATCH(S2PQ_relational[[#This Row],[PQGUID]],S2PQ[S2PQGUID],0),5)="no",S2PQ_relational[[#This Row],[PIGUID]]&amp;"NO","-")</f>
        <v>#N/A</v>
      </c>
    </row>
    <row r="178" spans="1:4" x14ac:dyDescent="0.25">
      <c r="A178" t="s">
        <v>1092</v>
      </c>
      <c r="C178" t="str">
        <f>S2PQ_relational[[#This Row],[PIGUID]]&amp;S2PQ_relational[[#This Row],[PQGUID]]</f>
        <v>4cViFbiKEAuOwuiqQAjJbW</v>
      </c>
      <c r="D178" t="e">
        <f>IF(INDEX(S2PQ[[S2PQGUID]:[Answer]],MATCH(S2PQ_relational[[#This Row],[PQGUID]],S2PQ[S2PQGUID],0),5)="no",S2PQ_relational[[#This Row],[PIGUID]]&amp;"NO","-")</f>
        <v>#N/A</v>
      </c>
    </row>
    <row r="179" spans="1:4" x14ac:dyDescent="0.25">
      <c r="A179" t="s">
        <v>1098</v>
      </c>
      <c r="C179" t="str">
        <f>S2PQ_relational[[#This Row],[PIGUID]]&amp;S2PQ_relational[[#This Row],[PQGUID]]</f>
        <v>5UzUaW967OUEQyZ98PFuxa</v>
      </c>
      <c r="D179" t="e">
        <f>IF(INDEX(S2PQ[[S2PQGUID]:[Answer]],MATCH(S2PQ_relational[[#This Row],[PQGUID]],S2PQ[S2PQGUID],0),5)="no",S2PQ_relational[[#This Row],[PIGUID]]&amp;"NO","-")</f>
        <v>#N/A</v>
      </c>
    </row>
    <row r="180" spans="1:4" x14ac:dyDescent="0.25">
      <c r="A180" t="s">
        <v>1105</v>
      </c>
      <c r="C180" t="str">
        <f>S2PQ_relational[[#This Row],[PIGUID]]&amp;S2PQ_relational[[#This Row],[PQGUID]]</f>
        <v>5oXoMdV0plLITbKlnLiRUx</v>
      </c>
      <c r="D180" t="e">
        <f>IF(INDEX(S2PQ[[S2PQGUID]:[Answer]],MATCH(S2PQ_relational[[#This Row],[PQGUID]],S2PQ[S2PQGUID],0),5)="no",S2PQ_relational[[#This Row],[PIGUID]]&amp;"NO","-")</f>
        <v>#N/A</v>
      </c>
    </row>
    <row r="181" spans="1:4" x14ac:dyDescent="0.25">
      <c r="A181" t="s">
        <v>1112</v>
      </c>
      <c r="C181" t="str">
        <f>S2PQ_relational[[#This Row],[PIGUID]]&amp;S2PQ_relational[[#This Row],[PQGUID]]</f>
        <v>1q9XDhjcN2wFUY4ZRw6w5k</v>
      </c>
      <c r="D181" t="e">
        <f>IF(INDEX(S2PQ[[S2PQGUID]:[Answer]],MATCH(S2PQ_relational[[#This Row],[PQGUID]],S2PQ[S2PQGUID],0),5)="no",S2PQ_relational[[#This Row],[PIGUID]]&amp;"NO","-")</f>
        <v>#N/A</v>
      </c>
    </row>
    <row r="182" spans="1:4" x14ac:dyDescent="0.25">
      <c r="A182" t="s">
        <v>1119</v>
      </c>
      <c r="C182" t="str">
        <f>S2PQ_relational[[#This Row],[PIGUID]]&amp;S2PQ_relational[[#This Row],[PQGUID]]</f>
        <v>5RrUW5rsPmjCzdCz8W7B8e</v>
      </c>
      <c r="D182" t="e">
        <f>IF(INDEX(S2PQ[[S2PQGUID]:[Answer]],MATCH(S2PQ_relational[[#This Row],[PQGUID]],S2PQ[S2PQGUID],0),5)="no",S2PQ_relational[[#This Row],[PIGUID]]&amp;"NO","-")</f>
        <v>#N/A</v>
      </c>
    </row>
    <row r="183" spans="1:4" x14ac:dyDescent="0.25">
      <c r="A183" t="s">
        <v>1126</v>
      </c>
      <c r="C183" t="str">
        <f>S2PQ_relational[[#This Row],[PIGUID]]&amp;S2PQ_relational[[#This Row],[PQGUID]]</f>
        <v>2eR2BOAgc68bHpyHc5F6ZD</v>
      </c>
      <c r="D183" t="e">
        <f>IF(INDEX(S2PQ[[S2PQGUID]:[Answer]],MATCH(S2PQ_relational[[#This Row],[PQGUID]],S2PQ[S2PQGUID],0),5)="no",S2PQ_relational[[#This Row],[PIGUID]]&amp;"NO","-")</f>
        <v>#N/A</v>
      </c>
    </row>
    <row r="184" spans="1:4" x14ac:dyDescent="0.25">
      <c r="A184" t="s">
        <v>1133</v>
      </c>
      <c r="C184" t="str">
        <f>S2PQ_relational[[#This Row],[PIGUID]]&amp;S2PQ_relational[[#This Row],[PQGUID]]</f>
        <v>1FbVxmradBbjm6IKAFL0B6</v>
      </c>
      <c r="D184" t="e">
        <f>IF(INDEX(S2PQ[[S2PQGUID]:[Answer]],MATCH(S2PQ_relational[[#This Row],[PQGUID]],S2PQ[S2PQGUID],0),5)="no",S2PQ_relational[[#This Row],[PIGUID]]&amp;"NO","-")</f>
        <v>#N/A</v>
      </c>
    </row>
    <row r="185" spans="1:4" x14ac:dyDescent="0.25">
      <c r="A185" t="s">
        <v>1139</v>
      </c>
      <c r="C185" t="str">
        <f>S2PQ_relational[[#This Row],[PIGUID]]&amp;S2PQ_relational[[#This Row],[PQGUID]]</f>
        <v>26m7aA99x7amCi91vloEP2</v>
      </c>
      <c r="D185" t="e">
        <f>IF(INDEX(S2PQ[[S2PQGUID]:[Answer]],MATCH(S2PQ_relational[[#This Row],[PQGUID]],S2PQ[S2PQGUID],0),5)="no",S2PQ_relational[[#This Row],[PIGUID]]&amp;"NO","-")</f>
        <v>#N/A</v>
      </c>
    </row>
    <row r="186" spans="1:4" x14ac:dyDescent="0.25">
      <c r="A186" t="s">
        <v>1146</v>
      </c>
      <c r="C186" t="str">
        <f>S2PQ_relational[[#This Row],[PIGUID]]&amp;S2PQ_relational[[#This Row],[PQGUID]]</f>
        <v>23b5ilGhIvm6Lk7grT31CO</v>
      </c>
      <c r="D186" t="e">
        <f>IF(INDEX(S2PQ[[S2PQGUID]:[Answer]],MATCH(S2PQ_relational[[#This Row],[PQGUID]],S2PQ[S2PQGUID],0),5)="no",S2PQ_relational[[#This Row],[PIGUID]]&amp;"NO","-")</f>
        <v>#N/A</v>
      </c>
    </row>
    <row r="187" spans="1:4" x14ac:dyDescent="0.25">
      <c r="A187" t="s">
        <v>1153</v>
      </c>
      <c r="C187" t="str">
        <f>S2PQ_relational[[#This Row],[PIGUID]]&amp;S2PQ_relational[[#This Row],[PQGUID]]</f>
        <v>3JyFzRf9Qh222GWTOR959J</v>
      </c>
      <c r="D187" t="e">
        <f>IF(INDEX(S2PQ[[S2PQGUID]:[Answer]],MATCH(S2PQ_relational[[#This Row],[PQGUID]],S2PQ[S2PQGUID],0),5)="no",S2PQ_relational[[#This Row],[PIGUID]]&amp;"NO","-")</f>
        <v>#N/A</v>
      </c>
    </row>
    <row r="188" spans="1:4" x14ac:dyDescent="0.25">
      <c r="A188" t="s">
        <v>1159</v>
      </c>
      <c r="C188" t="str">
        <f>S2PQ_relational[[#This Row],[PIGUID]]&amp;S2PQ_relational[[#This Row],[PQGUID]]</f>
        <v>QdtsWCrsKbrlOQscap5D4</v>
      </c>
      <c r="D188" t="e">
        <f>IF(INDEX(S2PQ[[S2PQGUID]:[Answer]],MATCH(S2PQ_relational[[#This Row],[PQGUID]],S2PQ[S2PQGUID],0),5)="no",S2PQ_relational[[#This Row],[PIGUID]]&amp;"NO","-")</f>
        <v>#N/A</v>
      </c>
    </row>
    <row r="189" spans="1:4" x14ac:dyDescent="0.25">
      <c r="A189" t="s">
        <v>1166</v>
      </c>
      <c r="C189" t="str">
        <f>S2PQ_relational[[#This Row],[PIGUID]]&amp;S2PQ_relational[[#This Row],[PQGUID]]</f>
        <v>64XHlNxnYc2WcSpjOnAljE</v>
      </c>
      <c r="D189" t="e">
        <f>IF(INDEX(S2PQ[[S2PQGUID]:[Answer]],MATCH(S2PQ_relational[[#This Row],[PQGUID]],S2PQ[S2PQGUID],0),5)="no",S2PQ_relational[[#This Row],[PIGUID]]&amp;"NO","-")</f>
        <v>#N/A</v>
      </c>
    </row>
    <row r="190" spans="1:4" x14ac:dyDescent="0.25">
      <c r="A190" t="s">
        <v>1173</v>
      </c>
      <c r="C190" t="str">
        <f>S2PQ_relational[[#This Row],[PIGUID]]&amp;S2PQ_relational[[#This Row],[PQGUID]]</f>
        <v>1k7iSfTRDEJADCnQI5aBwR</v>
      </c>
      <c r="D190" t="e">
        <f>IF(INDEX(S2PQ[[S2PQGUID]:[Answer]],MATCH(S2PQ_relational[[#This Row],[PQGUID]],S2PQ[S2PQGUID],0),5)="no",S2PQ_relational[[#This Row],[PIGUID]]&amp;"NO","-")</f>
        <v>#N/A</v>
      </c>
    </row>
    <row r="191" spans="1:4" x14ac:dyDescent="0.25">
      <c r="A191" t="s">
        <v>1204</v>
      </c>
      <c r="C191" t="str">
        <f>S2PQ_relational[[#This Row],[PIGUID]]&amp;S2PQ_relational[[#This Row],[PQGUID]]</f>
        <v>3WSuP6IlUtAkPQsaq3GyOC</v>
      </c>
      <c r="D191" t="e">
        <f>IF(INDEX(S2PQ[[S2PQGUID]:[Answer]],MATCH(S2PQ_relational[[#This Row],[PQGUID]],S2PQ[S2PQGUID],0),5)="no",S2PQ_relational[[#This Row],[PIGUID]]&amp;"NO","-")</f>
        <v>#N/A</v>
      </c>
    </row>
    <row r="192" spans="1:4" x14ac:dyDescent="0.25">
      <c r="A192" t="s">
        <v>1211</v>
      </c>
      <c r="C192" t="str">
        <f>S2PQ_relational[[#This Row],[PIGUID]]&amp;S2PQ_relational[[#This Row],[PQGUID]]</f>
        <v>5KUHyu7eFwuHp4fRMGdjBF</v>
      </c>
      <c r="D192" t="e">
        <f>IF(INDEX(S2PQ[[S2PQGUID]:[Answer]],MATCH(S2PQ_relational[[#This Row],[PQGUID]],S2PQ[S2PQGUID],0),5)="no",S2PQ_relational[[#This Row],[PIGUID]]&amp;"NO","-")</f>
        <v>#N/A</v>
      </c>
    </row>
    <row r="193" spans="1:4" x14ac:dyDescent="0.25">
      <c r="A193" t="s">
        <v>1218</v>
      </c>
      <c r="C193" t="str">
        <f>S2PQ_relational[[#This Row],[PIGUID]]&amp;S2PQ_relational[[#This Row],[PQGUID]]</f>
        <v>4lLn1Utglsm8jaCuiScaBA</v>
      </c>
      <c r="D193" t="e">
        <f>IF(INDEX(S2PQ[[S2PQGUID]:[Answer]],MATCH(S2PQ_relational[[#This Row],[PQGUID]],S2PQ[S2PQGUID],0),5)="no",S2PQ_relational[[#This Row],[PIGUID]]&amp;"NO","-")</f>
        <v>#N/A</v>
      </c>
    </row>
    <row r="194" spans="1:4" x14ac:dyDescent="0.25">
      <c r="A194" t="s">
        <v>1231</v>
      </c>
      <c r="C194" t="str">
        <f>S2PQ_relational[[#This Row],[PIGUID]]&amp;S2PQ_relational[[#This Row],[PQGUID]]</f>
        <v>7CTdBA1XBVXTtEoKIpZGRd</v>
      </c>
      <c r="D194" t="e">
        <f>IF(INDEX(S2PQ[[S2PQGUID]:[Answer]],MATCH(S2PQ_relational[[#This Row],[PQGUID]],S2PQ[S2PQGUID],0),5)="no",S2PQ_relational[[#This Row],[PIGUID]]&amp;"NO","-")</f>
        <v>#N/A</v>
      </c>
    </row>
    <row r="195" spans="1:4" x14ac:dyDescent="0.25">
      <c r="A195" t="s">
        <v>1238</v>
      </c>
      <c r="C195" t="str">
        <f>S2PQ_relational[[#This Row],[PIGUID]]&amp;S2PQ_relational[[#This Row],[PQGUID]]</f>
        <v>F0eYGYHAhJmiXn03o1WLD</v>
      </c>
      <c r="D195" t="e">
        <f>IF(INDEX(S2PQ[[S2PQGUID]:[Answer]],MATCH(S2PQ_relational[[#This Row],[PQGUID]],S2PQ[S2PQGUID],0),5)="no",S2PQ_relational[[#This Row],[PIGUID]]&amp;"NO","-")</f>
        <v>#N/A</v>
      </c>
    </row>
    <row r="196" spans="1:4" x14ac:dyDescent="0.25">
      <c r="A196" t="s">
        <v>1244</v>
      </c>
      <c r="C196" t="str">
        <f>S2PQ_relational[[#This Row],[PIGUID]]&amp;S2PQ_relational[[#This Row],[PQGUID]]</f>
        <v>0xXK5AkAm4lQpiaGWVo3o</v>
      </c>
      <c r="D196" t="e">
        <f>IF(INDEX(S2PQ[[S2PQGUID]:[Answer]],MATCH(S2PQ_relational[[#This Row],[PQGUID]],S2PQ[S2PQGUID],0),5)="no",S2PQ_relational[[#This Row],[PIGUID]]&amp;"NO","-")</f>
        <v>#N/A</v>
      </c>
    </row>
    <row r="197" spans="1:4" x14ac:dyDescent="0.25">
      <c r="A197" t="s">
        <v>1250</v>
      </c>
      <c r="C197" t="str">
        <f>S2PQ_relational[[#This Row],[PIGUID]]&amp;S2PQ_relational[[#This Row],[PQGUID]]</f>
        <v>48batLAYKDTdz9vGXTWb8u</v>
      </c>
      <c r="D197" t="e">
        <f>IF(INDEX(S2PQ[[S2PQGUID]:[Answer]],MATCH(S2PQ_relational[[#This Row],[PQGUID]],S2PQ[S2PQGUID],0),5)="no",S2PQ_relational[[#This Row],[PIGUID]]&amp;"NO","-")</f>
        <v>#N/A</v>
      </c>
    </row>
    <row r="198" spans="1:4" x14ac:dyDescent="0.25">
      <c r="A198" t="s">
        <v>1256</v>
      </c>
      <c r="C198" t="str">
        <f>S2PQ_relational[[#This Row],[PIGUID]]&amp;S2PQ_relational[[#This Row],[PQGUID]]</f>
        <v>32GylD8th4w2FUj4O1bjKI</v>
      </c>
      <c r="D198" t="e">
        <f>IF(INDEX(S2PQ[[S2PQGUID]:[Answer]],MATCH(S2PQ_relational[[#This Row],[PQGUID]],S2PQ[S2PQGUID],0),5)="no",S2PQ_relational[[#This Row],[PIGUID]]&amp;"NO","-")</f>
        <v>#N/A</v>
      </c>
    </row>
    <row r="199" spans="1:4" x14ac:dyDescent="0.25">
      <c r="A199" t="s">
        <v>1263</v>
      </c>
      <c r="C199" t="str">
        <f>S2PQ_relational[[#This Row],[PIGUID]]&amp;S2PQ_relational[[#This Row],[PQGUID]]</f>
        <v>4jyN3ri2fnMchP2oGrob6o</v>
      </c>
      <c r="D199" t="e">
        <f>IF(INDEX(S2PQ[[S2PQGUID]:[Answer]],MATCH(S2PQ_relational[[#This Row],[PQGUID]],S2PQ[S2PQGUID],0),5)="no",S2PQ_relational[[#This Row],[PIGUID]]&amp;"NO","-")</f>
        <v>#N/A</v>
      </c>
    </row>
    <row r="200" spans="1:4" x14ac:dyDescent="0.25">
      <c r="A200" t="s">
        <v>1269</v>
      </c>
      <c r="C200" t="str">
        <f>S2PQ_relational[[#This Row],[PIGUID]]&amp;S2PQ_relational[[#This Row],[PQGUID]]</f>
        <v>68p8qVUlOCk7qHeOHtTOhE</v>
      </c>
      <c r="D200" t="e">
        <f>IF(INDEX(S2PQ[[S2PQGUID]:[Answer]],MATCH(S2PQ_relational[[#This Row],[PQGUID]],S2PQ[S2PQGUID],0),5)="no",S2PQ_relational[[#This Row],[PIGUID]]&amp;"NO","-")</f>
        <v>#N/A</v>
      </c>
    </row>
    <row r="201" spans="1:4" x14ac:dyDescent="0.25">
      <c r="A201" t="s">
        <v>42</v>
      </c>
      <c r="C201" t="str">
        <f>S2PQ_relational[[#This Row],[PIGUID]]&amp;S2PQ_relational[[#This Row],[PQGUID]]</f>
        <v>1rut0MJb3cf7aFL5WSJLzz</v>
      </c>
      <c r="D201" t="e">
        <f>IF(INDEX(S2PQ[[S2PQGUID]:[Answer]],MATCH(S2PQ_relational[[#This Row],[PQGUID]],S2PQ[S2PQGUID],0),5)="no",S2PQ_relational[[#This Row],[PIGUID]]&amp;"NO","-")</f>
        <v>#N/A</v>
      </c>
    </row>
    <row r="202" spans="1:4" x14ac:dyDescent="0.25">
      <c r="A202" t="s">
        <v>1275</v>
      </c>
      <c r="C202" t="str">
        <f>S2PQ_relational[[#This Row],[PIGUID]]&amp;S2PQ_relational[[#This Row],[PQGUID]]</f>
        <v>7da8RiVYQEwwiMW17FmcNv</v>
      </c>
      <c r="D202" t="e">
        <f>IF(INDEX(S2PQ[[S2PQGUID]:[Answer]],MATCH(S2PQ_relational[[#This Row],[PQGUID]],S2PQ[S2PQGUID],0),5)="no",S2PQ_relational[[#This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9.140625" defaultRowHeight="15" x14ac:dyDescent="0.25"/>
  <sheetData>
    <row r="1" spans="1:9" x14ac:dyDescent="0.25">
      <c r="A1" t="s">
        <v>2331</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2527</v>
      </c>
    </row>
    <row r="4" spans="1:9" x14ac:dyDescent="0.25">
      <c r="A4" t="s">
        <v>2528</v>
      </c>
      <c r="B4" t="s">
        <v>1293</v>
      </c>
    </row>
    <row r="5" spans="1:9" x14ac:dyDescent="0.25">
      <c r="A5" t="s">
        <v>48</v>
      </c>
      <c r="B5" t="s">
        <v>2529</v>
      </c>
    </row>
    <row r="6" spans="1:9" x14ac:dyDescent="0.25">
      <c r="A6" t="s">
        <v>74</v>
      </c>
      <c r="B6" t="s">
        <v>2530</v>
      </c>
    </row>
    <row r="7" spans="1:9" x14ac:dyDescent="0.25">
      <c r="A7" t="s">
        <v>65</v>
      </c>
      <c r="B7" t="s">
        <v>2531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2" sqref="A2"/>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80.25" customHeight="1" x14ac:dyDescent="0.4">
      <c r="A2" s="11" t="s">
        <v>2532</v>
      </c>
    </row>
    <row r="3" spans="1:1" ht="27" customHeight="1" x14ac:dyDescent="0.25">
      <c r="A3" s="3" t="s">
        <v>2533</v>
      </c>
    </row>
    <row r="4" spans="1:1" x14ac:dyDescent="0.25">
      <c r="A4" s="4"/>
    </row>
    <row r="5" spans="1:1" ht="90" x14ac:dyDescent="0.25">
      <c r="A5" s="5" t="s">
        <v>2613</v>
      </c>
    </row>
    <row r="6" spans="1:1" ht="18" x14ac:dyDescent="0.25">
      <c r="A6" s="6"/>
    </row>
    <row r="7" spans="1:1" ht="18" x14ac:dyDescent="0.25">
      <c r="A7" s="6"/>
    </row>
    <row r="8" spans="1:1" ht="18" x14ac:dyDescent="0.25">
      <c r="A8" s="7"/>
    </row>
    <row r="9" spans="1:1" x14ac:dyDescent="0.25">
      <c r="A9" s="8" t="s">
        <v>2534</v>
      </c>
    </row>
    <row r="10" spans="1:1" ht="29.1" customHeight="1" x14ac:dyDescent="0.25">
      <c r="A10" s="9" t="s">
        <v>2535</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0/7zufNhVZWgtUbvWuXvHBt27B1dFHEoLJ9H/lqKbFcJj7FseJ8g+F/4SCq6UXzchWlyEzmFajIBnpKEUmVIGA==" saltValue="8nu9n6RGwUkQ6UMY+14G1w=="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6"/>
  <sheetViews>
    <sheetView showGridLines="0" view="pageLayout" topLeftCell="F1" zoomScaleNormal="100" workbookViewId="0">
      <selection activeCell="F14" sqref="F14"/>
    </sheetView>
  </sheetViews>
  <sheetFormatPr defaultColWidth="0" defaultRowHeight="12" x14ac:dyDescent="0.2"/>
  <cols>
    <col min="1" max="2" width="9.28515625" style="38" hidden="1" customWidth="1"/>
    <col min="3" max="4" width="8.7109375" style="38" hidden="1" customWidth="1"/>
    <col min="5" max="5" width="9.28515625" style="38" hidden="1" customWidth="1"/>
    <col min="6" max="6" width="81.42578125" style="38" customWidth="1"/>
    <col min="7" max="7" width="54.140625" style="38" customWidth="1"/>
    <col min="8" max="8" width="68.7109375" style="38" hidden="1"/>
    <col min="9" max="16383" width="8.7109375" style="38" hidden="1"/>
    <col min="16384" max="16384" width="2.42578125" style="38" hidden="1"/>
  </cols>
  <sheetData>
    <row r="1" spans="1:8" x14ac:dyDescent="0.2">
      <c r="F1" s="73" t="s">
        <v>2536</v>
      </c>
      <c r="G1" s="73"/>
    </row>
    <row r="2" spans="1:8" x14ac:dyDescent="0.2">
      <c r="F2" s="74" t="s">
        <v>2537</v>
      </c>
      <c r="G2" s="74"/>
    </row>
    <row r="3" spans="1:8" x14ac:dyDescent="0.2">
      <c r="F3" s="65"/>
    </row>
    <row r="4" spans="1:8" ht="25.5" customHeight="1" x14ac:dyDescent="0.2">
      <c r="F4" s="74" t="s">
        <v>2538</v>
      </c>
      <c r="G4" s="74"/>
    </row>
    <row r="5" spans="1:8" x14ac:dyDescent="0.2">
      <c r="F5" s="65"/>
    </row>
    <row r="6" spans="1:8" ht="84.75" customHeight="1" x14ac:dyDescent="0.2">
      <c r="A6" s="38" t="s">
        <v>1293</v>
      </c>
      <c r="F6" s="74" t="s">
        <v>2539</v>
      </c>
      <c r="G6" s="74"/>
    </row>
    <row r="7" spans="1:8" ht="14.25" hidden="1" x14ac:dyDescent="0.3">
      <c r="A7" s="38" t="s">
        <v>2540</v>
      </c>
      <c r="F7" s="40"/>
    </row>
    <row r="8" spans="1:8" hidden="1" x14ac:dyDescent="0.2">
      <c r="A8" s="38" t="s">
        <v>2541</v>
      </c>
      <c r="F8" s="39"/>
    </row>
    <row r="10" spans="1:8" x14ac:dyDescent="0.2">
      <c r="C10" s="38" t="s">
        <v>2542</v>
      </c>
      <c r="D10" s="38" t="s">
        <v>2543</v>
      </c>
      <c r="E10" s="38" t="s">
        <v>21</v>
      </c>
      <c r="F10" s="41" t="s">
        <v>2544</v>
      </c>
      <c r="G10" s="41" t="s">
        <v>2545</v>
      </c>
      <c r="H10" s="38" t="s">
        <v>2546</v>
      </c>
    </row>
    <row r="11" spans="1:8" x14ac:dyDescent="0.2">
      <c r="C11" s="38" t="s">
        <v>2526</v>
      </c>
      <c r="D11" s="38">
        <v>99</v>
      </c>
      <c r="E11" s="42"/>
      <c r="F11" s="57" t="s">
        <v>2547</v>
      </c>
      <c r="G11" s="68" t="s">
        <v>1293</v>
      </c>
      <c r="H11" s="49" t="str">
        <f>"This point is not applicable because ''"&amp;S2PQ[[#This Row],[Step 2 questions]]&amp;"'' was answered with ''No.'' This item was automatically set to ''N/A'' by the system."</f>
        <v>This point is not applicable because ''Has the producer used subcontractors and/or service providers during the certification cycle?'' was answered with ''No.'' This item was automatically set to ''N/A'' by the system.</v>
      </c>
    </row>
    <row r="12" spans="1:8" x14ac:dyDescent="0.2">
      <c r="C12" s="38" t="s">
        <v>2525</v>
      </c>
      <c r="D12" s="38">
        <v>100</v>
      </c>
      <c r="E12" s="42"/>
      <c r="F12" s="58" t="s">
        <v>2548</v>
      </c>
      <c r="G12" s="68" t="s">
        <v>1293</v>
      </c>
      <c r="H12" s="49" t="str">
        <f>"This point is not applicable because ''"&amp;S2PQ[[#This Row],[Step 2 questions]]&amp;"'' was answered with ''No.'' This item was automatically set to ''N/A'' by the system."</f>
        <v>This point is not applicable because ''Has the producer been registered for parallel ownership?'' was answered with ''No.'' This item was automatically set to ''N/A'' by the system.</v>
      </c>
    </row>
    <row r="13" spans="1:8" ht="24" x14ac:dyDescent="0.2">
      <c r="C13" s="38" t="s">
        <v>2524</v>
      </c>
      <c r="D13" s="38">
        <v>101</v>
      </c>
      <c r="E13" s="42"/>
      <c r="F13" s="58" t="s">
        <v>2549</v>
      </c>
      <c r="G13" s="68" t="s">
        <v>1293</v>
      </c>
      <c r="H13" s="49" t="str">
        <f>"This point is not applicable because ''"&amp;S2PQ[[#This Row],[Step 2 questions]]&amp;"'' was answered with ''No.'' This item was automatically set to ''N/A'' by the system."</f>
        <v>This point is not applicable because ''Has in-house propagation material been produced during the certification cycle (with or without treatment with any plant protection products)?'' was answered with ''No.'' This item was automatically set to ''N/A'' by the system.</v>
      </c>
    </row>
    <row r="14" spans="1:8" ht="24" x14ac:dyDescent="0.2">
      <c r="C14" s="38" t="s">
        <v>2523</v>
      </c>
      <c r="D14" s="38">
        <v>102</v>
      </c>
      <c r="E14" s="42"/>
      <c r="F14" s="58" t="s">
        <v>2550</v>
      </c>
      <c r="G14" s="68" t="s">
        <v>1293</v>
      </c>
      <c r="H14" s="49" t="str">
        <f>"This point is not applicable because ''"&amp;S2PQ[[#This Row],[Step 2 questions]]&amp;"'' was answered with ''No.'' This item was automatically set to ''N/A'' by the system."</f>
        <v>This point is not applicable because ''Have genetically modified organisms (GMOs) been included in the scope of the operation during the certification cycle?'' was answered with ''No.'' This item was automatically set to ''N/A'' by the system.</v>
      </c>
    </row>
    <row r="15" spans="1:8" x14ac:dyDescent="0.2">
      <c r="C15" s="38" t="s">
        <v>2516</v>
      </c>
      <c r="D15" s="38">
        <v>103</v>
      </c>
      <c r="E15" s="42"/>
      <c r="F15" s="58" t="s">
        <v>2551</v>
      </c>
      <c r="G15" s="68" t="s">
        <v>1293</v>
      </c>
      <c r="H15" s="49" t="str">
        <f>"This point is not applicable because ''"&amp;S2PQ[[#This Row],[Step 2 questions]]&amp;"'' was answered with ''No.'' This item was automatically set to ''N/A'' by the system."</f>
        <v>This point is not applicable because ''Has soil been used for cultivation purposes during the certification cycle?'' was answered with ''No.'' This item was automatically set to ''N/A'' by the system.</v>
      </c>
    </row>
    <row r="16" spans="1:8" x14ac:dyDescent="0.2">
      <c r="C16" s="38" t="s">
        <v>2517</v>
      </c>
      <c r="D16" s="38">
        <v>104</v>
      </c>
      <c r="E16" s="42"/>
      <c r="F16" s="58" t="s">
        <v>2552</v>
      </c>
      <c r="G16" s="68" t="s">
        <v>1293</v>
      </c>
      <c r="H16" s="49" t="str">
        <f>"This point is not applicable because ''"&amp;S2PQ[[#This Row],[Step 2 questions]]&amp;"'' was answered with ''No.'' This item was automatically set to ''N/A'' by the system."</f>
        <v>This point is not applicable because ''Has the producer used soil fumigation during the certification cycle?'' was answered with ''No.'' This item was automatically set to ''N/A'' by the system.</v>
      </c>
    </row>
    <row r="17" spans="3:8" ht="24" x14ac:dyDescent="0.2">
      <c r="C17" s="38" t="s">
        <v>2553</v>
      </c>
      <c r="D17" s="38">
        <v>105</v>
      </c>
      <c r="E17" s="42"/>
      <c r="F17" s="58" t="s">
        <v>2554</v>
      </c>
      <c r="G17" s="68" t="s">
        <v>1293</v>
      </c>
      <c r="H17" s="49" t="str">
        <f>"This point is not applicable because ''"&amp;S2PQ[[#This Row],[Step 2 questions]]&amp;"'' was answered with ''No.'' This item was automatically set to ''N/A'' by the system."</f>
        <v>This point is not applicable because ''Have substrates (peat or other media) been used for cultivation purposes during the certification cycle?'' was answered with ''No.'' This item was automatically set to ''N/A'' by the system.</v>
      </c>
    </row>
    <row r="18" spans="3:8" x14ac:dyDescent="0.2">
      <c r="C18" s="38" t="s">
        <v>2515</v>
      </c>
      <c r="D18" s="38">
        <v>106</v>
      </c>
      <c r="E18" s="42"/>
      <c r="F18" s="58" t="s">
        <v>2555</v>
      </c>
      <c r="G18" s="68" t="s">
        <v>1293</v>
      </c>
      <c r="H18" s="49" t="str">
        <f>"This point is not applicable because ''"&amp;S2PQ[[#This Row],[Step 2 questions]]&amp;"'' was answered with ''No.'' This item was automatically set to ''N/A'' by the system."</f>
        <v>This point is not applicable because ''Has the producer applied fertilizers (organic and/or inorganic) during the certification cycle?'' was answered with ''No.'' This item was automatically set to ''N/A'' by the system.</v>
      </c>
    </row>
    <row r="19" spans="3:8" ht="24" x14ac:dyDescent="0.2">
      <c r="C19" s="38" t="s">
        <v>2522</v>
      </c>
      <c r="D19" s="38">
        <v>107</v>
      </c>
      <c r="E19" s="42"/>
      <c r="F19" s="58" t="s">
        <v>2556</v>
      </c>
      <c r="G19" s="68" t="s">
        <v>1293</v>
      </c>
      <c r="H19" s="49" t="str">
        <f>"This point is not applicable because ''"&amp;S2PQ[[#This Row],[Step 2 questions]]&amp;"'' was answered with ''No.'' This item was automatically set to ''N/A'' by the system."</f>
        <v>This point is not applicable because ''Have any fertilizers (organic and/or inorganic) and/or biostimulants been stored on site during the certification cycle?'' was answered with ''No.'' This item was automatically set to ''N/A'' by the system.</v>
      </c>
    </row>
    <row r="20" spans="3:8" x14ac:dyDescent="0.2">
      <c r="C20" s="38" t="s">
        <v>2512</v>
      </c>
      <c r="D20" s="38">
        <v>108</v>
      </c>
      <c r="E20" s="42"/>
      <c r="F20" s="58" t="s">
        <v>2557</v>
      </c>
      <c r="G20" s="68" t="s">
        <v>1293</v>
      </c>
      <c r="H20" s="49" t="str">
        <f>"This point is not applicable because ''"&amp;S2PQ[[#This Row],[Step 2 questions]]&amp;"'' was answered with ''No.'' This item was automatically set to ''N/A'' by the system."</f>
        <v>This point is not applicable because ''Has the producer applied organic fertilizer on site during the certification cycle?'' was answered with ''No.'' This item was automatically set to ''N/A'' by the system.</v>
      </c>
    </row>
    <row r="21" spans="3:8" x14ac:dyDescent="0.2">
      <c r="C21" s="38" t="s">
        <v>2521</v>
      </c>
      <c r="D21" s="38">
        <v>109</v>
      </c>
      <c r="E21" s="42"/>
      <c r="F21" s="58" t="s">
        <v>2558</v>
      </c>
      <c r="G21" s="68" t="s">
        <v>1293</v>
      </c>
      <c r="H21" s="49" t="str">
        <f>"This point is not applicable because ''"&amp;S2PQ[[#This Row],[Step 2 questions]]&amp;"'' was answered with ''No.'' This item was automatically set to ''N/A'' by the system."</f>
        <v>This point is not applicable because ''Has water been stored on site during the certification cycle?'' was answered with ''No.'' This item was automatically set to ''N/A'' by the system.</v>
      </c>
    </row>
    <row r="22" spans="3:8" x14ac:dyDescent="0.2">
      <c r="C22" s="38" t="s">
        <v>2520</v>
      </c>
      <c r="D22" s="38">
        <v>110</v>
      </c>
      <c r="E22" s="42"/>
      <c r="F22" s="58" t="s">
        <v>2559</v>
      </c>
      <c r="G22" s="68" t="s">
        <v>1293</v>
      </c>
      <c r="H22" s="49" t="str">
        <f>"This point is not applicable because ''"&amp;S2PQ[[#This Row],[Step 2 questions]]&amp;"'' was answered with ''No.'' This item was automatically set to ''N/A'' by the system."</f>
        <v>This point is not applicable because ''Have crops been irrigated during the certification cycle? '' was answered with ''No.'' This item was automatically set to ''N/A'' by the system.</v>
      </c>
    </row>
    <row r="23" spans="3:8" ht="24" x14ac:dyDescent="0.2">
      <c r="C23" s="38" t="s">
        <v>2518</v>
      </c>
      <c r="D23" s="38">
        <v>111</v>
      </c>
      <c r="E23" s="42"/>
      <c r="F23" s="58" t="s">
        <v>2560</v>
      </c>
      <c r="G23" s="68" t="s">
        <v>1293</v>
      </c>
      <c r="H23" s="49"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used during the certification cycle?'' was answered with ''No.'' This item was automatically set to ''N/A'' by the system.</v>
      </c>
    </row>
    <row r="24" spans="3:8" ht="24" x14ac:dyDescent="0.2">
      <c r="C24" s="38" t="s">
        <v>2519</v>
      </c>
      <c r="D24" s="38">
        <v>112</v>
      </c>
      <c r="E24" s="42"/>
      <c r="F24" s="58" t="s">
        <v>2561</v>
      </c>
      <c r="G24" s="68" t="s">
        <v>1293</v>
      </c>
      <c r="H24" s="49"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stored on site during the certification cycle?  '' was answered with ''No.'' This item was automatically set to ''N/A'' by the system.</v>
      </c>
    </row>
    <row r="25" spans="3:8" x14ac:dyDescent="0.2">
      <c r="C25" s="38" t="s">
        <v>2514</v>
      </c>
      <c r="D25" s="38">
        <v>113</v>
      </c>
      <c r="E25" s="42"/>
      <c r="F25" s="57" t="s">
        <v>2562</v>
      </c>
      <c r="G25" s="68" t="s">
        <v>1293</v>
      </c>
      <c r="H25" s="49" t="str">
        <f>"This point is not applicable because ''"&amp;S2PQ[[#This Row],[Step 2 questions]]&amp;"'' was answered with ''No.'' This item was automatically set to ''N/A'' by the system."</f>
        <v>This point is not applicable because ''Has postharvest handling taken place during the certification cycle?'' was answered with ''No.'' This item was automatically set to ''N/A'' by the system.</v>
      </c>
    </row>
    <row r="26" spans="3:8" ht="12.95" customHeight="1" x14ac:dyDescent="0.2"/>
    <row r="27" spans="3:8" ht="93" customHeight="1" x14ac:dyDescent="0.2">
      <c r="F27" s="75" t="s">
        <v>2563</v>
      </c>
      <c r="G27" s="75"/>
    </row>
    <row r="28" spans="3:8" x14ac:dyDescent="0.2">
      <c r="F28" s="59" t="s">
        <v>2564</v>
      </c>
      <c r="G28" s="59" t="s">
        <v>2565</v>
      </c>
    </row>
    <row r="29" spans="3:8" x14ac:dyDescent="0.2">
      <c r="F29" s="60" t="s">
        <v>2566</v>
      </c>
      <c r="G29" s="70" t="s">
        <v>2567</v>
      </c>
    </row>
    <row r="30" spans="3:8" x14ac:dyDescent="0.2">
      <c r="F30" s="64" t="s">
        <v>2568</v>
      </c>
      <c r="G30" s="71"/>
    </row>
    <row r="31" spans="3:8" ht="24" x14ac:dyDescent="0.2">
      <c r="F31" s="70" t="s">
        <v>2569</v>
      </c>
      <c r="G31" s="63" t="s">
        <v>2570</v>
      </c>
    </row>
    <row r="32" spans="3:8" ht="24" x14ac:dyDescent="0.2">
      <c r="F32" s="71"/>
      <c r="G32" s="64" t="s">
        <v>2571</v>
      </c>
    </row>
    <row r="33" spans="6:7" ht="24" x14ac:dyDescent="0.2">
      <c r="F33" s="61" t="s">
        <v>2572</v>
      </c>
      <c r="G33" s="61" t="s">
        <v>2573</v>
      </c>
    </row>
    <row r="34" spans="6:7" ht="24" x14ac:dyDescent="0.2">
      <c r="F34" s="72" t="s">
        <v>2574</v>
      </c>
      <c r="G34" s="63" t="s">
        <v>2570</v>
      </c>
    </row>
    <row r="35" spans="6:7" ht="24" x14ac:dyDescent="0.2">
      <c r="F35" s="72"/>
      <c r="G35" s="64" t="s">
        <v>2575</v>
      </c>
    </row>
    <row r="36" spans="6:7" ht="24" x14ac:dyDescent="0.2">
      <c r="F36" s="61" t="s">
        <v>2576</v>
      </c>
      <c r="G36" s="61" t="s">
        <v>2577</v>
      </c>
    </row>
  </sheetData>
  <sheetProtection algorithmName="SHA-512" hashValue="tSQxOhszIls1csNTgM/j34OfZbKUB0WWAVKPd3dS97PNbYWu1ePbPdPdNvSM0QeClOSy+F7A7uwZDIuFP+wF2Q==" saltValue="jmI6bKH2dFqXre5AMPrj/w==" spinCount="100000" sheet="1" formatCells="0" formatColumns="0" formatRows="0" insertColumns="0" insertRows="0" insertHyperlinks="0" sort="0" autoFilter="0" pivotTables="0"/>
  <mergeCells count="8">
    <mergeCell ref="F31:F32"/>
    <mergeCell ref="F34:F35"/>
    <mergeCell ref="F1:G1"/>
    <mergeCell ref="F2:G2"/>
    <mergeCell ref="F4:G4"/>
    <mergeCell ref="F6:G6"/>
    <mergeCell ref="F27:G27"/>
    <mergeCell ref="G29:G30"/>
  </mergeCells>
  <dataValidations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&amp;L&amp;"Arial,Standard"&amp;8Code ref.: IFA Smart checklist for HOP; v6.0_Sep22; English version
&amp;A
Page &amp;P of &amp;N&amp;R&amp;"Arial,Standard"&amp;8©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3ECE-8AB4-4F40-892D-0F1AD0DA71D7}">
  <dimension ref="A1:XFC38"/>
  <sheetViews>
    <sheetView showGridLines="0" view="pageLayout" zoomScaleNormal="100" zoomScaleSheetLayoutView="110" workbookViewId="0">
      <selection activeCell="A10" sqref="A10"/>
    </sheetView>
  </sheetViews>
  <sheetFormatPr defaultColWidth="0" defaultRowHeight="0" customHeight="1" zeroHeight="1" x14ac:dyDescent="0.25"/>
  <cols>
    <col min="1" max="1" width="43.42578125" style="37" customWidth="1"/>
    <col min="2" max="4" width="4.5703125" style="15" customWidth="1"/>
    <col min="5" max="5" width="77.85546875" style="15" customWidth="1"/>
    <col min="6" max="6" width="0.5703125" style="15" hidden="1" customWidth="1"/>
    <col min="7" max="8" width="11.5703125" style="15" hidden="1" customWidth="1"/>
    <col min="9" max="9" width="0" style="15" hidden="1" customWidth="1"/>
    <col min="10" max="10" width="0.5703125" style="15" hidden="1" customWidth="1"/>
    <col min="11" max="49" width="0" style="15" hidden="1" customWidth="1"/>
    <col min="50" max="238" width="11.5703125" style="15" hidden="1" customWidth="1"/>
    <col min="239" max="239" width="17.42578125" style="15" hidden="1" customWidth="1"/>
    <col min="240" max="240" width="7.5703125" style="15" hidden="1" customWidth="1"/>
    <col min="241" max="241" width="14.42578125" style="15" hidden="1" customWidth="1"/>
    <col min="242" max="242" width="16.42578125" style="15" hidden="1" customWidth="1"/>
    <col min="243" max="251" width="11.5703125" style="15" hidden="1" customWidth="1"/>
    <col min="252" max="252" width="0" style="15" hidden="1" customWidth="1"/>
    <col min="253" max="253" width="0.5703125" style="15" hidden="1" customWidth="1"/>
    <col min="254" max="255" width="11.5703125" style="15" hidden="1" customWidth="1"/>
    <col min="256" max="256" width="0" style="15" hidden="1" customWidth="1"/>
    <col min="257" max="257" width="0.5703125" style="15" hidden="1" customWidth="1"/>
    <col min="258" max="16383" width="10.42578125" style="15" hidden="1"/>
    <col min="16384" max="16384" width="3.42578125" style="15" hidden="1" customWidth="1"/>
  </cols>
  <sheetData>
    <row r="1" spans="1:8" ht="24" customHeight="1" x14ac:dyDescent="0.25">
      <c r="A1" s="12" t="s">
        <v>2578</v>
      </c>
      <c r="B1" s="13"/>
      <c r="C1" s="13"/>
      <c r="D1" s="13"/>
      <c r="E1" s="13"/>
      <c r="F1" s="14"/>
      <c r="G1" s="14"/>
      <c r="H1" s="14"/>
    </row>
    <row r="2" spans="1:8" ht="19.5" customHeight="1" thickBot="1" x14ac:dyDescent="0.3">
      <c r="A2" s="13" t="s">
        <v>2579</v>
      </c>
      <c r="B2" s="13"/>
      <c r="C2" s="14"/>
      <c r="D2" s="14"/>
      <c r="E2" s="14"/>
      <c r="F2" s="14"/>
      <c r="G2" s="14"/>
      <c r="H2" s="14"/>
    </row>
    <row r="3" spans="1:8" s="18" customFormat="1" ht="25.35" customHeight="1" thickTop="1" thickBot="1" x14ac:dyDescent="0.3">
      <c r="A3" s="16" t="s">
        <v>2580</v>
      </c>
      <c r="B3" s="17"/>
      <c r="C3" s="13"/>
      <c r="D3" s="13"/>
      <c r="E3" s="13"/>
      <c r="F3" s="13"/>
      <c r="G3" s="13"/>
      <c r="H3" s="13"/>
    </row>
    <row r="4" spans="1:8" s="18" customFormat="1" ht="25.35" customHeight="1" thickTop="1" thickBot="1" x14ac:dyDescent="0.3">
      <c r="A4" s="16" t="s">
        <v>2581</v>
      </c>
      <c r="B4" s="17"/>
      <c r="C4" s="13"/>
      <c r="D4" s="13"/>
      <c r="E4" s="13"/>
      <c r="F4" s="13"/>
      <c r="G4" s="13"/>
      <c r="H4" s="13"/>
    </row>
    <row r="5" spans="1:8" s="18" customFormat="1" ht="25.35" customHeight="1" thickTop="1" thickBot="1" x14ac:dyDescent="0.3">
      <c r="A5" s="16" t="s">
        <v>2615</v>
      </c>
      <c r="B5" s="17"/>
      <c r="C5" s="13"/>
      <c r="D5" s="13"/>
      <c r="E5" s="13"/>
      <c r="F5" s="13"/>
      <c r="G5" s="13"/>
      <c r="H5" s="13"/>
    </row>
    <row r="6" spans="1:8" s="18" customFormat="1" ht="25.35" customHeight="1" thickTop="1" thickBot="1" x14ac:dyDescent="0.3">
      <c r="A6" s="16" t="s">
        <v>2616</v>
      </c>
      <c r="B6" s="17"/>
      <c r="C6" s="13"/>
      <c r="D6" s="13"/>
      <c r="E6" s="13"/>
      <c r="F6" s="13"/>
      <c r="G6" s="13"/>
      <c r="H6" s="13"/>
    </row>
    <row r="7" spans="1:8" s="18" customFormat="1" ht="25.35" customHeight="1" thickTop="1" thickBot="1" x14ac:dyDescent="0.3">
      <c r="A7" s="16" t="s">
        <v>2617</v>
      </c>
      <c r="B7" s="17"/>
      <c r="C7" s="13"/>
      <c r="D7" s="13"/>
      <c r="E7" s="13"/>
      <c r="F7" s="13"/>
      <c r="G7" s="13"/>
      <c r="H7" s="13"/>
    </row>
    <row r="8" spans="1:8" s="18" customFormat="1" ht="25.35" customHeight="1" thickTop="1" thickBot="1" x14ac:dyDescent="0.3">
      <c r="A8" s="16" t="s">
        <v>2582</v>
      </c>
      <c r="B8" s="17"/>
      <c r="C8" s="13"/>
      <c r="D8" s="13"/>
      <c r="E8" s="13"/>
      <c r="F8" s="13"/>
      <c r="G8" s="13"/>
      <c r="H8" s="13"/>
    </row>
    <row r="9" spans="1:8" ht="25.35" customHeight="1" thickTop="1" thickBot="1" x14ac:dyDescent="0.3">
      <c r="A9" s="19" t="s">
        <v>2583</v>
      </c>
      <c r="B9" s="14"/>
      <c r="C9" s="14"/>
      <c r="D9" s="14"/>
      <c r="E9" s="14"/>
      <c r="F9" s="14"/>
      <c r="G9" s="14"/>
      <c r="H9" s="14"/>
    </row>
    <row r="10" spans="1:8" ht="25.35" customHeight="1" thickTop="1" thickBot="1" x14ac:dyDescent="0.3">
      <c r="A10" s="16" t="s">
        <v>2584</v>
      </c>
      <c r="B10" s="17"/>
      <c r="C10" s="14"/>
      <c r="D10" s="14"/>
      <c r="E10" s="14"/>
      <c r="F10" s="14"/>
      <c r="G10" s="14"/>
      <c r="H10" s="14"/>
    </row>
    <row r="11" spans="1:8" ht="25.35" customHeight="1" thickTop="1" thickBot="1" x14ac:dyDescent="0.3">
      <c r="A11" s="16" t="s">
        <v>2585</v>
      </c>
      <c r="B11" s="17"/>
      <c r="C11" s="14"/>
      <c r="D11" s="14"/>
      <c r="E11" s="14"/>
      <c r="F11" s="14"/>
      <c r="G11" s="14"/>
      <c r="H11" s="14"/>
    </row>
    <row r="12" spans="1:8" ht="25.35" customHeight="1" thickTop="1" thickBot="1" x14ac:dyDescent="0.3">
      <c r="A12" s="16" t="s">
        <v>2586</v>
      </c>
      <c r="B12" s="17"/>
      <c r="C12" s="14"/>
      <c r="D12" s="14"/>
      <c r="E12" s="14"/>
      <c r="F12" s="14"/>
      <c r="G12" s="14"/>
      <c r="H12" s="14"/>
    </row>
    <row r="13" spans="1:8" ht="25.35" customHeight="1" thickTop="1" thickBot="1" x14ac:dyDescent="0.3">
      <c r="A13" s="14"/>
      <c r="B13" s="20" t="s">
        <v>2587</v>
      </c>
      <c r="C13" s="20" t="s">
        <v>2588</v>
      </c>
      <c r="D13" s="21"/>
      <c r="E13" s="14"/>
      <c r="F13" s="14"/>
      <c r="G13" s="14"/>
      <c r="H13" s="14"/>
    </row>
    <row r="14" spans="1:8" ht="25.35" customHeight="1" thickTop="1" thickBot="1" x14ac:dyDescent="0.3">
      <c r="A14" s="16" t="s">
        <v>2589</v>
      </c>
      <c r="B14" s="17"/>
      <c r="C14" s="17"/>
      <c r="D14" s="13"/>
      <c r="E14" s="13"/>
      <c r="F14" s="13"/>
      <c r="G14" s="13"/>
      <c r="H14" s="13"/>
    </row>
    <row r="15" spans="1:8" ht="25.35" customHeight="1" thickTop="1" thickBot="1" x14ac:dyDescent="0.3">
      <c r="A15" s="22" t="s">
        <v>2614</v>
      </c>
      <c r="B15" s="17"/>
      <c r="C15" s="17"/>
      <c r="D15" s="13"/>
      <c r="E15" s="13"/>
      <c r="F15" s="13"/>
      <c r="G15" s="13"/>
      <c r="H15" s="13"/>
    </row>
    <row r="16" spans="1:8" ht="25.35" customHeight="1" thickTop="1" thickBot="1" x14ac:dyDescent="0.3">
      <c r="A16" s="22" t="s">
        <v>2590</v>
      </c>
      <c r="B16" s="76"/>
      <c r="C16" s="76"/>
      <c r="D16" s="76"/>
      <c r="E16" s="76"/>
      <c r="F16" s="13"/>
      <c r="G16" s="13"/>
      <c r="H16" s="13"/>
    </row>
    <row r="17" spans="1:8" ht="35.1" customHeight="1" thickTop="1" thickBot="1" x14ac:dyDescent="0.3">
      <c r="A17" s="16" t="s">
        <v>2591</v>
      </c>
      <c r="B17" s="17"/>
      <c r="C17" s="17"/>
      <c r="D17" s="13"/>
      <c r="E17" s="13"/>
      <c r="F17" s="13"/>
      <c r="G17" s="13"/>
      <c r="H17" s="13"/>
    </row>
    <row r="18" spans="1:8" ht="25.35" customHeight="1" thickTop="1" thickBot="1" x14ac:dyDescent="0.3">
      <c r="A18" s="22" t="s">
        <v>2592</v>
      </c>
      <c r="B18" s="77"/>
      <c r="C18" s="77"/>
      <c r="D18" s="77"/>
      <c r="E18" s="77"/>
      <c r="F18" s="77"/>
      <c r="G18" s="77"/>
      <c r="H18" s="77"/>
    </row>
    <row r="19" spans="1:8" ht="25.35" customHeight="1" thickTop="1" thickBot="1" x14ac:dyDescent="0.3">
      <c r="A19" s="16" t="s">
        <v>2593</v>
      </c>
      <c r="B19" s="23"/>
      <c r="C19" s="23"/>
      <c r="D19" s="24"/>
      <c r="E19" s="24"/>
      <c r="F19" s="13"/>
      <c r="G19" s="13"/>
      <c r="H19" s="13"/>
    </row>
    <row r="20" spans="1:8" ht="25.35" customHeight="1" thickTop="1" thickBot="1" x14ac:dyDescent="0.3">
      <c r="A20" s="22" t="s">
        <v>2594</v>
      </c>
      <c r="B20" s="76"/>
      <c r="C20" s="76"/>
      <c r="D20" s="76"/>
      <c r="E20" s="76"/>
      <c r="F20" s="13"/>
      <c r="G20" s="13"/>
      <c r="H20" s="13"/>
    </row>
    <row r="21" spans="1:8" s="26" customFormat="1" ht="24.75" customHeight="1" thickTop="1" thickBot="1" x14ac:dyDescent="0.3">
      <c r="A21" s="16" t="s">
        <v>2595</v>
      </c>
      <c r="B21" s="23"/>
      <c r="C21" s="17"/>
      <c r="D21" s="13"/>
      <c r="E21" s="13"/>
      <c r="F21" s="25"/>
      <c r="G21" s="25"/>
      <c r="H21" s="25"/>
    </row>
    <row r="22" spans="1:8" s="26" customFormat="1" ht="25.35" customHeight="1" thickTop="1" thickBot="1" x14ac:dyDescent="0.3">
      <c r="A22" s="22" t="s">
        <v>2596</v>
      </c>
      <c r="B22" s="76"/>
      <c r="C22" s="76"/>
      <c r="D22" s="76"/>
      <c r="E22" s="76"/>
      <c r="F22" s="25"/>
      <c r="G22" s="25"/>
      <c r="H22" s="25"/>
    </row>
    <row r="23" spans="1:8" s="26" customFormat="1" ht="25.35" customHeight="1" thickTop="1" thickBot="1" x14ac:dyDescent="0.3">
      <c r="A23" s="16" t="s">
        <v>2597</v>
      </c>
      <c r="B23" s="23"/>
      <c r="C23" s="17"/>
      <c r="D23" s="13"/>
      <c r="E23" s="13"/>
      <c r="F23" s="25"/>
      <c r="G23" s="25"/>
      <c r="H23" s="25"/>
    </row>
    <row r="24" spans="1:8" ht="25.35" customHeight="1" thickTop="1" thickBot="1" x14ac:dyDescent="0.3">
      <c r="A24" s="22" t="s">
        <v>2596</v>
      </c>
      <c r="B24" s="76"/>
      <c r="C24" s="76"/>
      <c r="D24" s="76"/>
      <c r="E24" s="76"/>
      <c r="F24" s="13"/>
      <c r="G24" s="13"/>
      <c r="H24" s="13"/>
    </row>
    <row r="25" spans="1:8" s="28" customFormat="1" ht="24" customHeight="1" thickTop="1" thickBot="1" x14ac:dyDescent="0.3">
      <c r="A25" s="16" t="s">
        <v>2598</v>
      </c>
      <c r="B25" s="76"/>
      <c r="C25" s="76"/>
      <c r="D25" s="76"/>
      <c r="E25" s="76"/>
      <c r="F25" s="27"/>
      <c r="G25" s="27"/>
      <c r="H25" s="27"/>
    </row>
    <row r="26" spans="1:8" ht="24" customHeight="1" thickTop="1" thickBot="1" x14ac:dyDescent="0.3">
      <c r="A26" s="16" t="s">
        <v>2599</v>
      </c>
      <c r="B26" s="76"/>
      <c r="C26" s="76"/>
      <c r="D26" s="76"/>
      <c r="E26" s="76"/>
      <c r="F26" s="13"/>
      <c r="G26" s="13"/>
      <c r="H26" s="13"/>
    </row>
    <row r="27" spans="1:8" ht="24" customHeight="1" thickTop="1" thickBot="1" x14ac:dyDescent="0.3">
      <c r="A27" s="16" t="s">
        <v>2600</v>
      </c>
      <c r="B27" s="76"/>
      <c r="C27" s="76"/>
      <c r="D27" s="76"/>
      <c r="E27" s="76"/>
      <c r="F27" s="13"/>
      <c r="G27" s="13"/>
      <c r="H27" s="13"/>
    </row>
    <row r="28" spans="1:8" ht="24" customHeight="1" thickTop="1" thickBot="1" x14ac:dyDescent="0.3">
      <c r="A28" s="16" t="s">
        <v>2601</v>
      </c>
      <c r="B28" s="76"/>
      <c r="C28" s="76"/>
      <c r="D28" s="76"/>
      <c r="E28" s="76"/>
      <c r="F28" s="56"/>
      <c r="G28" s="13"/>
      <c r="H28" s="13"/>
    </row>
    <row r="29" spans="1:8" s="31" customFormat="1" ht="15.75" customHeight="1" thickTop="1" thickBot="1" x14ac:dyDescent="0.3">
      <c r="A29" s="29"/>
      <c r="B29" s="30"/>
      <c r="C29" s="30"/>
      <c r="D29" s="30"/>
      <c r="E29" s="30"/>
      <c r="F29" s="30"/>
      <c r="G29" s="30"/>
      <c r="H29" s="30"/>
    </row>
    <row r="30" spans="1:8" ht="21" customHeight="1" thickTop="1" thickBot="1" x14ac:dyDescent="0.3">
      <c r="A30" s="19" t="s">
        <v>2602</v>
      </c>
      <c r="B30" s="76"/>
      <c r="C30" s="76"/>
      <c r="D30" s="76"/>
      <c r="E30" s="76"/>
      <c r="F30" s="13"/>
      <c r="G30" s="13"/>
      <c r="H30" s="13"/>
    </row>
    <row r="31" spans="1:8" ht="21" customHeight="1" thickTop="1" thickBot="1" x14ac:dyDescent="0.3">
      <c r="A31" s="13" t="s">
        <v>2603</v>
      </c>
      <c r="B31" s="76"/>
      <c r="C31" s="76"/>
      <c r="D31" s="76"/>
      <c r="E31" s="76"/>
      <c r="F31" s="13"/>
      <c r="G31" s="13"/>
      <c r="H31" s="13"/>
    </row>
    <row r="32" spans="1:8" s="33" customFormat="1" ht="21" customHeight="1" thickTop="1" thickBot="1" x14ac:dyDescent="0.3">
      <c r="A32" s="19" t="s">
        <v>2604</v>
      </c>
      <c r="B32" s="76"/>
      <c r="C32" s="76"/>
      <c r="D32" s="76"/>
      <c r="E32" s="76"/>
      <c r="F32" s="32"/>
      <c r="G32" s="32"/>
      <c r="H32" s="32"/>
    </row>
    <row r="33" spans="1:8" s="33" customFormat="1" ht="15" thickTop="1" x14ac:dyDescent="0.25">
      <c r="A33" s="16"/>
      <c r="B33" s="13"/>
      <c r="C33" s="13"/>
      <c r="D33" s="13"/>
      <c r="E33" s="13"/>
      <c r="F33" s="32"/>
      <c r="G33" s="32"/>
      <c r="H33" s="32"/>
    </row>
    <row r="34" spans="1:8" s="33" customFormat="1" ht="27.75" customHeight="1" x14ac:dyDescent="0.25">
      <c r="A34" s="16"/>
      <c r="B34" s="14"/>
      <c r="C34" s="14"/>
      <c r="D34" s="14"/>
      <c r="E34" s="14"/>
      <c r="F34" s="34"/>
      <c r="G34" s="34"/>
      <c r="H34" s="34"/>
    </row>
    <row r="35" spans="1:8" s="36" customFormat="1" ht="14.25" customHeight="1" x14ac:dyDescent="0.25">
      <c r="A35" s="35"/>
      <c r="B35" s="33"/>
      <c r="C35" s="33"/>
      <c r="D35" s="33"/>
      <c r="E35" s="33"/>
    </row>
    <row r="36" spans="1:8" s="36" customFormat="1" ht="12" customHeight="1" x14ac:dyDescent="0.25">
      <c r="A36" s="35"/>
      <c r="B36" s="33"/>
      <c r="C36" s="33"/>
      <c r="D36" s="33"/>
      <c r="E36" s="33"/>
    </row>
    <row r="37" spans="1:8" ht="15" customHeight="1" x14ac:dyDescent="0.25"/>
    <row r="38" spans="1:8" ht="15" customHeight="1" x14ac:dyDescent="0.25"/>
  </sheetData>
  <sheetProtection algorithmName="SHA-512" hashValue="r1Q8PeqVs85J5r26ImWR9ozu8RxK6TrSX33beh19Pv48ypsRcGavqdk4rnQiXcu8PHQEN7Gb9NMMnFsuBO2Osg==" saltValue="lvj2u8yfk8sC8TKo5znI7g=="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&amp;L&amp;"Arial,Standard"&amp;8Code ref.: IFA Smart checklist for HOP; v6.0_Sep22; English version
&amp;A
Page &amp;P of &amp;N&amp;R&amp;"Arial,Standard"&amp;8© GLOBALG.A.P. c/o FoodPLUS GmbH
Spichernstr. 55, 50672 Cologne, Germany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93"/>
  <sheetViews>
    <sheetView view="pageLayout" topLeftCell="J1" zoomScaleNormal="100" workbookViewId="0">
      <selection activeCell="P5" sqref="P5 G5"/>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2" style="10" customWidth="1"/>
    <col min="11" max="11" width="38.85546875" style="10" customWidth="1"/>
    <col min="12" max="12" width="39.42578125" style="10" customWidth="1"/>
    <col min="13" max="13" width="6.140625" style="10" customWidth="1"/>
    <col min="14" max="14" width="3.85546875" style="67" customWidth="1"/>
    <col min="15" max="15" width="3.28515625" style="67" customWidth="1"/>
    <col min="16" max="16" width="7.7109375" style="10" customWidth="1"/>
    <col min="17" max="17" width="14.140625" style="10" customWidth="1"/>
    <col min="18" max="18" width="12.5703125" style="67" customWidth="1"/>
    <col min="19" max="20" width="0.85546875" style="10" hidden="1" customWidth="1"/>
    <col min="21" max="16384" width="9.28515625" style="10" hidden="1"/>
  </cols>
  <sheetData>
    <row r="1" spans="1:18" s="62" customFormat="1" ht="33.75" x14ac:dyDescent="0.25">
      <c r="A1" s="62" t="s">
        <v>2513</v>
      </c>
      <c r="B1" s="62" t="s">
        <v>32</v>
      </c>
      <c r="C1" s="62" t="s">
        <v>36</v>
      </c>
      <c r="D1" s="62" t="s">
        <v>39</v>
      </c>
      <c r="E1" s="62" t="s">
        <v>2508</v>
      </c>
      <c r="F1" s="62" t="s">
        <v>2605</v>
      </c>
      <c r="G1" s="62" t="s">
        <v>2606</v>
      </c>
      <c r="H1" s="62" t="s">
        <v>2607</v>
      </c>
      <c r="I1" s="62" t="s">
        <v>40</v>
      </c>
      <c r="J1" s="45" t="s">
        <v>2608</v>
      </c>
      <c r="K1" s="45" t="s">
        <v>2609</v>
      </c>
      <c r="L1" s="45" t="s">
        <v>2610</v>
      </c>
      <c r="M1" s="45" t="s">
        <v>2527</v>
      </c>
      <c r="N1" s="45" t="s">
        <v>2587</v>
      </c>
      <c r="O1" s="45" t="s">
        <v>2588</v>
      </c>
      <c r="P1" s="45" t="s">
        <v>2611</v>
      </c>
      <c r="Q1" s="45" t="s">
        <v>2612</v>
      </c>
      <c r="R1" s="45" t="s">
        <v>2546</v>
      </c>
    </row>
    <row r="2" spans="1:18" s="43" customFormat="1" ht="45" x14ac:dyDescent="0.25">
      <c r="B2" s="44" t="s">
        <v>49</v>
      </c>
      <c r="C2" s="44"/>
      <c r="D2" s="43">
        <f>IF(Checklist48[[#This Row],[SGUID]]="",IF(Checklist48[[#This Row],[SSGUID]]="",0,1),1)</f>
        <v>1</v>
      </c>
      <c r="E2" s="44"/>
      <c r="F2" s="44" t="str">
        <f>_xlfn.IFNA(Checklist48[[#This Row],[RelatedPQ]],"NA")</f>
        <v/>
      </c>
      <c r="G2" s="44" t="str">
        <f>IF(Checklist48[[#This Row],[PIGUID]]="","",INDEX(S2PQ_relational[],MATCH(Checklist48[[#This Row],[PIGUID&amp;NO]],S2PQ_relational[PIGUID &amp; "NO"],0),2))</f>
        <v/>
      </c>
      <c r="H2" s="44" t="str">
        <f>Checklist48[[#This Row],[PIGUID]]&amp;"NO"</f>
        <v>NO</v>
      </c>
      <c r="I2" s="44" t="str">
        <f>IF(Checklist48[[#This Row],[PIGUID]]="","",INDEX(PIs[NA Exempt],MATCH(Checklist48[[#This Row],[PIGUID]],PIs[GUID],0),1))</f>
        <v/>
      </c>
      <c r="J2" s="44" t="str">
        <f>IF(Checklist48[[#This Row],[SGUID]]="",IF(Checklist48[[#This Row],[SSGUID]]="",IF(Checklist48[[#This Row],[PIGUID]]="","",INDEX(PIs[[Column1]:[SS]],MATCH(Checklist48[[#This Row],[PIGUID]],PIs[GUID],0),2)),INDEX(PIs[[Column1]:[SS]],MATCH(Checklist48[[#This Row],[SSGUID]],PIs[SSGUID],0),18)),INDEX(PIs[[Column1]:[SS]],MATCH(Checklist48[[#This Row],[SGUID]],PIs[SGUID],0),14))</f>
        <v>HOP 01 INTERNAL DOCUMENTATION</v>
      </c>
      <c r="K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 s="44" t="str">
        <f>IF(Checklist48[[#This Row],[SGUID]]="",IF(Checklist48[[#This Row],[SSGUID]]="",INDEX(PIs[[Column1]:[SS]],MATCH(Checklist48[[#This Row],[PIGUID]],PIs[GUID],0),6),""),"")</f>
        <v/>
      </c>
      <c r="M2" s="44" t="str">
        <f>IF(Checklist48[[#This Row],[SSGUID]]="",IF(Checklist48[[#This Row],[PIGUID]]="","",INDEX(PIs[[Column1]:[SS]],MATCH(Checklist48[[#This Row],[PIGUID]],PIs[GUID],0),8)),"")</f>
        <v/>
      </c>
      <c r="N2" s="66"/>
      <c r="O2" s="66"/>
      <c r="P2" s="44" t="str">
        <f>IF(Checklist48[[#This Row],[ifna]]="NA","",IF(Checklist48[[#This Row],[RelatedPQ]]=0,"",IF(Checklist48[[#This Row],[RelatedPQ]]="","",IF((INDEX(S2PQ_relational[],MATCH(Checklist48[[#This Row],[PIGUID&amp;NO]],S2PQ_relational[PIGUID &amp; "NO"],0),1))=Checklist48[[#This Row],[PIGUID]],"Not applicable",""))))</f>
        <v/>
      </c>
      <c r="Q2" s="44" t="str">
        <f>IF(Checklist48[[#This Row],[N/A]]="Not Applicable",INDEX(S2PQ[[Step 2 questions]:[Justification]],MATCH(Checklist48[[#This Row],[RelatedPQ]],S2PQ[S2PQGUID],0),3),"")</f>
        <v/>
      </c>
      <c r="R2" s="66"/>
    </row>
    <row r="3" spans="1:18" s="43" customFormat="1" ht="33.75" hidden="1" x14ac:dyDescent="0.25">
      <c r="B3" s="44"/>
      <c r="C3" s="44" t="s">
        <v>50</v>
      </c>
      <c r="D3" s="43">
        <f>IF(Checklist48[[#This Row],[SGUID]]="",IF(Checklist48[[#This Row],[SSGUID]]="",0,1),1)</f>
        <v>1</v>
      </c>
      <c r="E3" s="44"/>
      <c r="F3" s="44" t="str">
        <f>_xlfn.IFNA(Checklist48[[#This Row],[RelatedPQ]],"NA")</f>
        <v/>
      </c>
      <c r="G3" s="44" t="str">
        <f>IF(Checklist48[[#This Row],[PIGUID]]="","",INDEX(S2PQ_relational[],MATCH(Checklist48[[#This Row],[PIGUID&amp;NO]],S2PQ_relational[PIGUID &amp; "NO"],0),2))</f>
        <v/>
      </c>
      <c r="H3" s="44" t="str">
        <f>Checklist48[[#This Row],[PIGUID]]&amp;"NO"</f>
        <v>NO</v>
      </c>
      <c r="I3" s="44" t="str">
        <f>IF(Checklist48[[#This Row],[PIGUID]]="","",INDEX(PIs[NA Exempt],MATCH(Checklist48[[#This Row],[PIGUID]],PIs[GUID],0),1))</f>
        <v/>
      </c>
      <c r="J3" s="44" t="str">
        <f>IF(Checklist48[[#This Row],[SGUID]]="",IF(Checklist48[[#This Row],[SSGUID]]="",IF(Checklist48[[#This Row],[PIGUID]]="","",INDEX(PIs[[Column1]:[SS]],MATCH(Checklist48[[#This Row],[PIGUID]],PIs[GUID],0),2)),INDEX(PIs[[Column1]:[SS]],MATCH(Checklist48[[#This Row],[SSGUID]],PIs[SSGUID],0),18)),INDEX(PIs[[Column1]:[SS]],MATCH(Checklist48[[#This Row],[SGUID]],PIs[SGUID],0),14))</f>
        <v>-</v>
      </c>
      <c r="K3" s="44" t="str">
        <f>IF(Checklist48[[#This Row],[SGUID]]="",IF(Checklist48[[#This Row],[SSGUID]]="",IF(Checklist48[[#This Row],[PIGUID]]="","",INDEX(PIs[[Column1]:[SS]],MATCH(Checklist48[[#This Row],[PIGUID]],PIs[GUID],0),4)),INDEX(PIs[[Column1]:[Ssbody]],MATCH(Checklist48[[#This Row],[SSGUID]],PIs[SSGUID],0),19)),INDEX(PIs[[Column1]:[SS]],MATCH(Checklist48[[#This Row],[SGUID]],PIs[SGUID],0),15))</f>
        <v>-</v>
      </c>
      <c r="L3" s="44" t="str">
        <f>IF(Checklist48[[#This Row],[SGUID]]="",IF(Checklist48[[#This Row],[SSGUID]]="",INDEX(PIs[[Column1]:[SS]],MATCH(Checklist48[[#This Row],[PIGUID]],PIs[GUID],0),6),""),"")</f>
        <v/>
      </c>
      <c r="M3" s="44" t="str">
        <f>IF(Checklist48[[#This Row],[SSGUID]]="",IF(Checklist48[[#This Row],[PIGUID]]="","",INDEX(PIs[[Column1]:[SS]],MATCH(Checklist48[[#This Row],[PIGUID]],PIs[GUID],0),8)),"")</f>
        <v/>
      </c>
      <c r="N3" s="66"/>
      <c r="O3" s="66"/>
      <c r="P3" s="44" t="str">
        <f>IF(Checklist48[[#This Row],[ifna]]="NA","",IF(Checklist48[[#This Row],[RelatedPQ]]=0,"",IF(Checklist48[[#This Row],[RelatedPQ]]="","",IF((INDEX(S2PQ_relational[],MATCH(Checklist48[[#This Row],[PIGUID&amp;NO]],S2PQ_relational[PIGUID &amp; "NO"],0),1))=Checklist48[[#This Row],[PIGUID]],"Not applicable",""))))</f>
        <v/>
      </c>
      <c r="Q3" s="44" t="str">
        <f>IF(Checklist48[[#This Row],[N/A]]="Not Applicable",INDEX(S2PQ[[Step 2 questions]:[Justification]],MATCH(Checklist48[[#This Row],[RelatedPQ]],S2PQ[S2PQGUID],0),3),"")</f>
        <v/>
      </c>
      <c r="R3" s="66"/>
    </row>
    <row r="4" spans="1:18" s="43" customFormat="1" ht="282" customHeight="1" x14ac:dyDescent="0.25">
      <c r="B4" s="44"/>
      <c r="C4" s="44"/>
      <c r="D4" s="43">
        <f>IF(Checklist48[[#This Row],[SGUID]]="",IF(Checklist48[[#This Row],[SSGUID]]="",0,1),1)</f>
        <v>0</v>
      </c>
      <c r="E4" s="44" t="s">
        <v>1275</v>
      </c>
      <c r="F4" s="44" t="str">
        <f>_xlfn.IFNA(Checklist48[[#This Row],[RelatedPQ]],"NA")</f>
        <v>NA</v>
      </c>
      <c r="G4" s="44" t="e">
        <f>IF(Checklist48[[#This Row],[PIGUID]]="","",INDEX(S2PQ_relational[],MATCH(Checklist48[[#This Row],[PIGUID&amp;NO]],S2PQ_relational[PIGUID &amp; "NO"],0),2))</f>
        <v>#N/A</v>
      </c>
      <c r="H4" s="44" t="str">
        <f>Checklist48[[#This Row],[PIGUID]]&amp;"NO"</f>
        <v>7da8RiVYQEwwiMW17FmcNvNO</v>
      </c>
      <c r="I4" s="44" t="b">
        <f>IF(Checklist48[[#This Row],[PIGUID]]="","",INDEX(PIs[NA Exempt],MATCH(Checklist48[[#This Row],[PIGUID]],PIs[GUID],0),1))</f>
        <v>0</v>
      </c>
      <c r="J4" s="44" t="str">
        <f>IF(Checklist48[[#This Row],[SGUID]]="",IF(Checklist48[[#This Row],[SSGUID]]="",IF(Checklist48[[#This Row],[PIGUID]]="","",INDEX(PIs[[Column1]:[SS]],MATCH(Checklist48[[#This Row],[PIGUID]],PIs[GUID],0),2)),INDEX(PIs[[Column1]:[SS]],MATCH(Checklist48[[#This Row],[SSGUID]],PIs[SSGUID],0),18)),INDEX(PIs[[Column1]:[SS]],MATCH(Checklist48[[#This Row],[SGUID]],PIs[SGUID],0),14))</f>
        <v>HOP 01.01</v>
      </c>
      <c r="K4" s="44" t="str">
        <f>IF(Checklist48[[#This Row],[SGUID]]="",IF(Checklist48[[#This Row],[SSGUID]]="",IF(Checklist48[[#This Row],[PIGUID]]="","",INDEX(PIs[[Column1]:[SS]],MATCH(Checklist48[[#This Row],[PIGUID]],PIs[GUID],0),4)),INDEX(PIs[[Column1]:[Ssbody]],MATCH(Checklist48[[#This Row],[SSGUID]],PIs[SSGUID],0),19)),INDEX(PIs[[Column1]:[SS]],MATCH(Checklist48[[#This Row],[SGUID]],PIs[SGUID],0),15))</f>
        <v>A procedure is in place to manage and control documents and records.</v>
      </c>
      <c r="L4" s="44" t="str">
        <f>IF(Checklist48[[#This Row],[SGUID]]="",IF(Checklist48[[#This Row],[SSGUID]]="",INDEX(PIs[[Column1]:[SS]],MATCH(Checklist48[[#This Row],[PIGUID]],PIs[GUID],0),6),""),"")</f>
        <v>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v>
      </c>
      <c r="M4" s="44" t="str">
        <f>IF(Checklist48[[#This Row],[SSGUID]]="",IF(Checklist48[[#This Row],[PIGUID]]="","",INDEX(PIs[[Column1]:[SS]],MATCH(Checklist48[[#This Row],[PIGUID]],PIs[GUID],0),8)),"")</f>
        <v>Minor Must</v>
      </c>
      <c r="N4" s="66"/>
      <c r="O4" s="66"/>
      <c r="P4" s="44" t="str">
        <f>IF(Checklist48[[#This Row],[ifna]]="NA","",IF(Checklist48[[#This Row],[RelatedPQ]]=0,"",IF(Checklist48[[#This Row],[RelatedPQ]]="","",IF((INDEX(S2PQ_relational[],MATCH(Checklist48[[#This Row],[PIGUID&amp;NO]],S2PQ_relational[PIGUID &amp; "NO"],0),1))=Checklist48[[#This Row],[PIGUID]],"Not applicable",""))))</f>
        <v/>
      </c>
      <c r="Q4" s="44" t="str">
        <f>IF(Checklist48[[#This Row],[N/A]]="Not Applicable",INDEX(S2PQ[[Step 2 questions]:[Justification]],MATCH(Checklist48[[#This Row],[RelatedPQ]],S2PQ[S2PQGUID],0),3),"")</f>
        <v/>
      </c>
      <c r="R4" s="66"/>
    </row>
    <row r="5" spans="1:18" s="43" customFormat="1" ht="187.5" customHeight="1" x14ac:dyDescent="0.25">
      <c r="B5" s="44"/>
      <c r="C5" s="44"/>
      <c r="D5" s="43">
        <f>IF(Checklist48[[#This Row],[SGUID]]="",IF(Checklist48[[#This Row],[SSGUID]]="",0,1),1)</f>
        <v>0</v>
      </c>
      <c r="E5" s="44" t="s">
        <v>99</v>
      </c>
      <c r="F5" s="44" t="str">
        <f>_xlfn.IFNA(Checklist48[[#This Row],[RelatedPQ]],"NA")</f>
        <v>NA</v>
      </c>
      <c r="G5" s="44" t="e">
        <f>IF(Checklist48[[#This Row],[PIGUID]]="","",INDEX(S2PQ_relational[],MATCH(Checklist48[[#This Row],[PIGUID&amp;NO]],S2PQ_relational[PIGUID &amp; "NO"],0),2))</f>
        <v>#N/A</v>
      </c>
      <c r="H5" s="44" t="str">
        <f>Checklist48[[#This Row],[PIGUID]]&amp;"NO"</f>
        <v>4ZZu4UA4Xrs2CSWLE4HqmWNO</v>
      </c>
      <c r="I5" s="44" t="b">
        <f>IF(Checklist48[[#This Row],[PIGUID]]="","",INDEX(PIs[NA Exempt],MATCH(Checklist48[[#This Row],[PIGUID]],PIs[GUID],0),1))</f>
        <v>0</v>
      </c>
      <c r="J5" s="44" t="str">
        <f>IF(Checklist48[[#This Row],[SGUID]]="",IF(Checklist48[[#This Row],[SSGUID]]="",IF(Checklist48[[#This Row],[PIGUID]]="","",INDEX(PIs[[Column1]:[SS]],MATCH(Checklist48[[#This Row],[PIGUID]],PIs[GUID],0),2)),INDEX(PIs[[Column1]:[SS]],MATCH(Checklist48[[#This Row],[SSGUID]],PIs[SSGUID],0),18)),INDEX(PIs[[Column1]:[SS]],MATCH(Checklist48[[#This Row],[SGUID]],PIs[SGUID],0),14))</f>
        <v>HOP 01.02</v>
      </c>
      <c r="K5" s="44" t="str">
        <f>IF(Checklist48[[#This Row],[SGUID]]="",IF(Checklist48[[#This Row],[SSGUID]]="",IF(Checklist48[[#This Row],[PIGUID]]="","",INDEX(PIs[[Column1]:[SS]],MATCH(Checklist48[[#This Row],[PIGUID]],PIs[GUID],0),4)),INDEX(PIs[[Column1]:[Ssbody]],MATCH(Checklist48[[#This Row],[SSGUID]],PIs[SSGUID],0),19)),INDEX(PIs[[Column1]:[SS]],MATCH(Checklist48[[#This Row],[SGUID]],PIs[SGUID],0),15))</f>
        <v>Records for auditing purposes are up-to-date. Records are kept for a minimum period of two years, unless a longer period is required.</v>
      </c>
      <c r="L5" s="44" t="str">
        <f>IF(Checklist48[[#This Row],[SGUID]]="",IF(Checklist48[[#This Row],[SSGUID]]="",INDEX(PIs[[Column1]:[SS]],MATCH(Checklist48[[#This Row],[PIGUID]],PIs[GUID],0),6),""),"")</f>
        <v>All records generated or kept by the producer for auditing purposes shall:
- Be stored securely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v>
      </c>
      <c r="M5" s="44" t="str">
        <f>IF(Checklist48[[#This Row],[SSGUID]]="",IF(Checklist48[[#This Row],[PIGUID]]="","",INDEX(PIs[[Column1]:[SS]],MATCH(Checklist48[[#This Row],[PIGUID]],PIs[GUID],0),8)),"")</f>
        <v>Minor Must</v>
      </c>
      <c r="N5" s="66"/>
      <c r="O5" s="66"/>
      <c r="P5" s="44" t="str">
        <f>IF(Checklist48[[#This Row],[ifna]]="NA","",IF(Checklist48[[#This Row],[RelatedPQ]]=0,"",IF(Checklist48[[#This Row],[RelatedPQ]]="","",IF((INDEX(S2PQ_relational[],MATCH(Checklist48[[#This Row],[PIGUID&amp;NO]],S2PQ_relational[PIGUID &amp; "NO"],0),1))=Checklist48[[#This Row],[PIGUID]],"Not applicable",""))))</f>
        <v/>
      </c>
      <c r="Q5" s="44" t="str">
        <f>IF(Checklist48[[#This Row],[N/A]]="Not Applicable",INDEX(S2PQ[[Step 2 questions]:[Justification]],MATCH(Checklist48[[#This Row],[RelatedPQ]],S2PQ[S2PQGUID],0),3),"")</f>
        <v/>
      </c>
      <c r="R5" s="66"/>
    </row>
    <row r="6" spans="1:18" s="43" customFormat="1" ht="270" x14ac:dyDescent="0.25">
      <c r="B6" s="44"/>
      <c r="C6" s="44"/>
      <c r="D6" s="43">
        <f>IF(Checklist48[[#This Row],[SGUID]]="",IF(Checklist48[[#This Row],[SSGUID]]="",0,1),1)</f>
        <v>0</v>
      </c>
      <c r="E6" s="44" t="s">
        <v>42</v>
      </c>
      <c r="F6" s="44" t="str">
        <f>_xlfn.IFNA(Checklist48[[#This Row],[RelatedPQ]],"NA")</f>
        <v>NA</v>
      </c>
      <c r="G6" s="44" t="e">
        <f>IF(Checklist48[[#This Row],[PIGUID]]="","",INDEX(S2PQ_relational[],MATCH(Checklist48[[#This Row],[PIGUID&amp;NO]],S2PQ_relational[PIGUID &amp; "NO"],0),2))</f>
        <v>#N/A</v>
      </c>
      <c r="H6" s="44" t="str">
        <f>Checklist48[[#This Row],[PIGUID]]&amp;"NO"</f>
        <v>1rut0MJb3cf7aFL5WSJLzzNO</v>
      </c>
      <c r="I6" s="44" t="b">
        <f>IF(Checklist48[[#This Row],[PIGUID]]="","",INDEX(PIs[NA Exempt],MATCH(Checklist48[[#This Row],[PIGUID]],PIs[GUID],0),1))</f>
        <v>0</v>
      </c>
      <c r="J6" s="44" t="str">
        <f>IF(Checklist48[[#This Row],[SGUID]]="",IF(Checklist48[[#This Row],[SSGUID]]="",IF(Checklist48[[#This Row],[PIGUID]]="","",INDEX(PIs[[Column1]:[SS]],MATCH(Checklist48[[#This Row],[PIGUID]],PIs[GUID],0),2)),INDEX(PIs[[Column1]:[SS]],MATCH(Checklist48[[#This Row],[SSGUID]],PIs[SSGUID],0),18)),INDEX(PIs[[Column1]:[SS]],MATCH(Checklist48[[#This Row],[SGUID]],PIs[SGUID],0),14))</f>
        <v>HOP 01.03</v>
      </c>
      <c r="K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completes a minimum of one self-assessment/internal audit annually to the standard.</v>
      </c>
      <c r="L6" s="44" t="str">
        <f>IF(Checklist48[[#This Row],[SGUID]]="",IF(Checklist48[[#This Row],[SSGUID]]="",INDEX(PIs[[Column1]:[SS]],MATCH(Checklist48[[#This Row],[PIGUID]],PIs[GUID],0),6),""),"")</f>
        <v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v>
      </c>
      <c r="M6" s="44" t="str">
        <f>IF(Checklist48[[#This Row],[SSGUID]]="",IF(Checklist48[[#This Row],[PIGUID]]="","",INDEX(PIs[[Column1]:[SS]],MATCH(Checklist48[[#This Row],[PIGUID]],PIs[GUID],0),8)),"")</f>
        <v>Major Must</v>
      </c>
      <c r="N6" s="66"/>
      <c r="O6" s="66"/>
      <c r="P6" s="44" t="str">
        <f>IF(Checklist48[[#This Row],[ifna]]="NA","",IF(Checklist48[[#This Row],[RelatedPQ]]=0,"",IF(Checklist48[[#This Row],[RelatedPQ]]="","",IF((INDEX(S2PQ_relational[],MATCH(Checklist48[[#This Row],[PIGUID&amp;NO]],S2PQ_relational[PIGUID &amp; "NO"],0),1))=Checklist48[[#This Row],[PIGUID]],"Not applicable",""))))</f>
        <v/>
      </c>
      <c r="Q6" s="44" t="str">
        <f>IF(Checklist48[[#This Row],[N/A]]="Not Applicable",INDEX(S2PQ[[Step 2 questions]:[Justification]],MATCH(Checklist48[[#This Row],[RelatedPQ]],S2PQ[S2PQGUID],0),3),"")</f>
        <v/>
      </c>
      <c r="R6" s="66"/>
    </row>
    <row r="7" spans="1:18" s="43" customFormat="1" ht="45" x14ac:dyDescent="0.25">
      <c r="B7" s="44"/>
      <c r="C7" s="44"/>
      <c r="D7" s="43">
        <f>IF(Checklist48[[#This Row],[SGUID]]="",IF(Checklist48[[#This Row],[SSGUID]]="",0,1),1)</f>
        <v>0</v>
      </c>
      <c r="E7" s="44" t="s">
        <v>1269</v>
      </c>
      <c r="F7" s="44" t="str">
        <f>_xlfn.IFNA(Checklist48[[#This Row],[RelatedPQ]],"NA")</f>
        <v>NA</v>
      </c>
      <c r="G7" s="44" t="e">
        <f>IF(Checklist48[[#This Row],[PIGUID]]="","",INDEX(S2PQ_relational[],MATCH(Checklist48[[#This Row],[PIGUID&amp;NO]],S2PQ_relational[PIGUID &amp; "NO"],0),2))</f>
        <v>#N/A</v>
      </c>
      <c r="H7" s="44" t="str">
        <f>Checklist48[[#This Row],[PIGUID]]&amp;"NO"</f>
        <v>68p8qVUlOCk7qHeOHtTOhENO</v>
      </c>
      <c r="I7" s="44" t="b">
        <f>IF(Checklist48[[#This Row],[PIGUID]]="","",INDEX(PIs[NA Exempt],MATCH(Checklist48[[#This Row],[PIGUID]],PIs[GUID],0),1))</f>
        <v>0</v>
      </c>
      <c r="J7" s="44" t="str">
        <f>IF(Checklist48[[#This Row],[SGUID]]="",IF(Checklist48[[#This Row],[SSGUID]]="",IF(Checklist48[[#This Row],[PIGUID]]="","",INDEX(PIs[[Column1]:[SS]],MATCH(Checklist48[[#This Row],[PIGUID]],PIs[GUID],0),2)),INDEX(PIs[[Column1]:[SS]],MATCH(Checklist48[[#This Row],[SSGUID]],PIs[SSGUID],0),18)),INDEX(PIs[[Column1]:[SS]],MATCH(Checklist48[[#This Row],[SGUID]],PIs[SGUID],0),14))</f>
        <v>HOP 01.04</v>
      </c>
      <c r="K7" s="44" t="str">
        <f>IF(Checklist48[[#This Row],[SGUID]]="",IF(Checklist48[[#This Row],[SSGUID]]="",IF(Checklist48[[#This Row],[PIGUID]]="","",INDEX(PIs[[Column1]:[SS]],MATCH(Checklist48[[#This Row],[PIGUID]],PIs[GUID],0),4)),INDEX(PIs[[Column1]:[Ssbody]],MATCH(Checklist48[[#This Row],[SSGUID]],PIs[SSGUID],0),19)),INDEX(PIs[[Column1]:[SS]],MATCH(Checklist48[[#This Row],[SGUID]],PIs[SGUID],0),15))</f>
        <v>Effective corrective actions are taken to address non-conformances detected during the self-assessments/internal audits.</v>
      </c>
      <c r="L7" s="44" t="str">
        <f>IF(Checklist48[[#This Row],[SGUID]]="",IF(Checklist48[[#This Row],[SSGUID]]="",INDEX(PIs[[Column1]:[SS]],MATCH(Checklist48[[#This Row],[PIGUID]],PIs[GUID],0),6),""),"")</f>
        <v>Corrective actions shall be documented. Any necessary changes shall be implemented. Compliance with all applicable Major Musts and at least 95% of applicable Minor Musts is required.</v>
      </c>
      <c r="M7" s="44" t="str">
        <f>IF(Checklist48[[#This Row],[SSGUID]]="",IF(Checklist48[[#This Row],[PIGUID]]="","",INDEX(PIs[[Column1]:[SS]],MATCH(Checklist48[[#This Row],[PIGUID]],PIs[GUID],0),8)),"")</f>
        <v>Major Must</v>
      </c>
      <c r="N7" s="66"/>
      <c r="O7" s="66"/>
      <c r="P7" s="44" t="str">
        <f>IF(Checklist48[[#This Row],[ifna]]="NA","",IF(Checklist48[[#This Row],[RelatedPQ]]=0,"",IF(Checklist48[[#This Row],[RelatedPQ]]="","",IF((INDEX(S2PQ_relational[],MATCH(Checklist48[[#This Row],[PIGUID&amp;NO]],S2PQ_relational[PIGUID &amp; "NO"],0),1))=Checklist48[[#This Row],[PIGUID]],"Not applicable",""))))</f>
        <v/>
      </c>
      <c r="Q7" s="44" t="str">
        <f>IF(Checklist48[[#This Row],[N/A]]="Not Applicable",INDEX(S2PQ[[Step 2 questions]:[Justification]],MATCH(Checklist48[[#This Row],[RelatedPQ]],S2PQ[S2PQGUID],0),3),"")</f>
        <v/>
      </c>
      <c r="R7" s="66"/>
    </row>
    <row r="8" spans="1:18" s="43" customFormat="1" ht="45" x14ac:dyDescent="0.25">
      <c r="B8" s="44" t="s">
        <v>1262</v>
      </c>
      <c r="C8" s="44"/>
      <c r="D8" s="43">
        <f>IF(Checklist48[[#This Row],[SGUID]]="",IF(Checklist48[[#This Row],[SSGUID]]="",0,1),1)</f>
        <v>1</v>
      </c>
      <c r="E8" s="44"/>
      <c r="F8" s="44" t="str">
        <f>_xlfn.IFNA(Checklist48[[#This Row],[RelatedPQ]],"NA")</f>
        <v/>
      </c>
      <c r="G8" s="44" t="str">
        <f>IF(Checklist48[[#This Row],[PIGUID]]="","",INDEX(S2PQ_relational[],MATCH(Checklist48[[#This Row],[PIGUID&amp;NO]],S2PQ_relational[PIGUID &amp; "NO"],0),2))</f>
        <v/>
      </c>
      <c r="H8" s="44" t="str">
        <f>Checklist48[[#This Row],[PIGUID]]&amp;"NO"</f>
        <v>NO</v>
      </c>
      <c r="I8" s="44" t="str">
        <f>IF(Checklist48[[#This Row],[PIGUID]]="","",INDEX(PIs[NA Exempt],MATCH(Checklist48[[#This Row],[PIGUID]],PIs[GUID],0),1))</f>
        <v/>
      </c>
      <c r="J8" s="44" t="str">
        <f>IF(Checklist48[[#This Row],[SGUID]]="",IF(Checklist48[[#This Row],[SSGUID]]="",IF(Checklist48[[#This Row],[PIGUID]]="","",INDEX(PIs[[Column1]:[SS]],MATCH(Checklist48[[#This Row],[PIGUID]],PIs[GUID],0),2)),INDEX(PIs[[Column1]:[SS]],MATCH(Checklist48[[#This Row],[SSGUID]],PIs[SSGUID],0),18)),INDEX(PIs[[Column1]:[SS]],MATCH(Checklist48[[#This Row],[SGUID]],PIs[SGUID],0),14))</f>
        <v>HOP 02 CONTINUOUS IMPROVEMENT PLAN</v>
      </c>
      <c r="K8" s="44" t="str">
        <f>IF(Checklist48[[#This Row],[SGUID]]="",IF(Checklist48[[#This Row],[SSGUID]]="",IF(Checklist48[[#This Row],[PIGUID]]="","",INDEX(PIs[[Column1]:[SS]],MATCH(Checklist48[[#This Row],[PIGUID]],PIs[GUID],0),4)),INDEX(PIs[[Column1]:[Ssbody]],MATCH(Checklist48[[#This Row],[SSGUID]],PIs[SSGUID],0),19)),INDEX(PIs[[Column1]:[SS]],MATCH(Checklist48[[#This Row],[SGUID]],PIs[SGUID],0),15))</f>
        <v>-</v>
      </c>
      <c r="L8" s="44" t="str">
        <f>IF(Checklist48[[#This Row],[SGUID]]="",IF(Checklist48[[#This Row],[SSGUID]]="",INDEX(PIs[[Column1]:[SS]],MATCH(Checklist48[[#This Row],[PIGUID]],PIs[GUID],0),6),""),"")</f>
        <v/>
      </c>
      <c r="M8" s="44" t="str">
        <f>IF(Checklist48[[#This Row],[SSGUID]]="",IF(Checklist48[[#This Row],[PIGUID]]="","",INDEX(PIs[[Column1]:[SS]],MATCH(Checklist48[[#This Row],[PIGUID]],PIs[GUID],0),8)),"")</f>
        <v/>
      </c>
      <c r="N8" s="66"/>
      <c r="O8" s="66"/>
      <c r="P8" s="44" t="str">
        <f>IF(Checklist48[[#This Row],[ifna]]="NA","",IF(Checklist48[[#This Row],[RelatedPQ]]=0,"",IF(Checklist48[[#This Row],[RelatedPQ]]="","",IF((INDEX(S2PQ_relational[],MATCH(Checklist48[[#This Row],[PIGUID&amp;NO]],S2PQ_relational[PIGUID &amp; "NO"],0),1))=Checklist48[[#This Row],[PIGUID]],"Not applicable",""))))</f>
        <v/>
      </c>
      <c r="Q8" s="44" t="str">
        <f>IF(Checklist48[[#This Row],[N/A]]="Not Applicable",INDEX(S2PQ[[Step 2 questions]:[Justification]],MATCH(Checklist48[[#This Row],[RelatedPQ]],S2PQ[S2PQGUID],0),3),"")</f>
        <v/>
      </c>
      <c r="R8" s="66"/>
    </row>
    <row r="9" spans="1:18" s="43" customFormat="1" ht="33.75" hidden="1" x14ac:dyDescent="0.25">
      <c r="B9" s="44"/>
      <c r="C9" s="44" t="s">
        <v>50</v>
      </c>
      <c r="D9" s="43">
        <f>IF(Checklist48[[#This Row],[SGUID]]="",IF(Checklist48[[#This Row],[SSGUID]]="",0,1),1)</f>
        <v>1</v>
      </c>
      <c r="E9" s="44"/>
      <c r="F9" s="44" t="str">
        <f>_xlfn.IFNA(Checklist48[[#This Row],[RelatedPQ]],"NA")</f>
        <v/>
      </c>
      <c r="G9" s="44" t="str">
        <f>IF(Checklist48[[#This Row],[PIGUID]]="","",INDEX(S2PQ_relational[],MATCH(Checklist48[[#This Row],[PIGUID&amp;NO]],S2PQ_relational[PIGUID &amp; "NO"],0),2))</f>
        <v/>
      </c>
      <c r="H9" s="44" t="str">
        <f>Checklist48[[#This Row],[PIGUID]]&amp;"NO"</f>
        <v>NO</v>
      </c>
      <c r="I9" s="44" t="str">
        <f>IF(Checklist48[[#This Row],[PIGUID]]="","",INDEX(PIs[NA Exempt],MATCH(Checklist48[[#This Row],[PIGUID]],PIs[GUID],0),1))</f>
        <v/>
      </c>
      <c r="J9" s="44" t="str">
        <f>IF(Checklist48[[#This Row],[SGUID]]="",IF(Checklist48[[#This Row],[SSGUID]]="",IF(Checklist48[[#This Row],[PIGUID]]="","",INDEX(PIs[[Column1]:[SS]],MATCH(Checklist48[[#This Row],[PIGUID]],PIs[GUID],0),2)),INDEX(PIs[[Column1]:[SS]],MATCH(Checklist48[[#This Row],[SSGUID]],PIs[SSGUID],0),18)),INDEX(PIs[[Column1]:[SS]],MATCH(Checklist48[[#This Row],[SGUID]],PIs[SGUID],0),14))</f>
        <v>-</v>
      </c>
      <c r="K9" s="44" t="str">
        <f>IF(Checklist48[[#This Row],[SGUID]]="",IF(Checklist48[[#This Row],[SSGUID]]="",IF(Checklist48[[#This Row],[PIGUID]]="","",INDEX(PIs[[Column1]:[SS]],MATCH(Checklist48[[#This Row],[PIGUID]],PIs[GUID],0),4)),INDEX(PIs[[Column1]:[Ssbody]],MATCH(Checklist48[[#This Row],[SSGUID]],PIs[SSGUID],0),19)),INDEX(PIs[[Column1]:[SS]],MATCH(Checklist48[[#This Row],[SGUID]],PIs[SGUID],0),15))</f>
        <v>-</v>
      </c>
      <c r="L9" s="44" t="str">
        <f>IF(Checklist48[[#This Row],[SGUID]]="",IF(Checklist48[[#This Row],[SSGUID]]="",INDEX(PIs[[Column1]:[SS]],MATCH(Checklist48[[#This Row],[PIGUID]],PIs[GUID],0),6),""),"")</f>
        <v/>
      </c>
      <c r="M9" s="44" t="str">
        <f>IF(Checklist48[[#This Row],[SSGUID]]="",IF(Checklist48[[#This Row],[PIGUID]]="","",INDEX(PIs[[Column1]:[SS]],MATCH(Checklist48[[#This Row],[PIGUID]],PIs[GUID],0),8)),"")</f>
        <v/>
      </c>
      <c r="N9" s="66"/>
      <c r="O9" s="66"/>
      <c r="P9" s="44" t="str">
        <f>IF(Checklist48[[#This Row],[ifna]]="NA","",IF(Checklist48[[#This Row],[RelatedPQ]]=0,"",IF(Checklist48[[#This Row],[RelatedPQ]]="","",IF((INDEX(S2PQ_relational[],MATCH(Checklist48[[#This Row],[PIGUID&amp;NO]],S2PQ_relational[PIGUID &amp; "NO"],0),1))=Checklist48[[#This Row],[PIGUID]],"Not applicable",""))))</f>
        <v/>
      </c>
      <c r="Q9" s="44" t="str">
        <f>IF(Checklist48[[#This Row],[N/A]]="Not Applicable",INDEX(S2PQ[[Step 2 questions]:[Justification]],MATCH(Checklist48[[#This Row],[RelatedPQ]],S2PQ[S2PQGUID],0),3),"")</f>
        <v/>
      </c>
      <c r="R9" s="66"/>
    </row>
    <row r="10" spans="1:18" s="43" customFormat="1" ht="157.5" x14ac:dyDescent="0.25">
      <c r="B10" s="44"/>
      <c r="C10" s="44"/>
      <c r="D10" s="43">
        <f>IF(Checklist48[[#This Row],[SGUID]]="",IF(Checklist48[[#This Row],[SSGUID]]="",0,1),1)</f>
        <v>0</v>
      </c>
      <c r="E10" s="44" t="s">
        <v>1263</v>
      </c>
      <c r="F10" s="44" t="str">
        <f>_xlfn.IFNA(Checklist48[[#This Row],[RelatedPQ]],"NA")</f>
        <v>NA</v>
      </c>
      <c r="G10" s="44" t="e">
        <f>IF(Checklist48[[#This Row],[PIGUID]]="","",INDEX(S2PQ_relational[],MATCH(Checklist48[[#This Row],[PIGUID&amp;NO]],S2PQ_relational[PIGUID &amp; "NO"],0),2))</f>
        <v>#N/A</v>
      </c>
      <c r="H10" s="44" t="str">
        <f>Checklist48[[#This Row],[PIGUID]]&amp;"NO"</f>
        <v>4jyN3ri2fnMchP2oGrob6oNO</v>
      </c>
      <c r="I10" s="44" t="b">
        <f>IF(Checklist48[[#This Row],[PIGUID]]="","",INDEX(PIs[NA Exempt],MATCH(Checklist48[[#This Row],[PIGUID]],PIs[GUID],0),1))</f>
        <v>0</v>
      </c>
      <c r="J10" s="44" t="str">
        <f>IF(Checklist48[[#This Row],[SGUID]]="",IF(Checklist48[[#This Row],[SSGUID]]="",IF(Checklist48[[#This Row],[PIGUID]]="","",INDEX(PIs[[Column1]:[SS]],MATCH(Checklist48[[#This Row],[PIGUID]],PIs[GUID],0),2)),INDEX(PIs[[Column1]:[SS]],MATCH(Checklist48[[#This Row],[SSGUID]],PIs[SSGUID],0),18)),INDEX(PIs[[Column1]:[SS]],MATCH(Checklist48[[#This Row],[SGUID]],PIs[SGUID],0),14))</f>
        <v>HOP 02.01</v>
      </c>
      <c r="K10" s="44" t="str">
        <f>IF(Checklist48[[#This Row],[SGUID]]="",IF(Checklist48[[#This Row],[SSGUID]]="",IF(Checklist48[[#This Row],[PIGUID]]="","",INDEX(PIs[[Column1]:[SS]],MATCH(Checklist48[[#This Row],[PIGUID]],PIs[GUID],0),4)),INDEX(PIs[[Column1]:[Ssbody]],MATCH(Checklist48[[#This Row],[SSGUID]],PIs[SSGUID],0),19)),INDEX(PIs[[Column1]:[SS]],MATCH(Checklist48[[#This Row],[SGUID]],PIs[SGUID],0),15))</f>
        <v>A continuous improvement plan is documented.</v>
      </c>
      <c r="L10" s="44" t="str">
        <f>IF(Checklist48[[#This Row],[SGUID]]="",IF(Checklist48[[#This Row],[SSGUID]]="",INDEX(PIs[[Column1]:[SS]],MATCH(Checklist48[[#This Row],[PIGUID]],PIs[GUID],0),6),""),"")</f>
        <v>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v>
      </c>
      <c r="M10" s="44" t="str">
        <f>IF(Checklist48[[#This Row],[SSGUID]]="",IF(Checklist48[[#This Row],[PIGUID]]="","",INDEX(PIs[[Column1]:[SS]],MATCH(Checklist48[[#This Row],[PIGUID]],PIs[GUID],0),8)),"")</f>
        <v>Major Must</v>
      </c>
      <c r="N10" s="66"/>
      <c r="O10" s="66"/>
      <c r="P10" s="44" t="str">
        <f>IF(Checklist48[[#This Row],[ifna]]="NA","",IF(Checklist48[[#This Row],[RelatedPQ]]=0,"",IF(Checklist48[[#This Row],[RelatedPQ]]="","",IF((INDEX(S2PQ_relational[],MATCH(Checklist48[[#This Row],[PIGUID&amp;NO]],S2PQ_relational[PIGUID &amp; "NO"],0),1))=Checklist48[[#This Row],[PIGUID]],"Not applicable",""))))</f>
        <v/>
      </c>
      <c r="Q10" s="44" t="str">
        <f>IF(Checklist48[[#This Row],[N/A]]="Not Applicable",INDEX(S2PQ[[Step 2 questions]:[Justification]],MATCH(Checklist48[[#This Row],[RelatedPQ]],S2PQ[S2PQGUID],0),3),"")</f>
        <v/>
      </c>
      <c r="R10" s="66"/>
    </row>
    <row r="11" spans="1:18" s="43" customFormat="1" ht="168.75" x14ac:dyDescent="0.25">
      <c r="B11" s="44"/>
      <c r="C11" s="44"/>
      <c r="D11" s="43">
        <f>IF(Checklist48[[#This Row],[SGUID]]="",IF(Checklist48[[#This Row],[SSGUID]]="",0,1),1)</f>
        <v>0</v>
      </c>
      <c r="E11" s="44" t="s">
        <v>1256</v>
      </c>
      <c r="F11" s="44" t="str">
        <f>_xlfn.IFNA(Checklist48[[#This Row],[RelatedPQ]],"NA")</f>
        <v>NA</v>
      </c>
      <c r="G11" s="44" t="e">
        <f>IF(Checklist48[[#This Row],[PIGUID]]="","",INDEX(S2PQ_relational[],MATCH(Checklist48[[#This Row],[PIGUID&amp;NO]],S2PQ_relational[PIGUID &amp; "NO"],0),2))</f>
        <v>#N/A</v>
      </c>
      <c r="H11" s="44" t="str">
        <f>Checklist48[[#This Row],[PIGUID]]&amp;"NO"</f>
        <v>32GylD8th4w2FUj4O1bjKINO</v>
      </c>
      <c r="I11" s="44" t="b">
        <f>IF(Checklist48[[#This Row],[PIGUID]]="","",INDEX(PIs[NA Exempt],MATCH(Checklist48[[#This Row],[PIGUID]],PIs[GUID],0),1))</f>
        <v>0</v>
      </c>
      <c r="J11" s="44" t="str">
        <f>IF(Checklist48[[#This Row],[SGUID]]="",IF(Checklist48[[#This Row],[SSGUID]]="",IF(Checklist48[[#This Row],[PIGUID]]="","",INDEX(PIs[[Column1]:[SS]],MATCH(Checklist48[[#This Row],[PIGUID]],PIs[GUID],0),2)),INDEX(PIs[[Column1]:[SS]],MATCH(Checklist48[[#This Row],[SSGUID]],PIs[SSGUID],0),18)),INDEX(PIs[[Column1]:[SS]],MATCH(Checklist48[[#This Row],[SGUID]],PIs[SGUID],0),14))</f>
        <v>HOP 02.02</v>
      </c>
      <c r="K11"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a continuous improvement plan is implemented.</v>
      </c>
      <c r="L11" s="44" t="str">
        <f>IF(Checklist48[[#This Row],[SGUID]]="",IF(Checklist48[[#This Row],[SSGUID]]="",INDEX(PIs[[Column1]:[SS]],MATCH(Checklist48[[#This Row],[PIGUID]],PIs[GUID],0),6),""),"")</f>
        <v>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v>
      </c>
      <c r="M11" s="44" t="str">
        <f>IF(Checklist48[[#This Row],[SSGUID]]="",IF(Checklist48[[#This Row],[PIGUID]]="","",INDEX(PIs[[Column1]:[SS]],MATCH(Checklist48[[#This Row],[PIGUID]],PIs[GUID],0),8)),"")</f>
        <v>Minor Must</v>
      </c>
      <c r="N11" s="66"/>
      <c r="O11" s="66"/>
      <c r="P11" s="44" t="str">
        <f>IF(Checklist48[[#This Row],[ifna]]="NA","",IF(Checklist48[[#This Row],[RelatedPQ]]=0,"",IF(Checklist48[[#This Row],[RelatedPQ]]="","",IF((INDEX(S2PQ_relational[],MATCH(Checklist48[[#This Row],[PIGUID&amp;NO]],S2PQ_relational[PIGUID &amp; "NO"],0),1))=Checklist48[[#This Row],[PIGUID]],"Not applicable",""))))</f>
        <v/>
      </c>
      <c r="Q11" s="44" t="str">
        <f>IF(Checklist48[[#This Row],[N/A]]="Not Applicable",INDEX(S2PQ[[Step 2 questions]:[Justification]],MATCH(Checklist48[[#This Row],[RelatedPQ]],S2PQ[S2PQGUID],0),3),"")</f>
        <v/>
      </c>
      <c r="R11" s="66"/>
    </row>
    <row r="12" spans="1:18" s="43" customFormat="1" ht="45" x14ac:dyDescent="0.25">
      <c r="B12" s="44" t="s">
        <v>1237</v>
      </c>
      <c r="C12" s="44"/>
      <c r="D12" s="43">
        <f>IF(Checklist48[[#This Row],[SGUID]]="",IF(Checklist48[[#This Row],[SSGUID]]="",0,1),1)</f>
        <v>1</v>
      </c>
      <c r="E12" s="44"/>
      <c r="F12" s="44" t="str">
        <f>_xlfn.IFNA(Checklist48[[#This Row],[RelatedPQ]],"NA")</f>
        <v/>
      </c>
      <c r="G12" s="44" t="str">
        <f>IF(Checklist48[[#This Row],[PIGUID]]="","",INDEX(S2PQ_relational[],MATCH(Checklist48[[#This Row],[PIGUID&amp;NO]],S2PQ_relational[PIGUID &amp; "NO"],0),2))</f>
        <v/>
      </c>
      <c r="H12" s="44" t="str">
        <f>Checklist48[[#This Row],[PIGUID]]&amp;"NO"</f>
        <v>NO</v>
      </c>
      <c r="I12" s="44" t="str">
        <f>IF(Checklist48[[#This Row],[PIGUID]]="","",INDEX(PIs[NA Exempt],MATCH(Checklist48[[#This Row],[PIGUID]],PIs[GUID],0),1))</f>
        <v/>
      </c>
      <c r="J12" s="44" t="str">
        <f>IF(Checklist48[[#This Row],[SGUID]]="",IF(Checklist48[[#This Row],[SSGUID]]="",IF(Checklist48[[#This Row],[PIGUID]]="","",INDEX(PIs[[Column1]:[SS]],MATCH(Checklist48[[#This Row],[PIGUID]],PIs[GUID],0),2)),INDEX(PIs[[Column1]:[SS]],MATCH(Checklist48[[#This Row],[SSGUID]],PIs[SSGUID],0),18)),INDEX(PIs[[Column1]:[SS]],MATCH(Checklist48[[#This Row],[SGUID]],PIs[SGUID],0),14))</f>
        <v>HOP 03 RESOURCE MANAGEMENT AND TRAINING</v>
      </c>
      <c r="K1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 s="44" t="str">
        <f>IF(Checklist48[[#This Row],[SGUID]]="",IF(Checklist48[[#This Row],[SSGUID]]="",INDEX(PIs[[Column1]:[SS]],MATCH(Checklist48[[#This Row],[PIGUID]],PIs[GUID],0),6),""),"")</f>
        <v/>
      </c>
      <c r="M12" s="44" t="str">
        <f>IF(Checklist48[[#This Row],[SSGUID]]="",IF(Checklist48[[#This Row],[PIGUID]]="","",INDEX(PIs[[Column1]:[SS]],MATCH(Checklist48[[#This Row],[PIGUID]],PIs[GUID],0),8)),"")</f>
        <v/>
      </c>
      <c r="N12" s="66"/>
      <c r="O12" s="66"/>
      <c r="P12" s="44" t="str">
        <f>IF(Checklist48[[#This Row],[ifna]]="NA","",IF(Checklist48[[#This Row],[RelatedPQ]]=0,"",IF(Checklist48[[#This Row],[RelatedPQ]]="","",IF((INDEX(S2PQ_relational[],MATCH(Checklist48[[#This Row],[PIGUID&amp;NO]],S2PQ_relational[PIGUID &amp; "NO"],0),1))=Checklist48[[#This Row],[PIGUID]],"Not applicable",""))))</f>
        <v/>
      </c>
      <c r="Q12" s="44" t="str">
        <f>IF(Checklist48[[#This Row],[N/A]]="Not Applicable",INDEX(S2PQ[[Step 2 questions]:[Justification]],MATCH(Checklist48[[#This Row],[RelatedPQ]],S2PQ[S2PQGUID],0),3),"")</f>
        <v/>
      </c>
      <c r="R12" s="66"/>
    </row>
    <row r="13" spans="1:18" s="43" customFormat="1" ht="33.75" hidden="1" x14ac:dyDescent="0.25">
      <c r="B13" s="44"/>
      <c r="C13" s="44" t="s">
        <v>50</v>
      </c>
      <c r="D13" s="43">
        <f>IF(Checklist48[[#This Row],[SGUID]]="",IF(Checklist48[[#This Row],[SSGUID]]="",0,1),1)</f>
        <v>1</v>
      </c>
      <c r="E13" s="44"/>
      <c r="F13" s="44" t="str">
        <f>_xlfn.IFNA(Checklist48[[#This Row],[RelatedPQ]],"NA")</f>
        <v/>
      </c>
      <c r="G13" s="44" t="str">
        <f>IF(Checklist48[[#This Row],[PIGUID]]="","",INDEX(S2PQ_relational[],MATCH(Checklist48[[#This Row],[PIGUID&amp;NO]],S2PQ_relational[PIGUID &amp; "NO"],0),2))</f>
        <v/>
      </c>
      <c r="H13" s="44" t="str">
        <f>Checklist48[[#This Row],[PIGUID]]&amp;"NO"</f>
        <v>NO</v>
      </c>
      <c r="I13" s="44" t="str">
        <f>IF(Checklist48[[#This Row],[PIGUID]]="","",INDEX(PIs[NA Exempt],MATCH(Checklist48[[#This Row],[PIGUID]],PIs[GUID],0),1))</f>
        <v/>
      </c>
      <c r="J13" s="44" t="str">
        <f>IF(Checklist48[[#This Row],[SGUID]]="",IF(Checklist48[[#This Row],[SSGUID]]="",IF(Checklist48[[#This Row],[PIGUID]]="","",INDEX(PIs[[Column1]:[SS]],MATCH(Checklist48[[#This Row],[PIGUID]],PIs[GUID],0),2)),INDEX(PIs[[Column1]:[SS]],MATCH(Checklist48[[#This Row],[SSGUID]],PIs[SSGUID],0),18)),INDEX(PIs[[Column1]:[SS]],MATCH(Checklist48[[#This Row],[SGUID]],PIs[SGUID],0),14))</f>
        <v>-</v>
      </c>
      <c r="K1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 s="44" t="str">
        <f>IF(Checklist48[[#This Row],[SGUID]]="",IF(Checklist48[[#This Row],[SSGUID]]="",INDEX(PIs[[Column1]:[SS]],MATCH(Checklist48[[#This Row],[PIGUID]],PIs[GUID],0),6),""),"")</f>
        <v/>
      </c>
      <c r="M13" s="44" t="str">
        <f>IF(Checklist48[[#This Row],[SSGUID]]="",IF(Checklist48[[#This Row],[PIGUID]]="","",INDEX(PIs[[Column1]:[SS]],MATCH(Checklist48[[#This Row],[PIGUID]],PIs[GUID],0),8)),"")</f>
        <v/>
      </c>
      <c r="N13" s="66"/>
      <c r="O13" s="66"/>
      <c r="P13" s="44" t="str">
        <f>IF(Checklist48[[#This Row],[ifna]]="NA","",IF(Checklist48[[#This Row],[RelatedPQ]]=0,"",IF(Checklist48[[#This Row],[RelatedPQ]]="","",IF((INDEX(S2PQ_relational[],MATCH(Checklist48[[#This Row],[PIGUID&amp;NO]],S2PQ_relational[PIGUID &amp; "NO"],0),1))=Checklist48[[#This Row],[PIGUID]],"Not applicable",""))))</f>
        <v/>
      </c>
      <c r="Q13" s="44" t="str">
        <f>IF(Checklist48[[#This Row],[N/A]]="Not Applicable",INDEX(S2PQ[[Step 2 questions]:[Justification]],MATCH(Checklist48[[#This Row],[RelatedPQ]],S2PQ[S2PQGUID],0),3),"")</f>
        <v/>
      </c>
      <c r="R13" s="66"/>
    </row>
    <row r="14" spans="1:18" s="43" customFormat="1" ht="101.25" x14ac:dyDescent="0.25">
      <c r="B14" s="44"/>
      <c r="C14" s="44"/>
      <c r="D14" s="43">
        <f>IF(Checklist48[[#This Row],[SGUID]]="",IF(Checklist48[[#This Row],[SSGUID]]="",0,1),1)</f>
        <v>0</v>
      </c>
      <c r="E14" s="44" t="s">
        <v>1250</v>
      </c>
      <c r="F14" s="44" t="str">
        <f>_xlfn.IFNA(Checklist48[[#This Row],[RelatedPQ]],"NA")</f>
        <v>NA</v>
      </c>
      <c r="G14" s="44" t="e">
        <f>IF(Checklist48[[#This Row],[PIGUID]]="","",INDEX(S2PQ_relational[],MATCH(Checklist48[[#This Row],[PIGUID&amp;NO]],S2PQ_relational[PIGUID &amp; "NO"],0),2))</f>
        <v>#N/A</v>
      </c>
      <c r="H14" s="44" t="str">
        <f>Checklist48[[#This Row],[PIGUID]]&amp;"NO"</f>
        <v>48batLAYKDTdz9vGXTWb8uNO</v>
      </c>
      <c r="I14" s="44" t="b">
        <f>IF(Checklist48[[#This Row],[PIGUID]]="","",INDEX(PIs[NA Exempt],MATCH(Checklist48[[#This Row],[PIGUID]],PIs[GUID],0),1))</f>
        <v>0</v>
      </c>
      <c r="J14" s="44" t="str">
        <f>IF(Checklist48[[#This Row],[SGUID]]="",IF(Checklist48[[#This Row],[SSGUID]]="",IF(Checklist48[[#This Row],[PIGUID]]="","",INDEX(PIs[[Column1]:[SS]],MATCH(Checklist48[[#This Row],[PIGUID]],PIs[GUID],0),2)),INDEX(PIs[[Column1]:[SS]],MATCH(Checklist48[[#This Row],[SSGUID]],PIs[SSGUID],0),18)),INDEX(PIs[[Column1]:[SS]],MATCH(Checklist48[[#This Row],[SGUID]],PIs[SGUID],0),14))</f>
        <v>HOP 03.01</v>
      </c>
      <c r="K14" s="44" t="str">
        <f>IF(Checklist48[[#This Row],[SGUID]]="",IF(Checklist48[[#This Row],[SSGUID]]="",IF(Checklist48[[#This Row],[PIGUID]]="","",INDEX(PIs[[Column1]:[SS]],MATCH(Checklist48[[#This Row],[PIGUID]],PIs[GUID],0),4)),INDEX(PIs[[Column1]:[Ssbody]],MATCH(Checklist48[[#This Row],[SSGUID]],PIs[SSGUID],0),19)),INDEX(PIs[[Column1]:[SS]],MATCH(Checklist48[[#This Row],[SGUID]],PIs[SGUID],0),15))</f>
        <v>The roles and responsibilities of workers whose jobs have an impact on the implementation of the standard are defined.</v>
      </c>
      <c r="L14" s="44" t="str">
        <f>IF(Checklist48[[#This Row],[SGUID]]="",IF(Checklist48[[#This Row],[SSGUID]]="",INDEX(PIs[[Column1]:[SS]],MATCH(Checklist48[[#This Row],[PIGUID]],PIs[GUID],0),6),""),"")</f>
        <v>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v>
      </c>
      <c r="M14" s="44" t="str">
        <f>IF(Checklist48[[#This Row],[SSGUID]]="",IF(Checklist48[[#This Row],[PIGUID]]="","",INDEX(PIs[[Column1]:[SS]],MATCH(Checklist48[[#This Row],[PIGUID]],PIs[GUID],0),8)),"")</f>
        <v>Minor Must</v>
      </c>
      <c r="N14" s="66"/>
      <c r="O14" s="66"/>
      <c r="P14" s="44" t="str">
        <f>IF(Checklist48[[#This Row],[ifna]]="NA","",IF(Checklist48[[#This Row],[RelatedPQ]]=0,"",IF(Checklist48[[#This Row],[RelatedPQ]]="","",IF((INDEX(S2PQ_relational[],MATCH(Checklist48[[#This Row],[PIGUID&amp;NO]],S2PQ_relational[PIGUID &amp; "NO"],0),1))=Checklist48[[#This Row],[PIGUID]],"Not applicable",""))))</f>
        <v/>
      </c>
      <c r="Q14" s="44" t="str">
        <f>IF(Checklist48[[#This Row],[N/A]]="Not Applicable",INDEX(S2PQ[[Step 2 questions]:[Justification]],MATCH(Checklist48[[#This Row],[RelatedPQ]],S2PQ[S2PQGUID],0),3),"")</f>
        <v/>
      </c>
      <c r="R14" s="66"/>
    </row>
    <row r="15" spans="1:18" s="43" customFormat="1" ht="180" x14ac:dyDescent="0.25">
      <c r="B15" s="44"/>
      <c r="C15" s="44"/>
      <c r="D15" s="43">
        <f>IF(Checklist48[[#This Row],[SGUID]]="",IF(Checklist48[[#This Row],[SSGUID]]="",0,1),1)</f>
        <v>0</v>
      </c>
      <c r="E15" s="44" t="s">
        <v>1244</v>
      </c>
      <c r="F15" s="44" t="str">
        <f>_xlfn.IFNA(Checklist48[[#This Row],[RelatedPQ]],"NA")</f>
        <v>NA</v>
      </c>
      <c r="G15" s="44" t="e">
        <f>IF(Checklist48[[#This Row],[PIGUID]]="","",INDEX(S2PQ_relational[],MATCH(Checklist48[[#This Row],[PIGUID&amp;NO]],S2PQ_relational[PIGUID &amp; "NO"],0),2))</f>
        <v>#N/A</v>
      </c>
      <c r="H15" s="44" t="str">
        <f>Checklist48[[#This Row],[PIGUID]]&amp;"NO"</f>
        <v>0xXK5AkAm4lQpiaGWVo3oNO</v>
      </c>
      <c r="I15" s="44" t="b">
        <f>IF(Checklist48[[#This Row],[PIGUID]]="","",INDEX(PIs[NA Exempt],MATCH(Checklist48[[#This Row],[PIGUID]],PIs[GUID],0),1))</f>
        <v>0</v>
      </c>
      <c r="J15" s="44" t="str">
        <f>IF(Checklist48[[#This Row],[SGUID]]="",IF(Checklist48[[#This Row],[SSGUID]]="",IF(Checklist48[[#This Row],[PIGUID]]="","",INDEX(PIs[[Column1]:[SS]],MATCH(Checklist48[[#This Row],[PIGUID]],PIs[GUID],0),2)),INDEX(PIs[[Column1]:[SS]],MATCH(Checklist48[[#This Row],[SSGUID]],PIs[SSGUID],0),18)),INDEX(PIs[[Column1]:[SS]],MATCH(Checklist48[[#This Row],[SGUID]],PIs[SGUID],0),14))</f>
        <v>HOP 03.02</v>
      </c>
      <c r="K15" s="44" t="str">
        <f>IF(Checklist48[[#This Row],[SGUID]]="",IF(Checklist48[[#This Row],[SSGUID]]="",IF(Checklist48[[#This Row],[PIGUID]]="","",INDEX(PIs[[Column1]:[SS]],MATCH(Checklist48[[#This Row],[PIGUID]],PIs[GUID],0),4)),INDEX(PIs[[Column1]:[Ssbody]],MATCH(Checklist48[[#This Row],[SSGUID]],PIs[SSGUID],0),19)),INDEX(PIs[[Column1]:[SS]],MATCH(Checklist48[[#This Row],[SGUID]],PIs[SGUID],0),15))</f>
        <v>Individuals responsible for technical decision-making on inputs can demonstrate competence.</v>
      </c>
      <c r="L15" s="44" t="str">
        <f>IF(Checklist48[[#This Row],[SGUID]]="",IF(Checklist48[[#This Row],[SSGUID]]="",INDEX(PIs[[Column1]:[SS]],MATCH(Checklist48[[#This Row],[PIGUID]],PIs[GUID],0),6),""),"")</f>
        <v>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v>
      </c>
      <c r="M15" s="44" t="str">
        <f>IF(Checklist48[[#This Row],[SSGUID]]="",IF(Checklist48[[#This Row],[PIGUID]]="","",INDEX(PIs[[Column1]:[SS]],MATCH(Checklist48[[#This Row],[PIGUID]],PIs[GUID],0),8)),"")</f>
        <v>Major Must</v>
      </c>
      <c r="N15" s="66"/>
      <c r="O15" s="66"/>
      <c r="P15" s="44" t="str">
        <f>IF(Checklist48[[#This Row],[ifna]]="NA","",IF(Checklist48[[#This Row],[RelatedPQ]]=0,"",IF(Checklist48[[#This Row],[RelatedPQ]]="","",IF((INDEX(S2PQ_relational[],MATCH(Checklist48[[#This Row],[PIGUID&amp;NO]],S2PQ_relational[PIGUID &amp; "NO"],0),1))=Checklist48[[#This Row],[PIGUID]],"Not applicable",""))))</f>
        <v/>
      </c>
      <c r="Q15" s="44" t="str">
        <f>IF(Checklist48[[#This Row],[N/A]]="Not Applicable",INDEX(S2PQ[[Step 2 questions]:[Justification]],MATCH(Checklist48[[#This Row],[RelatedPQ]],S2PQ[S2PQGUID],0),3),"")</f>
        <v/>
      </c>
      <c r="R15" s="66"/>
    </row>
    <row r="16" spans="1:18" s="43" customFormat="1" ht="135" x14ac:dyDescent="0.25">
      <c r="B16" s="44"/>
      <c r="C16" s="44"/>
      <c r="D16" s="43">
        <f>IF(Checklist48[[#This Row],[SGUID]]="",IF(Checklist48[[#This Row],[SSGUID]]="",0,1),1)</f>
        <v>0</v>
      </c>
      <c r="E16" s="44" t="s">
        <v>1238</v>
      </c>
      <c r="F16" s="44" t="str">
        <f>_xlfn.IFNA(Checklist48[[#This Row],[RelatedPQ]],"NA")</f>
        <v>NA</v>
      </c>
      <c r="G16" s="44" t="e">
        <f>IF(Checklist48[[#This Row],[PIGUID]]="","",INDEX(S2PQ_relational[],MATCH(Checklist48[[#This Row],[PIGUID&amp;NO]],S2PQ_relational[PIGUID &amp; "NO"],0),2))</f>
        <v>#N/A</v>
      </c>
      <c r="H16" s="44" t="str">
        <f>Checklist48[[#This Row],[PIGUID]]&amp;"NO"</f>
        <v>F0eYGYHAhJmiXn03o1WLDNO</v>
      </c>
      <c r="I16" s="44" t="b">
        <f>IF(Checklist48[[#This Row],[PIGUID]]="","",INDEX(PIs[NA Exempt],MATCH(Checklist48[[#This Row],[PIGUID]],PIs[GUID],0),1))</f>
        <v>0</v>
      </c>
      <c r="J16" s="44" t="str">
        <f>IF(Checklist48[[#This Row],[SGUID]]="",IF(Checklist48[[#This Row],[SSGUID]]="",IF(Checklist48[[#This Row],[PIGUID]]="","",INDEX(PIs[[Column1]:[SS]],MATCH(Checklist48[[#This Row],[PIGUID]],PIs[GUID],0),2)),INDEX(PIs[[Column1]:[SS]],MATCH(Checklist48[[#This Row],[SSGUID]],PIs[SSGUID],0),18)),INDEX(PIs[[Column1]:[SS]],MATCH(Checklist48[[#This Row],[SGUID]],PIs[SGUID],0),14))</f>
        <v>HOP 03.03</v>
      </c>
      <c r="K16" s="44" t="str">
        <f>IF(Checklist48[[#This Row],[SGUID]]="",IF(Checklist48[[#This Row],[SSGUID]]="",IF(Checklist48[[#This Row],[PIGUID]]="","",INDEX(PIs[[Column1]:[SS]],MATCH(Checklist48[[#This Row],[PIGUID]],PIs[GUID],0),4)),INDEX(PIs[[Column1]:[Ssbody]],MATCH(Checklist48[[#This Row],[SSGUID]],PIs[SSGUID],0),19)),INDEX(PIs[[Column1]:[SS]],MATCH(Checklist48[[#This Row],[SGUID]],PIs[SGUID],0),15))</f>
        <v>Worker training includes the necessary skills and competencies and is supported by records.</v>
      </c>
      <c r="L16" s="44" t="str">
        <f>IF(Checklist48[[#This Row],[SGUID]]="",IF(Checklist48[[#This Row],[SSGUID]]="",INDEX(PIs[[Column1]:[SS]],MATCH(Checklist48[[#This Row],[PIGUID]],PIs[GUID],0),6),""),"")</f>
        <v>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v>
      </c>
      <c r="M16" s="44" t="str">
        <f>IF(Checklist48[[#This Row],[SSGUID]]="",IF(Checklist48[[#This Row],[PIGUID]]="","",INDEX(PIs[[Column1]:[SS]],MATCH(Checklist48[[#This Row],[PIGUID]],PIs[GUID],0),8)),"")</f>
        <v>Major Must</v>
      </c>
      <c r="N16" s="66"/>
      <c r="O16" s="66"/>
      <c r="P16" s="44" t="str">
        <f>IF(Checklist48[[#This Row],[ifna]]="NA","",IF(Checklist48[[#This Row],[RelatedPQ]]=0,"",IF(Checklist48[[#This Row],[RelatedPQ]]="","",IF((INDEX(S2PQ_relational[],MATCH(Checklist48[[#This Row],[PIGUID&amp;NO]],S2PQ_relational[PIGUID &amp; "NO"],0),1))=Checklist48[[#This Row],[PIGUID]],"Not applicable",""))))</f>
        <v/>
      </c>
      <c r="Q16" s="44" t="str">
        <f>IF(Checklist48[[#This Row],[N/A]]="Not Applicable",INDEX(S2PQ[[Step 2 questions]:[Justification]],MATCH(Checklist48[[#This Row],[RelatedPQ]],S2PQ[S2PQGUID],0),3),"")</f>
        <v/>
      </c>
      <c r="R16" s="66"/>
    </row>
    <row r="17" spans="2:18" s="43" customFormat="1" ht="90" x14ac:dyDescent="0.25">
      <c r="B17" s="44"/>
      <c r="C17" s="44"/>
      <c r="D17" s="43">
        <f>IF(Checklist48[[#This Row],[SGUID]]="",IF(Checklist48[[#This Row],[SSGUID]]="",0,1),1)</f>
        <v>0</v>
      </c>
      <c r="E17" s="44" t="s">
        <v>1231</v>
      </c>
      <c r="F17" s="44" t="str">
        <f>_xlfn.IFNA(Checklist48[[#This Row],[RelatedPQ]],"NA")</f>
        <v>NA</v>
      </c>
      <c r="G17" s="44" t="e">
        <f>IF(Checklist48[[#This Row],[PIGUID]]="","",INDEX(S2PQ_relational[],MATCH(Checklist48[[#This Row],[PIGUID&amp;NO]],S2PQ_relational[PIGUID &amp; "NO"],0),2))</f>
        <v>#N/A</v>
      </c>
      <c r="H17" s="44" t="str">
        <f>Checklist48[[#This Row],[PIGUID]]&amp;"NO"</f>
        <v>7CTdBA1XBVXTtEoKIpZGRdNO</v>
      </c>
      <c r="I17" s="44" t="b">
        <f>IF(Checklist48[[#This Row],[PIGUID]]="","",INDEX(PIs[NA Exempt],MATCH(Checklist48[[#This Row],[PIGUID]],PIs[GUID],0),1))</f>
        <v>0</v>
      </c>
      <c r="J17" s="44" t="str">
        <f>IF(Checklist48[[#This Row],[SGUID]]="",IF(Checklist48[[#This Row],[SSGUID]]="",IF(Checklist48[[#This Row],[PIGUID]]="","",INDEX(PIs[[Column1]:[SS]],MATCH(Checklist48[[#This Row],[PIGUID]],PIs[GUID],0),2)),INDEX(PIs[[Column1]:[SS]],MATCH(Checklist48[[#This Row],[SSGUID]],PIs[SSGUID],0),18)),INDEX(PIs[[Column1]:[SS]],MATCH(Checklist48[[#This Row],[SGUID]],PIs[SGUID],0),14))</f>
        <v>HOP 03.04</v>
      </c>
      <c r="K17"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all training activities are kept.</v>
      </c>
      <c r="L17" s="44" t="str">
        <f>IF(Checklist48[[#This Row],[SGUID]]="",IF(Checklist48[[#This Row],[SSGUID]]="",INDEX(PIs[[Column1]:[SS]],MATCH(Checklist48[[#This Row],[PIGUID]],PIs[GUID],0),6),""),"")</f>
        <v>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v>
      </c>
      <c r="M17" s="44" t="str">
        <f>IF(Checklist48[[#This Row],[SSGUID]]="",IF(Checklist48[[#This Row],[PIGUID]]="","",INDEX(PIs[[Column1]:[SS]],MATCH(Checklist48[[#This Row],[PIGUID]],PIs[GUID],0),8)),"")</f>
        <v>Major Must</v>
      </c>
      <c r="N17" s="66"/>
      <c r="O17" s="66"/>
      <c r="P17" s="44" t="str">
        <f>IF(Checklist48[[#This Row],[ifna]]="NA","",IF(Checklist48[[#This Row],[RelatedPQ]]=0,"",IF(Checklist48[[#This Row],[RelatedPQ]]="","",IF((INDEX(S2PQ_relational[],MATCH(Checklist48[[#This Row],[PIGUID&amp;NO]],S2PQ_relational[PIGUID &amp; "NO"],0),1))=Checklist48[[#This Row],[PIGUID]],"Not applicable",""))))</f>
        <v/>
      </c>
      <c r="Q17" s="44" t="str">
        <f>IF(Checklist48[[#This Row],[N/A]]="Not Applicable",INDEX(S2PQ[[Step 2 questions]:[Justification]],MATCH(Checklist48[[#This Row],[RelatedPQ]],S2PQ[S2PQGUID],0),3),"")</f>
        <v/>
      </c>
      <c r="R17" s="66"/>
    </row>
    <row r="18" spans="2:18" s="43" customFormat="1" ht="56.25" x14ac:dyDescent="0.25">
      <c r="B18" s="44" t="s">
        <v>1230</v>
      </c>
      <c r="C18" s="44"/>
      <c r="D18" s="43">
        <f>IF(Checklist48[[#This Row],[SGUID]]="",IF(Checklist48[[#This Row],[SSGUID]]="",0,1),1)</f>
        <v>1</v>
      </c>
      <c r="E18" s="44"/>
      <c r="F18" s="44" t="str">
        <f>_xlfn.IFNA(Checklist48[[#This Row],[RelatedPQ]],"NA")</f>
        <v/>
      </c>
      <c r="G18" s="44" t="str">
        <f>IF(Checklist48[[#This Row],[PIGUID]]="","",INDEX(S2PQ_relational[],MATCH(Checklist48[[#This Row],[PIGUID&amp;NO]],S2PQ_relational[PIGUID &amp; "NO"],0),2))</f>
        <v/>
      </c>
      <c r="H18" s="44" t="str">
        <f>Checklist48[[#This Row],[PIGUID]]&amp;"NO"</f>
        <v>NO</v>
      </c>
      <c r="I18" s="44" t="str">
        <f>IF(Checklist48[[#This Row],[PIGUID]]="","",INDEX(PIs[NA Exempt],MATCH(Checklist48[[#This Row],[PIGUID]],PIs[GUID],0),1))</f>
        <v/>
      </c>
      <c r="J18" s="44" t="str">
        <f>IF(Checklist48[[#This Row],[SGUID]]="",IF(Checklist48[[#This Row],[SSGUID]]="",IF(Checklist48[[#This Row],[PIGUID]]="","",INDEX(PIs[[Column1]:[SS]],MATCH(Checklist48[[#This Row],[PIGUID]],PIs[GUID],0),2)),INDEX(PIs[[Column1]:[SS]],MATCH(Checklist48[[#This Row],[SSGUID]],PIs[SSGUID],0),18)),INDEX(PIs[[Column1]:[SS]],MATCH(Checklist48[[#This Row],[SGUID]],PIs[SGUID],0),14))</f>
        <v>HOP 04 OUTSOURCED ACTIVITIES (SUBCONTRACTORS)</v>
      </c>
      <c r="K1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 s="44" t="str">
        <f>IF(Checklist48[[#This Row],[SGUID]]="",IF(Checklist48[[#This Row],[SSGUID]]="",INDEX(PIs[[Column1]:[SS]],MATCH(Checklist48[[#This Row],[PIGUID]],PIs[GUID],0),6),""),"")</f>
        <v/>
      </c>
      <c r="M18" s="44" t="str">
        <f>IF(Checklist48[[#This Row],[SSGUID]]="",IF(Checklist48[[#This Row],[PIGUID]]="","",INDEX(PIs[[Column1]:[SS]],MATCH(Checklist48[[#This Row],[PIGUID]],PIs[GUID],0),8)),"")</f>
        <v/>
      </c>
      <c r="N18" s="66"/>
      <c r="O18" s="66"/>
      <c r="P18" s="44" t="str">
        <f>IF(Checklist48[[#This Row],[ifna]]="NA","",IF(Checklist48[[#This Row],[RelatedPQ]]=0,"",IF(Checklist48[[#This Row],[RelatedPQ]]="","",IF((INDEX(S2PQ_relational[],MATCH(Checklist48[[#This Row],[PIGUID&amp;NO]],S2PQ_relational[PIGUID &amp; "NO"],0),1))=Checklist48[[#This Row],[PIGUID]],"Not applicable",""))))</f>
        <v/>
      </c>
      <c r="Q18" s="44" t="str">
        <f>IF(Checklist48[[#This Row],[N/A]]="Not Applicable",INDEX(S2PQ[[Step 2 questions]:[Justification]],MATCH(Checklist48[[#This Row],[RelatedPQ]],S2PQ[S2PQGUID],0),3),"")</f>
        <v/>
      </c>
      <c r="R18" s="66"/>
    </row>
    <row r="19" spans="2:18" s="43" customFormat="1" ht="33.75" hidden="1" x14ac:dyDescent="0.25">
      <c r="B19" s="44"/>
      <c r="C19" s="44" t="s">
        <v>50</v>
      </c>
      <c r="D19" s="43">
        <f>IF(Checklist48[[#This Row],[SGUID]]="",IF(Checklist48[[#This Row],[SSGUID]]="",0,1),1)</f>
        <v>1</v>
      </c>
      <c r="E19" s="44"/>
      <c r="F19" s="44" t="str">
        <f>_xlfn.IFNA(Checklist48[[#This Row],[RelatedPQ]],"NA")</f>
        <v/>
      </c>
      <c r="G19" s="44" t="str">
        <f>IF(Checklist48[[#This Row],[PIGUID]]="","",INDEX(S2PQ_relational[],MATCH(Checklist48[[#This Row],[PIGUID&amp;NO]],S2PQ_relational[PIGUID &amp; "NO"],0),2))</f>
        <v/>
      </c>
      <c r="H19" s="44" t="str">
        <f>Checklist48[[#This Row],[PIGUID]]&amp;"NO"</f>
        <v>NO</v>
      </c>
      <c r="I19" s="44" t="str">
        <f>IF(Checklist48[[#This Row],[PIGUID]]="","",INDEX(PIs[NA Exempt],MATCH(Checklist48[[#This Row],[PIGUID]],PIs[GUID],0),1))</f>
        <v/>
      </c>
      <c r="J19" s="44" t="str">
        <f>IF(Checklist48[[#This Row],[SGUID]]="",IF(Checklist48[[#This Row],[SSGUID]]="",IF(Checklist48[[#This Row],[PIGUID]]="","",INDEX(PIs[[Column1]:[SS]],MATCH(Checklist48[[#This Row],[PIGUID]],PIs[GUID],0),2)),INDEX(PIs[[Column1]:[SS]],MATCH(Checklist48[[#This Row],[SSGUID]],PIs[SSGUID],0),18)),INDEX(PIs[[Column1]:[SS]],MATCH(Checklist48[[#This Row],[SGUID]],PIs[SGUID],0),14))</f>
        <v>-</v>
      </c>
      <c r="K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 s="44" t="str">
        <f>IF(Checklist48[[#This Row],[SGUID]]="",IF(Checklist48[[#This Row],[SSGUID]]="",INDEX(PIs[[Column1]:[SS]],MATCH(Checklist48[[#This Row],[PIGUID]],PIs[GUID],0),6),""),"")</f>
        <v/>
      </c>
      <c r="M19" s="44" t="str">
        <f>IF(Checklist48[[#This Row],[SSGUID]]="",IF(Checklist48[[#This Row],[PIGUID]]="","",INDEX(PIs[[Column1]:[SS]],MATCH(Checklist48[[#This Row],[PIGUID]],PIs[GUID],0),8)),"")</f>
        <v/>
      </c>
      <c r="N19" s="66"/>
      <c r="O19" s="66"/>
      <c r="P19" s="44" t="str">
        <f>IF(Checklist48[[#This Row],[ifna]]="NA","",IF(Checklist48[[#This Row],[RelatedPQ]]=0,"",IF(Checklist48[[#This Row],[RelatedPQ]]="","",IF((INDEX(S2PQ_relational[],MATCH(Checklist48[[#This Row],[PIGUID&amp;NO]],S2PQ_relational[PIGUID &amp; "NO"],0),1))=Checklist48[[#This Row],[PIGUID]],"Not applicable",""))))</f>
        <v/>
      </c>
      <c r="Q19" s="44" t="str">
        <f>IF(Checklist48[[#This Row],[N/A]]="Not Applicable",INDEX(S2PQ[[Step 2 questions]:[Justification]],MATCH(Checklist48[[#This Row],[RelatedPQ]],S2PQ[S2PQGUID],0),3),"")</f>
        <v/>
      </c>
      <c r="R19" s="66"/>
    </row>
    <row r="20" spans="2:18" s="43" customFormat="1" ht="326.25" x14ac:dyDescent="0.25">
      <c r="B20" s="44"/>
      <c r="C20" s="44"/>
      <c r="D20" s="43">
        <f>IF(Checklist48[[#This Row],[SGUID]]="",IF(Checklist48[[#This Row],[SSGUID]]="",0,1),1)</f>
        <v>0</v>
      </c>
      <c r="E20" s="44" t="s">
        <v>1224</v>
      </c>
      <c r="F20" s="44" t="str">
        <f>_xlfn.IFNA(Checklist48[[#This Row],[RelatedPQ]],"NA")</f>
        <v>NA</v>
      </c>
      <c r="G20" s="44" t="e">
        <f>IF(Checklist48[[#This Row],[PIGUID]]="","",INDEX(S2PQ_relational[],MATCH(Checklist48[[#This Row],[PIGUID&amp;NO]],S2PQ_relational[PIGUID &amp; "NO"],0),2))</f>
        <v>#N/A</v>
      </c>
      <c r="H20" s="44" t="str">
        <f>Checklist48[[#This Row],[PIGUID]]&amp;"NO"</f>
        <v>4xph0bpdvuuUHKFcEV54xANO</v>
      </c>
      <c r="I20" s="44" t="b">
        <f>IF(Checklist48[[#This Row],[PIGUID]]="","",INDEX(PIs[NA Exempt],MATCH(Checklist48[[#This Row],[PIGUID]],PIs[GUID],0),1))</f>
        <v>0</v>
      </c>
      <c r="J20" s="44" t="str">
        <f>IF(Checklist48[[#This Row],[SGUID]]="",IF(Checklist48[[#This Row],[SSGUID]]="",IF(Checklist48[[#This Row],[PIGUID]]="","",INDEX(PIs[[Column1]:[SS]],MATCH(Checklist48[[#This Row],[PIGUID]],PIs[GUID],0),2)),INDEX(PIs[[Column1]:[SS]],MATCH(Checklist48[[#This Row],[SSGUID]],PIs[SSGUID],0),18)),INDEX(PIs[[Column1]:[SS]],MATCH(Checklist48[[#This Row],[SGUID]],PIs[SGUID],0),14))</f>
        <v>HOP 04.01</v>
      </c>
      <c r="K2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ensures that outsourced activities comply with the principles and criteria of the standard which are relevant to the services provided.</v>
      </c>
      <c r="L20" s="44" t="str">
        <f>IF(Checklist48[[#This Row],[SGUID]]="",IF(Checklist48[[#This Row],[SSGUID]]="",INDEX(PIs[[Column1]:[SS]],MATCH(Checklist48[[#This Row],[PIGUID]],PIs[GUID],0),6),""),"")</f>
        <v>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v>
      </c>
      <c r="M20" s="44" t="str">
        <f>IF(Checklist48[[#This Row],[SSGUID]]="",IF(Checklist48[[#This Row],[PIGUID]]="","",INDEX(PIs[[Column1]:[SS]],MATCH(Checklist48[[#This Row],[PIGUID]],PIs[GUID],0),8)),"")</f>
        <v>Major Must</v>
      </c>
      <c r="N20" s="66"/>
      <c r="O20" s="66"/>
      <c r="P20" s="44" t="str">
        <f>IF(Checklist48[[#This Row],[ifna]]="NA","",IF(Checklist48[[#This Row],[RelatedPQ]]=0,"",IF(Checklist48[[#This Row],[RelatedPQ]]="","",IF((INDEX(S2PQ_relational[],MATCH(Checklist48[[#This Row],[PIGUID&amp;NO]],S2PQ_relational[PIGUID &amp; "NO"],0),1))=Checklist48[[#This Row],[PIGUID]],"Not applicable",""))))</f>
        <v/>
      </c>
      <c r="Q20" s="44" t="str">
        <f>IF(Checklist48[[#This Row],[N/A]]="Not Applicable",INDEX(S2PQ[[Step 2 questions]:[Justification]],MATCH(Checklist48[[#This Row],[RelatedPQ]],S2PQ[S2PQGUID],0),3),"")</f>
        <v/>
      </c>
      <c r="R20" s="66"/>
    </row>
    <row r="21" spans="2:18" s="43" customFormat="1" ht="67.5" x14ac:dyDescent="0.25">
      <c r="B21" s="44" t="s">
        <v>1217</v>
      </c>
      <c r="C21" s="44"/>
      <c r="D21" s="43">
        <f>IF(Checklist48[[#This Row],[SGUID]]="",IF(Checklist48[[#This Row],[SSGUID]]="",0,1),1)</f>
        <v>1</v>
      </c>
      <c r="E21" s="44"/>
      <c r="F21" s="44" t="str">
        <f>_xlfn.IFNA(Checklist48[[#This Row],[RelatedPQ]],"NA")</f>
        <v/>
      </c>
      <c r="G21" s="44" t="str">
        <f>IF(Checklist48[[#This Row],[PIGUID]]="","",INDEX(S2PQ_relational[],MATCH(Checklist48[[#This Row],[PIGUID&amp;NO]],S2PQ_relational[PIGUID &amp; "NO"],0),2))</f>
        <v/>
      </c>
      <c r="H21" s="44" t="str">
        <f>Checklist48[[#This Row],[PIGUID]]&amp;"NO"</f>
        <v>NO</v>
      </c>
      <c r="I21" s="44" t="str">
        <f>IF(Checklist48[[#This Row],[PIGUID]]="","",INDEX(PIs[NA Exempt],MATCH(Checklist48[[#This Row],[PIGUID]],PIs[GUID],0),1))</f>
        <v/>
      </c>
      <c r="J21" s="44" t="str">
        <f>IF(Checklist48[[#This Row],[SGUID]]="",IF(Checklist48[[#This Row],[SSGUID]]="",IF(Checklist48[[#This Row],[PIGUID]]="","",INDEX(PIs[[Column1]:[SS]],MATCH(Checklist48[[#This Row],[PIGUID]],PIs[GUID],0),2)),INDEX(PIs[[Column1]:[SS]],MATCH(Checklist48[[#This Row],[SSGUID]],PIs[SSGUID],0),18)),INDEX(PIs[[Column1]:[SS]],MATCH(Checklist48[[#This Row],[SGUID]],PIs[SGUID],0),14))</f>
        <v>HOP 05 SPECIFICATIONS, SUPPLIERS, AND STOCK MANAGEMENT</v>
      </c>
      <c r="K21"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 s="44" t="str">
        <f>IF(Checklist48[[#This Row],[SGUID]]="",IF(Checklist48[[#This Row],[SSGUID]]="",INDEX(PIs[[Column1]:[SS]],MATCH(Checklist48[[#This Row],[PIGUID]],PIs[GUID],0),6),""),"")</f>
        <v/>
      </c>
      <c r="M21" s="44" t="str">
        <f>IF(Checklist48[[#This Row],[SSGUID]]="",IF(Checklist48[[#This Row],[PIGUID]]="","",INDEX(PIs[[Column1]:[SS]],MATCH(Checklist48[[#This Row],[PIGUID]],PIs[GUID],0),8)),"")</f>
        <v/>
      </c>
      <c r="N21" s="66"/>
      <c r="O21" s="66"/>
      <c r="P21" s="44" t="str">
        <f>IF(Checklist48[[#This Row],[ifna]]="NA","",IF(Checklist48[[#This Row],[RelatedPQ]]=0,"",IF(Checklist48[[#This Row],[RelatedPQ]]="","",IF((INDEX(S2PQ_relational[],MATCH(Checklist48[[#This Row],[PIGUID&amp;NO]],S2PQ_relational[PIGUID &amp; "NO"],0),1))=Checklist48[[#This Row],[PIGUID]],"Not applicable",""))))</f>
        <v/>
      </c>
      <c r="Q21" s="44" t="str">
        <f>IF(Checklist48[[#This Row],[N/A]]="Not Applicable",INDEX(S2PQ[[Step 2 questions]:[Justification]],MATCH(Checklist48[[#This Row],[RelatedPQ]],S2PQ[S2PQGUID],0),3),"")</f>
        <v/>
      </c>
      <c r="R21" s="66"/>
    </row>
    <row r="22" spans="2:18" s="43" customFormat="1" ht="33.75" hidden="1" x14ac:dyDescent="0.25">
      <c r="B22" s="44"/>
      <c r="C22" s="44" t="s">
        <v>50</v>
      </c>
      <c r="D22" s="43">
        <f>IF(Checklist48[[#This Row],[SGUID]]="",IF(Checklist48[[#This Row],[SSGUID]]="",0,1),1)</f>
        <v>1</v>
      </c>
      <c r="E22" s="44"/>
      <c r="F22" s="44" t="str">
        <f>_xlfn.IFNA(Checklist48[[#This Row],[RelatedPQ]],"NA")</f>
        <v/>
      </c>
      <c r="G22" s="44" t="str">
        <f>IF(Checklist48[[#This Row],[PIGUID]]="","",INDEX(S2PQ_relational[],MATCH(Checklist48[[#This Row],[PIGUID&amp;NO]],S2PQ_relational[PIGUID &amp; "NO"],0),2))</f>
        <v/>
      </c>
      <c r="H22" s="44" t="str">
        <f>Checklist48[[#This Row],[PIGUID]]&amp;"NO"</f>
        <v>NO</v>
      </c>
      <c r="I22" s="44" t="str">
        <f>IF(Checklist48[[#This Row],[PIGUID]]="","",INDEX(PIs[NA Exempt],MATCH(Checklist48[[#This Row],[PIGUID]],PIs[GUID],0),1))</f>
        <v/>
      </c>
      <c r="J22" s="44" t="str">
        <f>IF(Checklist48[[#This Row],[SGUID]]="",IF(Checklist48[[#This Row],[SSGUID]]="",IF(Checklist48[[#This Row],[PIGUID]]="","",INDEX(PIs[[Column1]:[SS]],MATCH(Checklist48[[#This Row],[PIGUID]],PIs[GUID],0),2)),INDEX(PIs[[Column1]:[SS]],MATCH(Checklist48[[#This Row],[SSGUID]],PIs[SSGUID],0),18)),INDEX(PIs[[Column1]:[SS]],MATCH(Checklist48[[#This Row],[SGUID]],PIs[SGUID],0),14))</f>
        <v>-</v>
      </c>
      <c r="K2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 s="44" t="str">
        <f>IF(Checklist48[[#This Row],[SGUID]]="",IF(Checklist48[[#This Row],[SSGUID]]="",INDEX(PIs[[Column1]:[SS]],MATCH(Checklist48[[#This Row],[PIGUID]],PIs[GUID],0),6),""),"")</f>
        <v/>
      </c>
      <c r="M22" s="44" t="str">
        <f>IF(Checklist48[[#This Row],[SSGUID]]="",IF(Checklist48[[#This Row],[PIGUID]]="","",INDEX(PIs[[Column1]:[SS]],MATCH(Checklist48[[#This Row],[PIGUID]],PIs[GUID],0),8)),"")</f>
        <v/>
      </c>
      <c r="N22" s="66"/>
      <c r="O22" s="66"/>
      <c r="P22" s="44" t="str">
        <f>IF(Checklist48[[#This Row],[ifna]]="NA","",IF(Checklist48[[#This Row],[RelatedPQ]]=0,"",IF(Checklist48[[#This Row],[RelatedPQ]]="","",IF((INDEX(S2PQ_relational[],MATCH(Checklist48[[#This Row],[PIGUID&amp;NO]],S2PQ_relational[PIGUID &amp; "NO"],0),1))=Checklist48[[#This Row],[PIGUID]],"Not applicable",""))))</f>
        <v/>
      </c>
      <c r="Q22" s="44" t="str">
        <f>IF(Checklist48[[#This Row],[N/A]]="Not Applicable",INDEX(S2PQ[[Step 2 questions]:[Justification]],MATCH(Checklist48[[#This Row],[RelatedPQ]],S2PQ[S2PQGUID],0),3),"")</f>
        <v/>
      </c>
      <c r="R22" s="66"/>
    </row>
    <row r="23" spans="2:18" s="43" customFormat="1" ht="191.25" x14ac:dyDescent="0.25">
      <c r="B23" s="44"/>
      <c r="C23" s="44"/>
      <c r="D23" s="43">
        <f>IF(Checklist48[[#This Row],[SGUID]]="",IF(Checklist48[[#This Row],[SSGUID]]="",0,1),1)</f>
        <v>0</v>
      </c>
      <c r="E23" s="44" t="s">
        <v>1218</v>
      </c>
      <c r="F23" s="44" t="str">
        <f>_xlfn.IFNA(Checklist48[[#This Row],[RelatedPQ]],"NA")</f>
        <v>NA</v>
      </c>
      <c r="G23" s="44" t="e">
        <f>IF(Checklist48[[#This Row],[PIGUID]]="","",INDEX(S2PQ_relational[],MATCH(Checklist48[[#This Row],[PIGUID&amp;NO]],S2PQ_relational[PIGUID &amp; "NO"],0),2))</f>
        <v>#N/A</v>
      </c>
      <c r="H23" s="44" t="str">
        <f>Checklist48[[#This Row],[PIGUID]]&amp;"NO"</f>
        <v>4lLn1Utglsm8jaCuiScaBANO</v>
      </c>
      <c r="I23" s="44" t="b">
        <f>IF(Checklist48[[#This Row],[PIGUID]]="","",INDEX(PIs[NA Exempt],MATCH(Checklist48[[#This Row],[PIGUID]],PIs[GUID],0),1))</f>
        <v>0</v>
      </c>
      <c r="J23" s="44" t="str">
        <f>IF(Checklist48[[#This Row],[SGUID]]="",IF(Checklist48[[#This Row],[SSGUID]]="",IF(Checklist48[[#This Row],[PIGUID]]="","",INDEX(PIs[[Column1]:[SS]],MATCH(Checklist48[[#This Row],[PIGUID]],PIs[GUID],0),2)),INDEX(PIs[[Column1]:[SS]],MATCH(Checklist48[[#This Row],[SSGUID]],PIs[SSGUID],0),18)),INDEX(PIs[[Column1]:[SS]],MATCH(Checklist48[[#This Row],[SGUID]],PIs[SGUID],0),14))</f>
        <v>HOP 05.01</v>
      </c>
      <c r="K23" s="44" t="str">
        <f>IF(Checklist48[[#This Row],[SGUID]]="",IF(Checklist48[[#This Row],[SSGUID]]="",IF(Checklist48[[#This Row],[PIGUID]]="","",INDEX(PIs[[Column1]:[SS]],MATCH(Checklist48[[#This Row],[PIGUID]],PIs[GUID],0),4)),INDEX(PIs[[Column1]:[Ssbody]],MATCH(Checklist48[[#This Row],[SSGUID]],PIs[SSGUID],0),19)),INDEX(PIs[[Column1]:[SS]],MATCH(Checklist48[[#This Row],[SGUID]],PIs[SGUID],0),15))</f>
        <v>Specifications for materials and services that are relevant to food safety are available.</v>
      </c>
      <c r="L23" s="44" t="str">
        <f>IF(Checklist48[[#This Row],[SGUID]]="",IF(Checklist48[[#This Row],[SSGUID]]="",INDEX(PIs[[Column1]:[SS]],MATCH(Checklist48[[#This Row],[PIGUID]],PIs[GUID],0),6),""),"")</f>
        <v>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v>
      </c>
      <c r="M23" s="44" t="str">
        <f>IF(Checklist48[[#This Row],[SSGUID]]="",IF(Checklist48[[#This Row],[PIGUID]]="","",INDEX(PIs[[Column1]:[SS]],MATCH(Checklist48[[#This Row],[PIGUID]],PIs[GUID],0),8)),"")</f>
        <v>Minor Must</v>
      </c>
      <c r="N23" s="66"/>
      <c r="O23" s="66"/>
      <c r="P23" s="44" t="str">
        <f>IF(Checklist48[[#This Row],[ifna]]="NA","",IF(Checklist48[[#This Row],[RelatedPQ]]=0,"",IF(Checklist48[[#This Row],[RelatedPQ]]="","",IF((INDEX(S2PQ_relational[],MATCH(Checklist48[[#This Row],[PIGUID&amp;NO]],S2PQ_relational[PIGUID &amp; "NO"],0),1))=Checklist48[[#This Row],[PIGUID]],"Not applicable",""))))</f>
        <v/>
      </c>
      <c r="Q23" s="44" t="str">
        <f>IF(Checklist48[[#This Row],[N/A]]="Not Applicable",INDEX(S2PQ[[Step 2 questions]:[Justification]],MATCH(Checklist48[[#This Row],[RelatedPQ]],S2PQ[S2PQGUID],0),3),"")</f>
        <v/>
      </c>
      <c r="R23" s="66"/>
    </row>
    <row r="24" spans="2:18" s="43" customFormat="1" ht="191.25" x14ac:dyDescent="0.25">
      <c r="B24" s="44"/>
      <c r="C24" s="44"/>
      <c r="D24" s="43">
        <f>IF(Checklist48[[#This Row],[SGUID]]="",IF(Checklist48[[#This Row],[SSGUID]]="",0,1),1)</f>
        <v>0</v>
      </c>
      <c r="E24" s="44" t="s">
        <v>1211</v>
      </c>
      <c r="F24" s="44" t="str">
        <f>_xlfn.IFNA(Checklist48[[#This Row],[RelatedPQ]],"NA")</f>
        <v>NA</v>
      </c>
      <c r="G24" s="44" t="e">
        <f>IF(Checklist48[[#This Row],[PIGUID]]="","",INDEX(S2PQ_relational[],MATCH(Checklist48[[#This Row],[PIGUID&amp;NO]],S2PQ_relational[PIGUID &amp; "NO"],0),2))</f>
        <v>#N/A</v>
      </c>
      <c r="H24" s="44" t="str">
        <f>Checklist48[[#This Row],[PIGUID]]&amp;"NO"</f>
        <v>5KUHyu7eFwuHp4fRMGdjBFNO</v>
      </c>
      <c r="I24" s="44" t="b">
        <f>IF(Checklist48[[#This Row],[PIGUID]]="","",INDEX(PIs[NA Exempt],MATCH(Checklist48[[#This Row],[PIGUID]],PIs[GUID],0),1))</f>
        <v>0</v>
      </c>
      <c r="J24" s="44" t="str">
        <f>IF(Checklist48[[#This Row],[SGUID]]="",IF(Checklist48[[#This Row],[SSGUID]]="",IF(Checklist48[[#This Row],[PIGUID]]="","",INDEX(PIs[[Column1]:[SS]],MATCH(Checklist48[[#This Row],[PIGUID]],PIs[GUID],0),2)),INDEX(PIs[[Column1]:[SS]],MATCH(Checklist48[[#This Row],[SSGUID]],PIs[SSGUID],0),18)),INDEX(PIs[[Column1]:[SS]],MATCH(Checklist48[[#This Row],[SGUID]],PIs[SGUID],0),14))</f>
        <v>HOP 05.02</v>
      </c>
      <c r="K24" s="44" t="str">
        <f>IF(Checklist48[[#This Row],[SGUID]]="",IF(Checklist48[[#This Row],[SSGUID]]="",IF(Checklist48[[#This Row],[PIGUID]]="","",INDEX(PIs[[Column1]:[SS]],MATCH(Checklist48[[#This Row],[PIGUID]],PIs[GUID],0),4)),INDEX(PIs[[Column1]:[Ssbody]],MATCH(Checklist48[[#This Row],[SSGUID]],PIs[SSGUID],0),19)),INDEX(PIs[[Column1]:[SS]],MATCH(Checklist48[[#This Row],[SGUID]],PIs[SGUID],0),15))</f>
        <v>An inventory is in place to manage stock on site.</v>
      </c>
      <c r="L24" s="44" t="str">
        <f>IF(Checklist48[[#This Row],[SGUID]]="",IF(Checklist48[[#This Row],[SSGUID]]="",INDEX(PIs[[Column1]:[SS]],MATCH(Checklist48[[#This Row],[PIGUID]],PIs[GUID],0),6),""),"")</f>
        <v>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v>
      </c>
      <c r="M24" s="44" t="str">
        <f>IF(Checklist48[[#This Row],[SSGUID]]="",IF(Checklist48[[#This Row],[PIGUID]]="","",INDEX(PIs[[Column1]:[SS]],MATCH(Checklist48[[#This Row],[PIGUID]],PIs[GUID],0),8)),"")</f>
        <v>Minor Must</v>
      </c>
      <c r="N24" s="66"/>
      <c r="O24" s="66"/>
      <c r="P24" s="44" t="str">
        <f>IF(Checklist48[[#This Row],[ifna]]="NA","",IF(Checklist48[[#This Row],[RelatedPQ]]=0,"",IF(Checklist48[[#This Row],[RelatedPQ]]="","",IF((INDEX(S2PQ_relational[],MATCH(Checklist48[[#This Row],[PIGUID&amp;NO]],S2PQ_relational[PIGUID &amp; "NO"],0),1))=Checklist48[[#This Row],[PIGUID]],"Not applicable",""))))</f>
        <v/>
      </c>
      <c r="Q24" s="44" t="str">
        <f>IF(Checklist48[[#This Row],[N/A]]="Not Applicable",INDEX(S2PQ[[Step 2 questions]:[Justification]],MATCH(Checklist48[[#This Row],[RelatedPQ]],S2PQ[S2PQGUID],0),3),"")</f>
        <v/>
      </c>
      <c r="R24" s="66"/>
    </row>
    <row r="25" spans="2:18" s="43" customFormat="1" ht="33.75" x14ac:dyDescent="0.25">
      <c r="B25" s="44" t="s">
        <v>1210</v>
      </c>
      <c r="C25" s="44"/>
      <c r="D25" s="43">
        <f>IF(Checklist48[[#This Row],[SGUID]]="",IF(Checklist48[[#This Row],[SSGUID]]="",0,1),1)</f>
        <v>1</v>
      </c>
      <c r="E25" s="44"/>
      <c r="F25" s="44" t="str">
        <f>_xlfn.IFNA(Checklist48[[#This Row],[RelatedPQ]],"NA")</f>
        <v/>
      </c>
      <c r="G25" s="44" t="str">
        <f>IF(Checklist48[[#This Row],[PIGUID]]="","",INDEX(S2PQ_relational[],MATCH(Checklist48[[#This Row],[PIGUID&amp;NO]],S2PQ_relational[PIGUID &amp; "NO"],0),2))</f>
        <v/>
      </c>
      <c r="H25" s="44" t="str">
        <f>Checklist48[[#This Row],[PIGUID]]&amp;"NO"</f>
        <v>NO</v>
      </c>
      <c r="I25" s="44" t="str">
        <f>IF(Checklist48[[#This Row],[PIGUID]]="","",INDEX(PIs[NA Exempt],MATCH(Checklist48[[#This Row],[PIGUID]],PIs[GUID],0),1))</f>
        <v/>
      </c>
      <c r="J25" s="44" t="str">
        <f>IF(Checklist48[[#This Row],[SGUID]]="",IF(Checklist48[[#This Row],[SSGUID]]="",IF(Checklist48[[#This Row],[PIGUID]]="","",INDEX(PIs[[Column1]:[SS]],MATCH(Checklist48[[#This Row],[PIGUID]],PIs[GUID],0),2)),INDEX(PIs[[Column1]:[SS]],MATCH(Checklist48[[#This Row],[SSGUID]],PIs[SSGUID],0),18)),INDEX(PIs[[Column1]:[SS]],MATCH(Checklist48[[#This Row],[SGUID]],PIs[SGUID],0),14))</f>
        <v>HOP 06 TRACEABILITY</v>
      </c>
      <c r="K25" s="44" t="str">
        <f>IF(Checklist48[[#This Row],[SGUID]]="",IF(Checklist48[[#This Row],[SSGUID]]="",IF(Checklist48[[#This Row],[PIGUID]]="","",INDEX(PIs[[Column1]:[SS]],MATCH(Checklist48[[#This Row],[PIGUID]],PIs[GUID],0),4)),INDEX(PIs[[Column1]:[Ssbody]],MATCH(Checklist48[[#This Row],[SSGUID]],PIs[SSGUID],0),19)),INDEX(PIs[[Column1]:[SS]],MATCH(Checklist48[[#This Row],[SGUID]],PIs[SGUID],0),15))</f>
        <v>-</v>
      </c>
      <c r="L25" s="44" t="str">
        <f>IF(Checklist48[[#This Row],[SGUID]]="",IF(Checklist48[[#This Row],[SSGUID]]="",INDEX(PIs[[Column1]:[SS]],MATCH(Checklist48[[#This Row],[PIGUID]],PIs[GUID],0),6),""),"")</f>
        <v/>
      </c>
      <c r="M25" s="44" t="str">
        <f>IF(Checklist48[[#This Row],[SSGUID]]="",IF(Checklist48[[#This Row],[PIGUID]]="","",INDEX(PIs[[Column1]:[SS]],MATCH(Checklist48[[#This Row],[PIGUID]],PIs[GUID],0),8)),"")</f>
        <v/>
      </c>
      <c r="N25" s="66"/>
      <c r="O25" s="66"/>
      <c r="P25" s="44" t="str">
        <f>IF(Checklist48[[#This Row],[ifna]]="NA","",IF(Checklist48[[#This Row],[RelatedPQ]]=0,"",IF(Checklist48[[#This Row],[RelatedPQ]]="","",IF((INDEX(S2PQ_relational[],MATCH(Checklist48[[#This Row],[PIGUID&amp;NO]],S2PQ_relational[PIGUID &amp; "NO"],0),1))=Checklist48[[#This Row],[PIGUID]],"Not applicable",""))))</f>
        <v/>
      </c>
      <c r="Q25" s="44" t="str">
        <f>IF(Checklist48[[#This Row],[N/A]]="Not Applicable",INDEX(S2PQ[[Step 2 questions]:[Justification]],MATCH(Checklist48[[#This Row],[RelatedPQ]],S2PQ[S2PQGUID],0),3),"")</f>
        <v/>
      </c>
      <c r="R25" s="66"/>
    </row>
    <row r="26" spans="2:18" s="43" customFormat="1" ht="33.75" hidden="1" x14ac:dyDescent="0.25">
      <c r="B26" s="44"/>
      <c r="C26" s="44" t="s">
        <v>50</v>
      </c>
      <c r="D26" s="43">
        <f>IF(Checklist48[[#This Row],[SGUID]]="",IF(Checklist48[[#This Row],[SSGUID]]="",0,1),1)</f>
        <v>1</v>
      </c>
      <c r="E26" s="44"/>
      <c r="F26" s="44" t="str">
        <f>_xlfn.IFNA(Checklist48[[#This Row],[RelatedPQ]],"NA")</f>
        <v/>
      </c>
      <c r="G26" s="44" t="str">
        <f>IF(Checklist48[[#This Row],[PIGUID]]="","",INDEX(S2PQ_relational[],MATCH(Checklist48[[#This Row],[PIGUID&amp;NO]],S2PQ_relational[PIGUID &amp; "NO"],0),2))</f>
        <v/>
      </c>
      <c r="H26" s="44" t="str">
        <f>Checklist48[[#This Row],[PIGUID]]&amp;"NO"</f>
        <v>NO</v>
      </c>
      <c r="I26" s="44" t="str">
        <f>IF(Checklist48[[#This Row],[PIGUID]]="","",INDEX(PIs[NA Exempt],MATCH(Checklist48[[#This Row],[PIGUID]],PIs[GUID],0),1))</f>
        <v/>
      </c>
      <c r="J26" s="44" t="str">
        <f>IF(Checklist48[[#This Row],[SGUID]]="",IF(Checklist48[[#This Row],[SSGUID]]="",IF(Checklist48[[#This Row],[PIGUID]]="","",INDEX(PIs[[Column1]:[SS]],MATCH(Checklist48[[#This Row],[PIGUID]],PIs[GUID],0),2)),INDEX(PIs[[Column1]:[SS]],MATCH(Checklist48[[#This Row],[SSGUID]],PIs[SSGUID],0),18)),INDEX(PIs[[Column1]:[SS]],MATCH(Checklist48[[#This Row],[SGUID]],PIs[SGUID],0),14))</f>
        <v>-</v>
      </c>
      <c r="K2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 s="44" t="str">
        <f>IF(Checklist48[[#This Row],[SGUID]]="",IF(Checklist48[[#This Row],[SSGUID]]="",INDEX(PIs[[Column1]:[SS]],MATCH(Checklist48[[#This Row],[PIGUID]],PIs[GUID],0),6),""),"")</f>
        <v/>
      </c>
      <c r="M26" s="44" t="str">
        <f>IF(Checklist48[[#This Row],[SSGUID]]="",IF(Checklist48[[#This Row],[PIGUID]]="","",INDEX(PIs[[Column1]:[SS]],MATCH(Checklist48[[#This Row],[PIGUID]],PIs[GUID],0),8)),"")</f>
        <v/>
      </c>
      <c r="N26" s="66"/>
      <c r="O26" s="66"/>
      <c r="P26" s="44" t="str">
        <f>IF(Checklist48[[#This Row],[ifna]]="NA","",IF(Checklist48[[#This Row],[RelatedPQ]]=0,"",IF(Checklist48[[#This Row],[RelatedPQ]]="","",IF((INDEX(S2PQ_relational[],MATCH(Checklist48[[#This Row],[PIGUID&amp;NO]],S2PQ_relational[PIGUID &amp; "NO"],0),1))=Checklist48[[#This Row],[PIGUID]],"Not applicable",""))))</f>
        <v/>
      </c>
      <c r="Q26" s="44" t="str">
        <f>IF(Checklist48[[#This Row],[N/A]]="Not Applicable",INDEX(S2PQ[[Step 2 questions]:[Justification]],MATCH(Checklist48[[#This Row],[RelatedPQ]],S2PQ[S2PQGUID],0),3),"")</f>
        <v/>
      </c>
      <c r="R26" s="66"/>
    </row>
    <row r="27" spans="2:18" s="43" customFormat="1" ht="180" x14ac:dyDescent="0.25">
      <c r="B27" s="44"/>
      <c r="C27" s="44"/>
      <c r="D27" s="43">
        <f>IF(Checklist48[[#This Row],[SGUID]]="",IF(Checklist48[[#This Row],[SSGUID]]="",0,1),1)</f>
        <v>0</v>
      </c>
      <c r="E27" s="44" t="s">
        <v>1204</v>
      </c>
      <c r="F27" s="44" t="str">
        <f>_xlfn.IFNA(Checklist48[[#This Row],[RelatedPQ]],"NA")</f>
        <v>NA</v>
      </c>
      <c r="G27" s="44" t="e">
        <f>IF(Checklist48[[#This Row],[PIGUID]]="","",INDEX(S2PQ_relational[],MATCH(Checklist48[[#This Row],[PIGUID&amp;NO]],S2PQ_relational[PIGUID &amp; "NO"],0),2))</f>
        <v>#N/A</v>
      </c>
      <c r="H27" s="44" t="str">
        <f>Checklist48[[#This Row],[PIGUID]]&amp;"NO"</f>
        <v>3WSuP6IlUtAkPQsaq3GyOCNO</v>
      </c>
      <c r="I27" s="44" t="b">
        <f>IF(Checklist48[[#This Row],[PIGUID]]="","",INDEX(PIs[NA Exempt],MATCH(Checklist48[[#This Row],[PIGUID]],PIs[GUID],0),1))</f>
        <v>0</v>
      </c>
      <c r="J27" s="44" t="str">
        <f>IF(Checklist48[[#This Row],[SGUID]]="",IF(Checklist48[[#This Row],[SSGUID]]="",IF(Checklist48[[#This Row],[PIGUID]]="","",INDEX(PIs[[Column1]:[SS]],MATCH(Checklist48[[#This Row],[PIGUID]],PIs[GUID],0),2)),INDEX(PIs[[Column1]:[SS]],MATCH(Checklist48[[#This Row],[SSGUID]],PIs[SSGUID],0),18)),INDEX(PIs[[Column1]:[SS]],MATCH(Checklist48[[#This Row],[SGUID]],PIs[SGUID],0),14))</f>
        <v>HOP 06.01</v>
      </c>
      <c r="K27" s="44" t="str">
        <f>IF(Checklist48[[#This Row],[SGUID]]="",IF(Checklist48[[#This Row],[SSGUID]]="",IF(Checklist48[[#This Row],[PIGUID]]="","",INDEX(PIs[[Column1]:[SS]],MATCH(Checklist48[[#This Row],[PIGUID]],PIs[GUID],0),4)),INDEX(PIs[[Column1]:[Ssbody]],MATCH(Checklist48[[#This Row],[SSGUID]],PIs[SSGUID],0),19)),INDEX(PIs[[Column1]:[SS]],MATCH(Checklist48[[#This Row],[SGUID]],PIs[SGUID],0),15))</f>
        <v>All registered products are traceable back to and from the registered farm where they were produced and handled (where applicable).</v>
      </c>
      <c r="L27" s="44" t="str">
        <f>IF(Checklist48[[#This Row],[SGUID]]="",IF(Checklist48[[#This Row],[SSGUID]]="",INDEX(PIs[[Column1]:[SS]],MATCH(Checklist48[[#This Row],[PIGUID]],PIs[GUID],0),6),""),"")</f>
        <v>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v>
      </c>
      <c r="M27" s="44" t="str">
        <f>IF(Checklist48[[#This Row],[SSGUID]]="",IF(Checklist48[[#This Row],[PIGUID]]="","",INDEX(PIs[[Column1]:[SS]],MATCH(Checklist48[[#This Row],[PIGUID]],PIs[GUID],0),8)),"")</f>
        <v>Major Must</v>
      </c>
      <c r="N27" s="66"/>
      <c r="O27" s="66"/>
      <c r="P27" s="44" t="str">
        <f>IF(Checklist48[[#This Row],[ifna]]="NA","",IF(Checklist48[[#This Row],[RelatedPQ]]=0,"",IF(Checklist48[[#This Row],[RelatedPQ]]="","",IF((INDEX(S2PQ_relational[],MATCH(Checklist48[[#This Row],[PIGUID&amp;NO]],S2PQ_relational[PIGUID &amp; "NO"],0),1))=Checklist48[[#This Row],[PIGUID]],"Not applicable",""))))</f>
        <v/>
      </c>
      <c r="Q27" s="44" t="str">
        <f>IF(Checklist48[[#This Row],[N/A]]="Not Applicable",INDEX(S2PQ[[Step 2 questions]:[Justification]],MATCH(Checklist48[[#This Row],[RelatedPQ]],S2PQ[S2PQGUID],0),3),"")</f>
        <v/>
      </c>
      <c r="R27" s="66"/>
    </row>
    <row r="28" spans="2:18" s="43" customFormat="1" ht="67.5" x14ac:dyDescent="0.25">
      <c r="B28" s="44" t="s">
        <v>1185</v>
      </c>
      <c r="C28" s="44"/>
      <c r="D28" s="43">
        <f>IF(Checklist48[[#This Row],[SGUID]]="",IF(Checklist48[[#This Row],[SSGUID]]="",0,1),1)</f>
        <v>1</v>
      </c>
      <c r="E28" s="44"/>
      <c r="F28" s="44" t="str">
        <f>_xlfn.IFNA(Checklist48[[#This Row],[RelatedPQ]],"NA")</f>
        <v/>
      </c>
      <c r="G28" s="44" t="str">
        <f>IF(Checklist48[[#This Row],[PIGUID]]="","",INDEX(S2PQ_relational[],MATCH(Checklist48[[#This Row],[PIGUID&amp;NO]],S2PQ_relational[PIGUID &amp; "NO"],0),2))</f>
        <v/>
      </c>
      <c r="H28" s="44" t="str">
        <f>Checklist48[[#This Row],[PIGUID]]&amp;"NO"</f>
        <v>NO</v>
      </c>
      <c r="I28" s="44" t="str">
        <f>IF(Checklist48[[#This Row],[PIGUID]]="","",INDEX(PIs[NA Exempt],MATCH(Checklist48[[#This Row],[PIGUID]],PIs[GUID],0),1))</f>
        <v/>
      </c>
      <c r="J28"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HOP 07 PARALLEL OWNERSHIP, TRACEABILITY, AND SEGREGATION </v>
      </c>
      <c r="K28" s="44" t="str">
        <f>IF(Checklist48[[#This Row],[SGUID]]="",IF(Checklist48[[#This Row],[SSGUID]]="",IF(Checklist48[[#This Row],[PIGUID]]="","",INDEX(PIs[[Column1]:[SS]],MATCH(Checklist48[[#This Row],[PIGUID]],PIs[GUID],0),4)),INDEX(PIs[[Column1]:[Ssbody]],MATCH(Checklist48[[#This Row],[SSGUID]],PIs[SSGUID],0),19)),INDEX(PIs[[Column1]:[SS]],MATCH(Checklist48[[#This Row],[SGUID]],PIs[SGUID],0),15))</f>
        <v>-</v>
      </c>
      <c r="L28" s="44" t="str">
        <f>IF(Checklist48[[#This Row],[SGUID]]="",IF(Checklist48[[#This Row],[SSGUID]]="",INDEX(PIs[[Column1]:[SS]],MATCH(Checklist48[[#This Row],[PIGUID]],PIs[GUID],0),6),""),"")</f>
        <v/>
      </c>
      <c r="M28" s="44" t="str">
        <f>IF(Checklist48[[#This Row],[SSGUID]]="",IF(Checklist48[[#This Row],[PIGUID]]="","",INDEX(PIs[[Column1]:[SS]],MATCH(Checklist48[[#This Row],[PIGUID]],PIs[GUID],0),8)),"")</f>
        <v/>
      </c>
      <c r="N28" s="66"/>
      <c r="O28" s="66"/>
      <c r="P28" s="44" t="str">
        <f>IF(Checklist48[[#This Row],[ifna]]="NA","",IF(Checklist48[[#This Row],[RelatedPQ]]=0,"",IF(Checklist48[[#This Row],[RelatedPQ]]="","",IF((INDEX(S2PQ_relational[],MATCH(Checklist48[[#This Row],[PIGUID&amp;NO]],S2PQ_relational[PIGUID &amp; "NO"],0),1))=Checklist48[[#This Row],[PIGUID]],"Not applicable",""))))</f>
        <v/>
      </c>
      <c r="Q28" s="44" t="str">
        <f>IF(Checklist48[[#This Row],[N/A]]="Not Applicable",INDEX(S2PQ[[Step 2 questions]:[Justification]],MATCH(Checklist48[[#This Row],[RelatedPQ]],S2PQ[S2PQGUID],0),3),"")</f>
        <v/>
      </c>
      <c r="R28" s="66"/>
    </row>
    <row r="29" spans="2:18" s="43" customFormat="1" ht="33.75" hidden="1" x14ac:dyDescent="0.25">
      <c r="B29" s="44"/>
      <c r="C29" s="44" t="s">
        <v>50</v>
      </c>
      <c r="D29" s="43">
        <f>IF(Checklist48[[#This Row],[SGUID]]="",IF(Checklist48[[#This Row],[SSGUID]]="",0,1),1)</f>
        <v>1</v>
      </c>
      <c r="E29" s="44"/>
      <c r="F29" s="44" t="str">
        <f>_xlfn.IFNA(Checklist48[[#This Row],[RelatedPQ]],"NA")</f>
        <v/>
      </c>
      <c r="G29" s="44" t="str">
        <f>IF(Checklist48[[#This Row],[PIGUID]]="","",INDEX(S2PQ_relational[],MATCH(Checklist48[[#This Row],[PIGUID&amp;NO]],S2PQ_relational[PIGUID &amp; "NO"],0),2))</f>
        <v/>
      </c>
      <c r="H29" s="44" t="str">
        <f>Checklist48[[#This Row],[PIGUID]]&amp;"NO"</f>
        <v>NO</v>
      </c>
      <c r="I29" s="44" t="str">
        <f>IF(Checklist48[[#This Row],[PIGUID]]="","",INDEX(PIs[NA Exempt],MATCH(Checklist48[[#This Row],[PIGUID]],PIs[GUID],0),1))</f>
        <v/>
      </c>
      <c r="J29" s="44" t="str">
        <f>IF(Checklist48[[#This Row],[SGUID]]="",IF(Checklist48[[#This Row],[SSGUID]]="",IF(Checklist48[[#This Row],[PIGUID]]="","",INDEX(PIs[[Column1]:[SS]],MATCH(Checklist48[[#This Row],[PIGUID]],PIs[GUID],0),2)),INDEX(PIs[[Column1]:[SS]],MATCH(Checklist48[[#This Row],[SSGUID]],PIs[SSGUID],0),18)),INDEX(PIs[[Column1]:[SS]],MATCH(Checklist48[[#This Row],[SGUID]],PIs[SGUID],0),14))</f>
        <v>-</v>
      </c>
      <c r="K29" s="44" t="str">
        <f>IF(Checklist48[[#This Row],[SGUID]]="",IF(Checklist48[[#This Row],[SSGUID]]="",IF(Checklist48[[#This Row],[PIGUID]]="","",INDEX(PIs[[Column1]:[SS]],MATCH(Checklist48[[#This Row],[PIGUID]],PIs[GUID],0),4)),INDEX(PIs[[Column1]:[Ssbody]],MATCH(Checklist48[[#This Row],[SSGUID]],PIs[SSGUID],0),19)),INDEX(PIs[[Column1]:[SS]],MATCH(Checklist48[[#This Row],[SGUID]],PIs[SGUID],0),15))</f>
        <v>-</v>
      </c>
      <c r="L29" s="44" t="str">
        <f>IF(Checklist48[[#This Row],[SGUID]]="",IF(Checklist48[[#This Row],[SSGUID]]="",INDEX(PIs[[Column1]:[SS]],MATCH(Checklist48[[#This Row],[PIGUID]],PIs[GUID],0),6),""),"")</f>
        <v/>
      </c>
      <c r="M29" s="44" t="str">
        <f>IF(Checklist48[[#This Row],[SSGUID]]="",IF(Checklist48[[#This Row],[PIGUID]]="","",INDEX(PIs[[Column1]:[SS]],MATCH(Checklist48[[#This Row],[PIGUID]],PIs[GUID],0),8)),"")</f>
        <v/>
      </c>
      <c r="N29" s="66"/>
      <c r="O29" s="66"/>
      <c r="P29" s="44" t="str">
        <f>IF(Checklist48[[#This Row],[ifna]]="NA","",IF(Checklist48[[#This Row],[RelatedPQ]]=0,"",IF(Checklist48[[#This Row],[RelatedPQ]]="","",IF((INDEX(S2PQ_relational[],MATCH(Checklist48[[#This Row],[PIGUID&amp;NO]],S2PQ_relational[PIGUID &amp; "NO"],0),1))=Checklist48[[#This Row],[PIGUID]],"Not applicable",""))))</f>
        <v/>
      </c>
      <c r="Q29" s="44" t="str">
        <f>IF(Checklist48[[#This Row],[N/A]]="Not Applicable",INDEX(S2PQ[[Step 2 questions]:[Justification]],MATCH(Checklist48[[#This Row],[RelatedPQ]],S2PQ[S2PQGUID],0),3),"")</f>
        <v/>
      </c>
      <c r="R29" s="66"/>
    </row>
    <row r="30" spans="2:18" s="43" customFormat="1" ht="45" x14ac:dyDescent="0.25">
      <c r="B30" s="44"/>
      <c r="C30" s="44"/>
      <c r="D30" s="43">
        <f>IF(Checklist48[[#This Row],[SGUID]]="",IF(Checklist48[[#This Row],[SSGUID]]="",0,1),1)</f>
        <v>0</v>
      </c>
      <c r="E30" s="44" t="s">
        <v>1198</v>
      </c>
      <c r="F30" s="44" t="str">
        <f>_xlfn.IFNA(Checklist48[[#This Row],[RelatedPQ]],"NA")</f>
        <v>NA</v>
      </c>
      <c r="G30" s="44" t="e">
        <f>IF(Checklist48[[#This Row],[PIGUID]]="","",INDEX(S2PQ_relational[],MATCH(Checklist48[[#This Row],[PIGUID&amp;NO]],S2PQ_relational[PIGUID &amp; "NO"],0),2))</f>
        <v>#N/A</v>
      </c>
      <c r="H30" s="44" t="str">
        <f>Checklist48[[#This Row],[PIGUID]]&amp;"NO"</f>
        <v>3EDjDb2OVlfcvUbJYoov4RNO</v>
      </c>
      <c r="I30" s="44" t="b">
        <f>IF(Checklist48[[#This Row],[PIGUID]]="","",INDEX(PIs[NA Exempt],MATCH(Checklist48[[#This Row],[PIGUID]],PIs[GUID],0),1))</f>
        <v>0</v>
      </c>
      <c r="J30" s="44" t="str">
        <f>IF(Checklist48[[#This Row],[SGUID]]="",IF(Checklist48[[#This Row],[SSGUID]]="",IF(Checklist48[[#This Row],[PIGUID]]="","",INDEX(PIs[[Column1]:[SS]],MATCH(Checklist48[[#This Row],[PIGUID]],PIs[GUID],0),2)),INDEX(PIs[[Column1]:[SS]],MATCH(Checklist48[[#This Row],[SSGUID]],PIs[SSGUID],0),18)),INDEX(PIs[[Column1]:[SS]],MATCH(Checklist48[[#This Row],[SGUID]],PIs[SGUID],0),14))</f>
        <v>HOP 07.01</v>
      </c>
      <c r="K30" s="44" t="str">
        <f>IF(Checklist48[[#This Row],[SGUID]]="",IF(Checklist48[[#This Row],[SSGUID]]="",IF(Checklist48[[#This Row],[PIGUID]]="","",INDEX(PIs[[Column1]:[SS]],MATCH(Checklist48[[#This Row],[PIGUID]],PIs[GUID],0),4)),INDEX(PIs[[Column1]:[Ssbody]],MATCH(Checklist48[[#This Row],[SSGUID]],PIs[SSGUID],0),19)),INDEX(PIs[[Column1]:[SS]],MATCH(Checklist48[[#This Row],[SGUID]],PIs[SGUID],0),15))</f>
        <v>An effective system is in place to identify all products originating from GLOBALG.A.P. certified processes and segregate them from products originating from noncertified processes.</v>
      </c>
      <c r="L30" s="44" t="str">
        <f>IF(Checklist48[[#This Row],[SGUID]]="",IF(Checklist48[[#This Row],[SSGUID]]="",INDEX(PIs[[Column1]:[SS]],MATCH(Checklist48[[#This Row],[PIGUID]],PIs[GUID],0),6),""),"")</f>
        <v>It shall be possible to identify all products originating from GLOBALG.A.P. certified production processes and to keep them separate from products originating from noncertified production processes.</v>
      </c>
      <c r="M30" s="44" t="str">
        <f>IF(Checklist48[[#This Row],[SSGUID]]="",IF(Checklist48[[#This Row],[PIGUID]]="","",INDEX(PIs[[Column1]:[SS]],MATCH(Checklist48[[#This Row],[PIGUID]],PIs[GUID],0),8)),"")</f>
        <v>Major Must</v>
      </c>
      <c r="N30" s="66"/>
      <c r="O30" s="66"/>
      <c r="P30" s="44" t="str">
        <f>IF(Checklist48[[#This Row],[ifna]]="NA","",IF(Checklist48[[#This Row],[RelatedPQ]]=0,"",IF(Checklist48[[#This Row],[RelatedPQ]]="","",IF((INDEX(S2PQ_relational[],MATCH(Checklist48[[#This Row],[PIGUID&amp;NO]],S2PQ_relational[PIGUID &amp; "NO"],0),1))=Checklist48[[#This Row],[PIGUID]],"Not applicable",""))))</f>
        <v/>
      </c>
      <c r="Q30" s="44" t="str">
        <f>IF(Checklist48[[#This Row],[N/A]]="Not Applicable",INDEX(S2PQ[[Step 2 questions]:[Justification]],MATCH(Checklist48[[#This Row],[RelatedPQ]],S2PQ[S2PQGUID],0),3),"")</f>
        <v/>
      </c>
      <c r="R30" s="66"/>
    </row>
    <row r="31" spans="2:18" s="43" customFormat="1" ht="135" x14ac:dyDescent="0.25">
      <c r="B31" s="44"/>
      <c r="C31" s="44"/>
      <c r="D31" s="43">
        <f>IF(Checklist48[[#This Row],[SGUID]]="",IF(Checklist48[[#This Row],[SSGUID]]="",0,1),1)</f>
        <v>0</v>
      </c>
      <c r="E31" s="44" t="s">
        <v>1192</v>
      </c>
      <c r="F31" s="44" t="str">
        <f>_xlfn.IFNA(Checklist48[[#This Row],[RelatedPQ]],"NA")</f>
        <v>NA</v>
      </c>
      <c r="G31" s="44" t="e">
        <f>IF(Checklist48[[#This Row],[PIGUID]]="","",INDEX(S2PQ_relational[],MATCH(Checklist48[[#This Row],[PIGUID&amp;NO]],S2PQ_relational[PIGUID &amp; "NO"],0),2))</f>
        <v>#N/A</v>
      </c>
      <c r="H31" s="44" t="str">
        <f>Checklist48[[#This Row],[PIGUID]]&amp;"NO"</f>
        <v>2D0coVpfRUNW2nodNXK4dwNO</v>
      </c>
      <c r="I31" s="44" t="b">
        <f>IF(Checklist48[[#This Row],[PIGUID]]="","",INDEX(PIs[NA Exempt],MATCH(Checklist48[[#This Row],[PIGUID]],PIs[GUID],0),1))</f>
        <v>0</v>
      </c>
      <c r="J31" s="44" t="str">
        <f>IF(Checklist48[[#This Row],[SGUID]]="",IF(Checklist48[[#This Row],[SSGUID]]="",IF(Checklist48[[#This Row],[PIGUID]]="","",INDEX(PIs[[Column1]:[SS]],MATCH(Checklist48[[#This Row],[PIGUID]],PIs[GUID],0),2)),INDEX(PIs[[Column1]:[SS]],MATCH(Checklist48[[#This Row],[SSGUID]],PIs[SSGUID],0),18)),INDEX(PIs[[Column1]:[SS]],MATCH(Checklist48[[#This Row],[SGUID]],PIs[SGUID],0),14))</f>
        <v>HOP 07.02</v>
      </c>
      <c r="K31"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Number (GGN) is indicated on all final products originating from certified production processes when registered for parallel ownership.</v>
      </c>
      <c r="L31" s="44" t="str">
        <f>IF(Checklist48[[#This Row],[SGUID]]="",IF(Checklist48[[#This Row],[SSGUID]]="",INDEX(PIs[[Column1]:[SS]],MATCH(Checklist48[[#This Row],[PIGUID]],PIs[GUID],0),6),""),"")</f>
        <v>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v>
      </c>
      <c r="M31" s="44" t="str">
        <f>IF(Checklist48[[#This Row],[SSGUID]]="",IF(Checklist48[[#This Row],[PIGUID]]="","",INDEX(PIs[[Column1]:[SS]],MATCH(Checklist48[[#This Row],[PIGUID]],PIs[GUID],0),8)),"")</f>
        <v>Major Must</v>
      </c>
      <c r="N31" s="66"/>
      <c r="O31" s="66"/>
      <c r="P31" s="44" t="str">
        <f>IF(Checklist48[[#This Row],[ifna]]="NA","",IF(Checklist48[[#This Row],[RelatedPQ]]=0,"",IF(Checklist48[[#This Row],[RelatedPQ]]="","",IF((INDEX(S2PQ_relational[],MATCH(Checklist48[[#This Row],[PIGUID&amp;NO]],S2PQ_relational[PIGUID &amp; "NO"],0),1))=Checklist48[[#This Row],[PIGUID]],"Not applicable",""))))</f>
        <v/>
      </c>
      <c r="Q31" s="44" t="str">
        <f>IF(Checklist48[[#This Row],[N/A]]="Not Applicable",INDEX(S2PQ[[Step 2 questions]:[Justification]],MATCH(Checklist48[[#This Row],[RelatedPQ]],S2PQ[S2PQGUID],0),3),"")</f>
        <v/>
      </c>
      <c r="R31" s="66"/>
    </row>
    <row r="32" spans="2:18" s="43" customFormat="1" ht="33.75" x14ac:dyDescent="0.25">
      <c r="B32" s="44"/>
      <c r="C32" s="44"/>
      <c r="D32" s="43">
        <f>IF(Checklist48[[#This Row],[SGUID]]="",IF(Checklist48[[#This Row],[SSGUID]]="",0,1),1)</f>
        <v>0</v>
      </c>
      <c r="E32" s="44" t="s">
        <v>1186</v>
      </c>
      <c r="F32" s="44" t="str">
        <f>_xlfn.IFNA(Checklist48[[#This Row],[RelatedPQ]],"NA")</f>
        <v>NA</v>
      </c>
      <c r="G32" s="44" t="e">
        <f>IF(Checklist48[[#This Row],[PIGUID]]="","",INDEX(S2PQ_relational[],MATCH(Checklist48[[#This Row],[PIGUID&amp;NO]],S2PQ_relational[PIGUID &amp; "NO"],0),2))</f>
        <v>#N/A</v>
      </c>
      <c r="H32" s="44" t="str">
        <f>Checklist48[[#This Row],[PIGUID]]&amp;"NO"</f>
        <v>1WzsE3353bKeJjdtmzwAtyNO</v>
      </c>
      <c r="I32" s="44" t="b">
        <f>IF(Checklist48[[#This Row],[PIGUID]]="","",INDEX(PIs[NA Exempt],MATCH(Checklist48[[#This Row],[PIGUID]],PIs[GUID],0),1))</f>
        <v>0</v>
      </c>
      <c r="J32" s="44" t="str">
        <f>IF(Checklist48[[#This Row],[SGUID]]="",IF(Checklist48[[#This Row],[SSGUID]]="",IF(Checklist48[[#This Row],[PIGUID]]="","",INDEX(PIs[[Column1]:[SS]],MATCH(Checklist48[[#This Row],[PIGUID]],PIs[GUID],0),2)),INDEX(PIs[[Column1]:[SS]],MATCH(Checklist48[[#This Row],[SSGUID]],PIs[SSGUID],0),18)),INDEX(PIs[[Column1]:[SS]],MATCH(Checklist48[[#This Row],[SGUID]],PIs[SGUID],0),14))</f>
        <v>HOP 07.03</v>
      </c>
      <c r="K32" s="44" t="str">
        <f>IF(Checklist48[[#This Row],[SGUID]]="",IF(Checklist48[[#This Row],[SSGUID]]="",IF(Checklist48[[#This Row],[PIGUID]]="","",INDEX(PIs[[Column1]:[SS]],MATCH(Checklist48[[#This Row],[PIGUID]],PIs[GUID],0),4)),INDEX(PIs[[Column1]:[Ssbody]],MATCH(Checklist48[[#This Row],[SSGUID]],PIs[SSGUID],0),19)),INDEX(PIs[[Column1]:[SS]],MATCH(Checklist48[[#This Row],[SGUID]],PIs[SGUID],0),15))</f>
        <v>A final verification step is in place to ensure correct dispatch of products originating from certified and noncertified production processes.</v>
      </c>
      <c r="L32" s="44" t="str">
        <f>IF(Checklist48[[#This Row],[SGUID]]="",IF(Checklist48[[#This Row],[SSGUID]]="",INDEX(PIs[[Column1]:[SS]],MATCH(Checklist48[[#This Row],[PIGUID]],PIs[GUID],0),6),""),"")</f>
        <v>The check shall be documented to show that the products are correctly dispatched according to the certification status.</v>
      </c>
      <c r="M32" s="44" t="str">
        <f>IF(Checklist48[[#This Row],[SSGUID]]="",IF(Checklist48[[#This Row],[PIGUID]]="","",INDEX(PIs[[Column1]:[SS]],MATCH(Checklist48[[#This Row],[PIGUID]],PIs[GUID],0),8)),"")</f>
        <v>Major Must</v>
      </c>
      <c r="N32" s="66"/>
      <c r="O32" s="66"/>
      <c r="P32" s="44" t="str">
        <f>IF(Checklist48[[#This Row],[ifna]]="NA","",IF(Checklist48[[#This Row],[RelatedPQ]]=0,"",IF(Checklist48[[#This Row],[RelatedPQ]]="","",IF((INDEX(S2PQ_relational[],MATCH(Checklist48[[#This Row],[PIGUID&amp;NO]],S2PQ_relational[PIGUID &amp; "NO"],0),1))=Checklist48[[#This Row],[PIGUID]],"Not applicable",""))))</f>
        <v/>
      </c>
      <c r="Q32" s="44" t="str">
        <f>IF(Checklist48[[#This Row],[N/A]]="Not Applicable",INDEX(S2PQ[[Step 2 questions]:[Justification]],MATCH(Checklist48[[#This Row],[RelatedPQ]],S2PQ[S2PQGUID],0),3),"")</f>
        <v/>
      </c>
      <c r="R32" s="66"/>
    </row>
    <row r="33" spans="2:18" s="43" customFormat="1" ht="202.5" x14ac:dyDescent="0.25">
      <c r="B33" s="44"/>
      <c r="C33" s="44"/>
      <c r="D33" s="43">
        <f>IF(Checklist48[[#This Row],[SGUID]]="",IF(Checklist48[[#This Row],[SSGUID]]="",0,1),1)</f>
        <v>0</v>
      </c>
      <c r="E33" s="44" t="s">
        <v>1179</v>
      </c>
      <c r="F33" s="44" t="str">
        <f>_xlfn.IFNA(Checklist48[[#This Row],[RelatedPQ]],"NA")</f>
        <v>NA</v>
      </c>
      <c r="G33" s="44" t="e">
        <f>IF(Checklist48[[#This Row],[PIGUID]]="","",INDEX(S2PQ_relational[],MATCH(Checklist48[[#This Row],[PIGUID&amp;NO]],S2PQ_relational[PIGUID &amp; "NO"],0),2))</f>
        <v>#N/A</v>
      </c>
      <c r="H33" s="44" t="str">
        <f>Checklist48[[#This Row],[PIGUID]]&amp;"NO"</f>
        <v>5n45356tm3DLiQqfH8A3DMNO</v>
      </c>
      <c r="I33" s="44" t="b">
        <f>IF(Checklist48[[#This Row],[PIGUID]]="","",INDEX(PIs[NA Exempt],MATCH(Checklist48[[#This Row],[PIGUID]],PIs[GUID],0),1))</f>
        <v>0</v>
      </c>
      <c r="J33" s="44" t="str">
        <f>IF(Checklist48[[#This Row],[SGUID]]="",IF(Checklist48[[#This Row],[SSGUID]]="",IF(Checklist48[[#This Row],[PIGUID]]="","",INDEX(PIs[[Column1]:[SS]],MATCH(Checklist48[[#This Row],[PIGUID]],PIs[GUID],0),2)),INDEX(PIs[[Column1]:[SS]],MATCH(Checklist48[[#This Row],[SSGUID]],PIs[SSGUID],0),18)),INDEX(PIs[[Column1]:[SS]],MATCH(Checklist48[[#This Row],[SGUID]],PIs[SGUID],0),14))</f>
        <v>HOP 07.04</v>
      </c>
      <c r="K33" s="44" t="str">
        <f>IF(Checklist48[[#This Row],[SGUID]]="",IF(Checklist48[[#This Row],[SSGUID]]="",IF(Checklist48[[#This Row],[PIGUID]]="","",INDEX(PIs[[Column1]:[SS]],MATCH(Checklist48[[#This Row],[PIGUID]],PIs[GUID],0),4)),INDEX(PIs[[Column1]:[Ssbody]],MATCH(Checklist48[[#This Row],[SSGUID]],PIs[SSGUID],0),19)),INDEX(PIs[[Column1]:[SS]],MATCH(Checklist48[[#This Row],[SGUID]],PIs[SGUID],0),15))</f>
        <v>Products that are purchased from different sources are identified.</v>
      </c>
      <c r="L33" s="44" t="str">
        <f>IF(Checklist48[[#This Row],[SGUID]]="",IF(Checklist48[[#This Row],[SSGUID]]="",INDEX(PIs[[Column1]:[SS]],MATCH(Checklist48[[#This Row],[PIGUID]],PIs[GUID],0),6),""),"")</f>
        <v>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v>
      </c>
      <c r="M33" s="44" t="str">
        <f>IF(Checklist48[[#This Row],[SSGUID]]="",IF(Checklist48[[#This Row],[PIGUID]]="","",INDEX(PIs[[Column1]:[SS]],MATCH(Checklist48[[#This Row],[PIGUID]],PIs[GUID],0),8)),"")</f>
        <v>Major Must</v>
      </c>
      <c r="N33" s="66"/>
      <c r="O33" s="66"/>
      <c r="P33" s="44" t="str">
        <f>IF(Checklist48[[#This Row],[ifna]]="NA","",IF(Checklist48[[#This Row],[RelatedPQ]]=0,"",IF(Checklist48[[#This Row],[RelatedPQ]]="","",IF((INDEX(S2PQ_relational[],MATCH(Checklist48[[#This Row],[PIGUID&amp;NO]],S2PQ_relational[PIGUID &amp; "NO"],0),1))=Checklist48[[#This Row],[PIGUID]],"Not applicable",""))))</f>
        <v/>
      </c>
      <c r="Q33" s="44" t="str">
        <f>IF(Checklist48[[#This Row],[N/A]]="Not Applicable",INDEX(S2PQ[[Step 2 questions]:[Justification]],MATCH(Checklist48[[#This Row],[RelatedPQ]],S2PQ[S2PQGUID],0),3),"")</f>
        <v/>
      </c>
      <c r="R33" s="66"/>
    </row>
    <row r="34" spans="2:18" s="43" customFormat="1" ht="22.5" x14ac:dyDescent="0.25">
      <c r="B34" s="44" t="s">
        <v>1172</v>
      </c>
      <c r="C34" s="44"/>
      <c r="D34" s="43">
        <f>IF(Checklist48[[#This Row],[SGUID]]="",IF(Checklist48[[#This Row],[SSGUID]]="",0,1),1)</f>
        <v>1</v>
      </c>
      <c r="E34" s="44"/>
      <c r="F34" s="44" t="str">
        <f>_xlfn.IFNA(Checklist48[[#This Row],[RelatedPQ]],"NA")</f>
        <v/>
      </c>
      <c r="G34" s="44" t="str">
        <f>IF(Checklist48[[#This Row],[PIGUID]]="","",INDEX(S2PQ_relational[],MATCH(Checklist48[[#This Row],[PIGUID&amp;NO]],S2PQ_relational[PIGUID &amp; "NO"],0),2))</f>
        <v/>
      </c>
      <c r="H34" s="44" t="str">
        <f>Checklist48[[#This Row],[PIGUID]]&amp;"NO"</f>
        <v>NO</v>
      </c>
      <c r="I34" s="44" t="str">
        <f>IF(Checklist48[[#This Row],[PIGUID]]="","",INDEX(PIs[NA Exempt],MATCH(Checklist48[[#This Row],[PIGUID]],PIs[GUID],0),1))</f>
        <v/>
      </c>
      <c r="J34" s="44" t="str">
        <f>IF(Checklist48[[#This Row],[SGUID]]="",IF(Checklist48[[#This Row],[SSGUID]]="",IF(Checklist48[[#This Row],[PIGUID]]="","",INDEX(PIs[[Column1]:[SS]],MATCH(Checklist48[[#This Row],[PIGUID]],PIs[GUID],0),2)),INDEX(PIs[[Column1]:[SS]],MATCH(Checklist48[[#This Row],[SSGUID]],PIs[SSGUID],0),18)),INDEX(PIs[[Column1]:[SS]],MATCH(Checklist48[[#This Row],[SGUID]],PIs[SGUID],0),14))</f>
        <v>HOP 08 MASS BALANCE</v>
      </c>
      <c r="K34" s="44" t="str">
        <f>IF(Checklist48[[#This Row],[SGUID]]="",IF(Checklist48[[#This Row],[SSGUID]]="",IF(Checklist48[[#This Row],[PIGUID]]="","",INDEX(PIs[[Column1]:[SS]],MATCH(Checklist48[[#This Row],[PIGUID]],PIs[GUID],0),4)),INDEX(PIs[[Column1]:[Ssbody]],MATCH(Checklist48[[#This Row],[SSGUID]],PIs[SSGUID],0),19)),INDEX(PIs[[Column1]:[SS]],MATCH(Checklist48[[#This Row],[SGUID]],PIs[SGUID],0),15))</f>
        <v>-</v>
      </c>
      <c r="L34" s="44" t="str">
        <f>IF(Checklist48[[#This Row],[SGUID]]="",IF(Checklist48[[#This Row],[SSGUID]]="",INDEX(PIs[[Column1]:[SS]],MATCH(Checklist48[[#This Row],[PIGUID]],PIs[GUID],0),6),""),"")</f>
        <v/>
      </c>
      <c r="M34" s="44" t="str">
        <f>IF(Checklist48[[#This Row],[SSGUID]]="",IF(Checklist48[[#This Row],[PIGUID]]="","",INDEX(PIs[[Column1]:[SS]],MATCH(Checklist48[[#This Row],[PIGUID]],PIs[GUID],0),8)),"")</f>
        <v/>
      </c>
      <c r="N34" s="66"/>
      <c r="O34" s="66"/>
      <c r="P34" s="44" t="str">
        <f>IF(Checklist48[[#This Row],[ifna]]="NA","",IF(Checklist48[[#This Row],[RelatedPQ]]=0,"",IF(Checklist48[[#This Row],[RelatedPQ]]="","",IF((INDEX(S2PQ_relational[],MATCH(Checklist48[[#This Row],[PIGUID&amp;NO]],S2PQ_relational[PIGUID &amp; "NO"],0),1))=Checklist48[[#This Row],[PIGUID]],"Not applicable",""))))</f>
        <v/>
      </c>
      <c r="Q34" s="44" t="str">
        <f>IF(Checklist48[[#This Row],[N/A]]="Not Applicable",INDEX(S2PQ[[Step 2 questions]:[Justification]],MATCH(Checklist48[[#This Row],[RelatedPQ]],S2PQ[S2PQGUID],0),3),"")</f>
        <v/>
      </c>
      <c r="R34" s="66"/>
    </row>
    <row r="35" spans="2:18" s="43" customFormat="1" ht="33.75" hidden="1" x14ac:dyDescent="0.25">
      <c r="B35" s="44"/>
      <c r="C35" s="44" t="s">
        <v>50</v>
      </c>
      <c r="D35" s="43">
        <f>IF(Checklist48[[#This Row],[SGUID]]="",IF(Checklist48[[#This Row],[SSGUID]]="",0,1),1)</f>
        <v>1</v>
      </c>
      <c r="E35" s="44"/>
      <c r="F35" s="44" t="str">
        <f>_xlfn.IFNA(Checklist48[[#This Row],[RelatedPQ]],"NA")</f>
        <v/>
      </c>
      <c r="G35" s="44" t="str">
        <f>IF(Checklist48[[#This Row],[PIGUID]]="","",INDEX(S2PQ_relational[],MATCH(Checklist48[[#This Row],[PIGUID&amp;NO]],S2PQ_relational[PIGUID &amp; "NO"],0),2))</f>
        <v/>
      </c>
      <c r="H35" s="44" t="str">
        <f>Checklist48[[#This Row],[PIGUID]]&amp;"NO"</f>
        <v>NO</v>
      </c>
      <c r="I35" s="44" t="str">
        <f>IF(Checklist48[[#This Row],[PIGUID]]="","",INDEX(PIs[NA Exempt],MATCH(Checklist48[[#This Row],[PIGUID]],PIs[GUID],0),1))</f>
        <v/>
      </c>
      <c r="J35" s="44" t="str">
        <f>IF(Checklist48[[#This Row],[SGUID]]="",IF(Checklist48[[#This Row],[SSGUID]]="",IF(Checklist48[[#This Row],[PIGUID]]="","",INDEX(PIs[[Column1]:[SS]],MATCH(Checklist48[[#This Row],[PIGUID]],PIs[GUID],0),2)),INDEX(PIs[[Column1]:[SS]],MATCH(Checklist48[[#This Row],[SSGUID]],PIs[SSGUID],0),18)),INDEX(PIs[[Column1]:[SS]],MATCH(Checklist48[[#This Row],[SGUID]],PIs[SGUID],0),14))</f>
        <v>-</v>
      </c>
      <c r="K35" s="44" t="str">
        <f>IF(Checklist48[[#This Row],[SGUID]]="",IF(Checklist48[[#This Row],[SSGUID]]="",IF(Checklist48[[#This Row],[PIGUID]]="","",INDEX(PIs[[Column1]:[SS]],MATCH(Checklist48[[#This Row],[PIGUID]],PIs[GUID],0),4)),INDEX(PIs[[Column1]:[Ssbody]],MATCH(Checklist48[[#This Row],[SSGUID]],PIs[SSGUID],0),19)),INDEX(PIs[[Column1]:[SS]],MATCH(Checklist48[[#This Row],[SGUID]],PIs[SGUID],0),15))</f>
        <v>-</v>
      </c>
      <c r="L35" s="44" t="str">
        <f>IF(Checklist48[[#This Row],[SGUID]]="",IF(Checklist48[[#This Row],[SSGUID]]="",INDEX(PIs[[Column1]:[SS]],MATCH(Checklist48[[#This Row],[PIGUID]],PIs[GUID],0),6),""),"")</f>
        <v/>
      </c>
      <c r="M35" s="44" t="str">
        <f>IF(Checklist48[[#This Row],[SSGUID]]="",IF(Checklist48[[#This Row],[PIGUID]]="","",INDEX(PIs[[Column1]:[SS]],MATCH(Checklist48[[#This Row],[PIGUID]],PIs[GUID],0),8)),"")</f>
        <v/>
      </c>
      <c r="N35" s="66"/>
      <c r="O35" s="66"/>
      <c r="P35" s="44" t="str">
        <f>IF(Checklist48[[#This Row],[ifna]]="NA","",IF(Checklist48[[#This Row],[RelatedPQ]]=0,"",IF(Checklist48[[#This Row],[RelatedPQ]]="","",IF((INDEX(S2PQ_relational[],MATCH(Checklist48[[#This Row],[PIGUID&amp;NO]],S2PQ_relational[PIGUID &amp; "NO"],0),1))=Checklist48[[#This Row],[PIGUID]],"Not applicable",""))))</f>
        <v/>
      </c>
      <c r="Q35" s="44" t="str">
        <f>IF(Checklist48[[#This Row],[N/A]]="Not Applicable",INDEX(S2PQ[[Step 2 questions]:[Justification]],MATCH(Checklist48[[#This Row],[RelatedPQ]],S2PQ[S2PQGUID],0),3),"")</f>
        <v/>
      </c>
      <c r="R35" s="66"/>
    </row>
    <row r="36" spans="2:18" s="43" customFormat="1" ht="101.25" x14ac:dyDescent="0.25">
      <c r="B36" s="44"/>
      <c r="C36" s="44"/>
      <c r="D36" s="43">
        <f>IF(Checklist48[[#This Row],[SGUID]]="",IF(Checklist48[[#This Row],[SSGUID]]="",0,1),1)</f>
        <v>0</v>
      </c>
      <c r="E36" s="44" t="s">
        <v>1173</v>
      </c>
      <c r="F36" s="44" t="str">
        <f>_xlfn.IFNA(Checklist48[[#This Row],[RelatedPQ]],"NA")</f>
        <v>NA</v>
      </c>
      <c r="G36" s="44" t="e">
        <f>IF(Checklist48[[#This Row],[PIGUID]]="","",INDEX(S2PQ_relational[],MATCH(Checklist48[[#This Row],[PIGUID&amp;NO]],S2PQ_relational[PIGUID &amp; "NO"],0),2))</f>
        <v>#N/A</v>
      </c>
      <c r="H36" s="44" t="str">
        <f>Checklist48[[#This Row],[PIGUID]]&amp;"NO"</f>
        <v>1k7iSfTRDEJADCnQI5aBwRNO</v>
      </c>
      <c r="I36" s="44" t="b">
        <f>IF(Checklist48[[#This Row],[PIGUID]]="","",INDEX(PIs[NA Exempt],MATCH(Checklist48[[#This Row],[PIGUID]],PIs[GUID],0),1))</f>
        <v>0</v>
      </c>
      <c r="J36" s="44" t="str">
        <f>IF(Checklist48[[#This Row],[SGUID]]="",IF(Checklist48[[#This Row],[SSGUID]]="",IF(Checklist48[[#This Row],[PIGUID]]="","",INDEX(PIs[[Column1]:[SS]],MATCH(Checklist48[[#This Row],[PIGUID]],PIs[GUID],0),2)),INDEX(PIs[[Column1]:[SS]],MATCH(Checklist48[[#This Row],[SSGUID]],PIs[SSGUID],0),18)),INDEX(PIs[[Column1]:[SS]],MATCH(Checklist48[[#This Row],[SGUID]],PIs[SGUID],0),14))</f>
        <v>HOP 08.01</v>
      </c>
      <c r="K36" s="44" t="str">
        <f>IF(Checklist48[[#This Row],[SGUID]]="",IF(Checklist48[[#This Row],[SSGUID]]="",IF(Checklist48[[#This Row],[PIGUID]]="","",INDEX(PIs[[Column1]:[SS]],MATCH(Checklist48[[#This Row],[PIGUID]],PIs[GUID],0),4)),INDEX(PIs[[Column1]:[Ssbody]],MATCH(Checklist48[[#This Row],[SSGUID]],PIs[SSGUID],0),19)),INDEX(PIs[[Column1]:[SS]],MATCH(Checklist48[[#This Row],[SGUID]],PIs[SGUID],0),15))</f>
        <v>Sales records are available for all quantities sold for all registered products.</v>
      </c>
      <c r="L36" s="44" t="str">
        <f>IF(Checklist48[[#This Row],[SGUID]]="",IF(Checklist48[[#This Row],[SSGUID]]="",INDEX(PIs[[Column1]:[SS]],MATCH(Checklist48[[#This Row],[PIGUID]],PIs[GUID],0),6),""),"")</f>
        <v>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v>
      </c>
      <c r="M36" s="44" t="str">
        <f>IF(Checklist48[[#This Row],[SSGUID]]="",IF(Checklist48[[#This Row],[PIGUID]]="","",INDEX(PIs[[Column1]:[SS]],MATCH(Checklist48[[#This Row],[PIGUID]],PIs[GUID],0),8)),"")</f>
        <v>Major Must</v>
      </c>
      <c r="N36" s="66"/>
      <c r="O36" s="66"/>
      <c r="P36" s="44" t="str">
        <f>IF(Checklist48[[#This Row],[ifna]]="NA","",IF(Checklist48[[#This Row],[RelatedPQ]]=0,"",IF(Checklist48[[#This Row],[RelatedPQ]]="","",IF((INDEX(S2PQ_relational[],MATCH(Checklist48[[#This Row],[PIGUID&amp;NO]],S2PQ_relational[PIGUID &amp; "NO"],0),1))=Checklist48[[#This Row],[PIGUID]],"Not applicable",""))))</f>
        <v/>
      </c>
      <c r="Q36" s="44" t="str">
        <f>IF(Checklist48[[#This Row],[N/A]]="Not Applicable",INDEX(S2PQ[[Step 2 questions]:[Justification]],MATCH(Checklist48[[#This Row],[RelatedPQ]],S2PQ[S2PQGUID],0),3),"")</f>
        <v/>
      </c>
      <c r="R36" s="66"/>
    </row>
    <row r="37" spans="2:18" s="43" customFormat="1" ht="258.75" x14ac:dyDescent="0.25">
      <c r="B37" s="44"/>
      <c r="C37" s="44"/>
      <c r="D37" s="43">
        <f>IF(Checklist48[[#This Row],[SGUID]]="",IF(Checklist48[[#This Row],[SSGUID]]="",0,1),1)</f>
        <v>0</v>
      </c>
      <c r="E37" s="44" t="s">
        <v>1166</v>
      </c>
      <c r="F37" s="44" t="str">
        <f>_xlfn.IFNA(Checklist48[[#This Row],[RelatedPQ]],"NA")</f>
        <v>NA</v>
      </c>
      <c r="G37" s="44" t="e">
        <f>IF(Checklist48[[#This Row],[PIGUID]]="","",INDEX(S2PQ_relational[],MATCH(Checklist48[[#This Row],[PIGUID&amp;NO]],S2PQ_relational[PIGUID &amp; "NO"],0),2))</f>
        <v>#N/A</v>
      </c>
      <c r="H37" s="44" t="str">
        <f>Checklist48[[#This Row],[PIGUID]]&amp;"NO"</f>
        <v>64XHlNxnYc2WcSpjOnAljENO</v>
      </c>
      <c r="I37" s="44" t="b">
        <f>IF(Checklist48[[#This Row],[PIGUID]]="","",INDEX(PIs[NA Exempt],MATCH(Checklist48[[#This Row],[PIGUID]],PIs[GUID],0),1))</f>
        <v>0</v>
      </c>
      <c r="J37" s="44" t="str">
        <f>IF(Checklist48[[#This Row],[SGUID]]="",IF(Checklist48[[#This Row],[SSGUID]]="",IF(Checklist48[[#This Row],[PIGUID]]="","",INDEX(PIs[[Column1]:[SS]],MATCH(Checklist48[[#This Row],[PIGUID]],PIs[GUID],0),2)),INDEX(PIs[[Column1]:[SS]],MATCH(Checklist48[[#This Row],[SSGUID]],PIs[SSGUID],0),18)),INDEX(PIs[[Column1]:[SS]],MATCH(Checklist48[[#This Row],[SGUID]],PIs[SGUID],0),14))</f>
        <v>HOP 08.02</v>
      </c>
      <c r="K37" s="44" t="str">
        <f>IF(Checklist48[[#This Row],[SGUID]]="",IF(Checklist48[[#This Row],[SSGUID]]="",IF(Checklist48[[#This Row],[PIGUID]]="","",INDEX(PIs[[Column1]:[SS]],MATCH(Checklist48[[#This Row],[PIGUID]],PIs[GUID],0),4)),INDEX(PIs[[Column1]:[Ssbody]],MATCH(Checklist48[[#This Row],[SSGUID]],PIs[SSGUID],0),19)),INDEX(PIs[[Column1]:[SS]],MATCH(Checklist48[[#This Row],[SGUID]],PIs[SGUID],0),15))</f>
        <v>Quantities (produced, stored, and/or purchased) are recorded and summarized for all products.</v>
      </c>
      <c r="L37" s="44" t="str">
        <f>IF(Checklist48[[#This Row],[SGUID]]="",IF(Checklist48[[#This Row],[SSGUID]]="",INDEX(PIs[[Column1]:[SS]],MATCH(Checklist48[[#This Row],[PIGUID]],PIs[GUID],0),6),""),"")</f>
        <v>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v>
      </c>
      <c r="M37" s="44" t="str">
        <f>IF(Checklist48[[#This Row],[SSGUID]]="",IF(Checklist48[[#This Row],[PIGUID]]="","",INDEX(PIs[[Column1]:[SS]],MATCH(Checklist48[[#This Row],[PIGUID]],PIs[GUID],0),8)),"")</f>
        <v>Major Must</v>
      </c>
      <c r="N37" s="66"/>
      <c r="O37" s="66"/>
      <c r="P37" s="44" t="str">
        <f>IF(Checklist48[[#This Row],[ifna]]="NA","",IF(Checklist48[[#This Row],[RelatedPQ]]=0,"",IF(Checklist48[[#This Row],[RelatedPQ]]="","",IF((INDEX(S2PQ_relational[],MATCH(Checklist48[[#This Row],[PIGUID&amp;NO]],S2PQ_relational[PIGUID &amp; "NO"],0),1))=Checklist48[[#This Row],[PIGUID]],"Not applicable",""))))</f>
        <v/>
      </c>
      <c r="Q37" s="44" t="str">
        <f>IF(Checklist48[[#This Row],[N/A]]="Not Applicable",INDEX(S2PQ[[Step 2 questions]:[Justification]],MATCH(Checklist48[[#This Row],[RelatedPQ]],S2PQ[S2PQGUID],0),3),"")</f>
        <v/>
      </c>
      <c r="R37" s="66"/>
    </row>
    <row r="38" spans="2:18" s="43" customFormat="1" ht="33.75" x14ac:dyDescent="0.25">
      <c r="B38" s="44" t="s">
        <v>1165</v>
      </c>
      <c r="C38" s="44"/>
      <c r="D38" s="43">
        <f>IF(Checklist48[[#This Row],[SGUID]]="",IF(Checklist48[[#This Row],[SSGUID]]="",0,1),1)</f>
        <v>1</v>
      </c>
      <c r="E38" s="44"/>
      <c r="F38" s="44" t="str">
        <f>_xlfn.IFNA(Checklist48[[#This Row],[RelatedPQ]],"NA")</f>
        <v/>
      </c>
      <c r="G38" s="44" t="str">
        <f>IF(Checklist48[[#This Row],[PIGUID]]="","",INDEX(S2PQ_relational[],MATCH(Checklist48[[#This Row],[PIGUID&amp;NO]],S2PQ_relational[PIGUID &amp; "NO"],0),2))</f>
        <v/>
      </c>
      <c r="H38" s="44" t="str">
        <f>Checklist48[[#This Row],[PIGUID]]&amp;"NO"</f>
        <v>NO</v>
      </c>
      <c r="I38" s="44" t="str">
        <f>IF(Checklist48[[#This Row],[PIGUID]]="","",INDEX(PIs[NA Exempt],MATCH(Checklist48[[#This Row],[PIGUID]],PIs[GUID],0),1))</f>
        <v/>
      </c>
      <c r="J38" s="44" t="str">
        <f>IF(Checklist48[[#This Row],[SGUID]]="",IF(Checklist48[[#This Row],[SSGUID]]="",IF(Checklist48[[#This Row],[PIGUID]]="","",INDEX(PIs[[Column1]:[SS]],MATCH(Checklist48[[#This Row],[PIGUID]],PIs[GUID],0),2)),INDEX(PIs[[Column1]:[SS]],MATCH(Checklist48[[#This Row],[SSGUID]],PIs[SSGUID],0),18)),INDEX(PIs[[Column1]:[SS]],MATCH(Checklist48[[#This Row],[SGUID]],PIs[SGUID],0),14))</f>
        <v>HOP 09 RECALL AND WITHDRAWAL</v>
      </c>
      <c r="K38" s="44" t="str">
        <f>IF(Checklist48[[#This Row],[SGUID]]="",IF(Checklist48[[#This Row],[SSGUID]]="",IF(Checklist48[[#This Row],[PIGUID]]="","",INDEX(PIs[[Column1]:[SS]],MATCH(Checklist48[[#This Row],[PIGUID]],PIs[GUID],0),4)),INDEX(PIs[[Column1]:[Ssbody]],MATCH(Checklist48[[#This Row],[SSGUID]],PIs[SSGUID],0),19)),INDEX(PIs[[Column1]:[SS]],MATCH(Checklist48[[#This Row],[SGUID]],PIs[SGUID],0),15))</f>
        <v>-</v>
      </c>
      <c r="L38" s="44" t="str">
        <f>IF(Checklist48[[#This Row],[SGUID]]="",IF(Checklist48[[#This Row],[SSGUID]]="",INDEX(PIs[[Column1]:[SS]],MATCH(Checklist48[[#This Row],[PIGUID]],PIs[GUID],0),6),""),"")</f>
        <v/>
      </c>
      <c r="M38" s="44" t="str">
        <f>IF(Checklist48[[#This Row],[SSGUID]]="",IF(Checklist48[[#This Row],[PIGUID]]="","",INDEX(PIs[[Column1]:[SS]],MATCH(Checklist48[[#This Row],[PIGUID]],PIs[GUID],0),8)),"")</f>
        <v/>
      </c>
      <c r="N38" s="66"/>
      <c r="O38" s="66"/>
      <c r="P38" s="44" t="str">
        <f>IF(Checklist48[[#This Row],[ifna]]="NA","",IF(Checklist48[[#This Row],[RelatedPQ]]=0,"",IF(Checklist48[[#This Row],[RelatedPQ]]="","",IF((INDEX(S2PQ_relational[],MATCH(Checklist48[[#This Row],[PIGUID&amp;NO]],S2PQ_relational[PIGUID &amp; "NO"],0),1))=Checklist48[[#This Row],[PIGUID]],"Not applicable",""))))</f>
        <v/>
      </c>
      <c r="Q38" s="44" t="str">
        <f>IF(Checklist48[[#This Row],[N/A]]="Not Applicable",INDEX(S2PQ[[Step 2 questions]:[Justification]],MATCH(Checklist48[[#This Row],[RelatedPQ]],S2PQ[S2PQGUID],0),3),"")</f>
        <v/>
      </c>
      <c r="R38" s="66"/>
    </row>
    <row r="39" spans="2:18" s="43" customFormat="1" ht="33.75" hidden="1" x14ac:dyDescent="0.25">
      <c r="B39" s="44"/>
      <c r="C39" s="44" t="s">
        <v>50</v>
      </c>
      <c r="D39" s="43">
        <f>IF(Checklist48[[#This Row],[SGUID]]="",IF(Checklist48[[#This Row],[SSGUID]]="",0,1),1)</f>
        <v>1</v>
      </c>
      <c r="E39" s="44"/>
      <c r="F39" s="44" t="str">
        <f>_xlfn.IFNA(Checklist48[[#This Row],[RelatedPQ]],"NA")</f>
        <v/>
      </c>
      <c r="G39" s="44" t="str">
        <f>IF(Checklist48[[#This Row],[PIGUID]]="","",INDEX(S2PQ_relational[],MATCH(Checklist48[[#This Row],[PIGUID&amp;NO]],S2PQ_relational[PIGUID &amp; "NO"],0),2))</f>
        <v/>
      </c>
      <c r="H39" s="44" t="str">
        <f>Checklist48[[#This Row],[PIGUID]]&amp;"NO"</f>
        <v>NO</v>
      </c>
      <c r="I39" s="44" t="str">
        <f>IF(Checklist48[[#This Row],[PIGUID]]="","",INDEX(PIs[NA Exempt],MATCH(Checklist48[[#This Row],[PIGUID]],PIs[GUID],0),1))</f>
        <v/>
      </c>
      <c r="J39" s="44" t="str">
        <f>IF(Checklist48[[#This Row],[SGUID]]="",IF(Checklist48[[#This Row],[SSGUID]]="",IF(Checklist48[[#This Row],[PIGUID]]="","",INDEX(PIs[[Column1]:[SS]],MATCH(Checklist48[[#This Row],[PIGUID]],PIs[GUID],0),2)),INDEX(PIs[[Column1]:[SS]],MATCH(Checklist48[[#This Row],[SSGUID]],PIs[SSGUID],0),18)),INDEX(PIs[[Column1]:[SS]],MATCH(Checklist48[[#This Row],[SGUID]],PIs[SGUID],0),14))</f>
        <v>-</v>
      </c>
      <c r="K39" s="44" t="str">
        <f>IF(Checklist48[[#This Row],[SGUID]]="",IF(Checklist48[[#This Row],[SSGUID]]="",IF(Checklist48[[#This Row],[PIGUID]]="","",INDEX(PIs[[Column1]:[SS]],MATCH(Checklist48[[#This Row],[PIGUID]],PIs[GUID],0),4)),INDEX(PIs[[Column1]:[Ssbody]],MATCH(Checklist48[[#This Row],[SSGUID]],PIs[SSGUID],0),19)),INDEX(PIs[[Column1]:[SS]],MATCH(Checklist48[[#This Row],[SGUID]],PIs[SGUID],0),15))</f>
        <v>-</v>
      </c>
      <c r="L39" s="44" t="str">
        <f>IF(Checklist48[[#This Row],[SGUID]]="",IF(Checklist48[[#This Row],[SSGUID]]="",INDEX(PIs[[Column1]:[SS]],MATCH(Checklist48[[#This Row],[PIGUID]],PIs[GUID],0),6),""),"")</f>
        <v/>
      </c>
      <c r="M39" s="44" t="str">
        <f>IF(Checklist48[[#This Row],[SSGUID]]="",IF(Checklist48[[#This Row],[PIGUID]]="","",INDEX(PIs[[Column1]:[SS]],MATCH(Checklist48[[#This Row],[PIGUID]],PIs[GUID],0),8)),"")</f>
        <v/>
      </c>
      <c r="N39" s="66"/>
      <c r="O39" s="66"/>
      <c r="P39" s="44" t="str">
        <f>IF(Checklist48[[#This Row],[ifna]]="NA","",IF(Checklist48[[#This Row],[RelatedPQ]]=0,"",IF(Checklist48[[#This Row],[RelatedPQ]]="","",IF((INDEX(S2PQ_relational[],MATCH(Checklist48[[#This Row],[PIGUID&amp;NO]],S2PQ_relational[PIGUID &amp; "NO"],0),1))=Checklist48[[#This Row],[PIGUID]],"Not applicable",""))))</f>
        <v/>
      </c>
      <c r="Q39" s="44" t="str">
        <f>IF(Checklist48[[#This Row],[N/A]]="Not Applicable",INDEX(S2PQ[[Step 2 questions]:[Justification]],MATCH(Checklist48[[#This Row],[RelatedPQ]],S2PQ[S2PQGUID],0),3),"")</f>
        <v/>
      </c>
      <c r="R39" s="66"/>
    </row>
    <row r="40" spans="2:18" s="43" customFormat="1" ht="292.5" x14ac:dyDescent="0.25">
      <c r="B40" s="44"/>
      <c r="C40" s="44"/>
      <c r="D40" s="43">
        <f>IF(Checklist48[[#This Row],[SGUID]]="",IF(Checklist48[[#This Row],[SSGUID]]="",0,1),1)</f>
        <v>0</v>
      </c>
      <c r="E40" s="44" t="s">
        <v>1159</v>
      </c>
      <c r="F40" s="44" t="str">
        <f>_xlfn.IFNA(Checklist48[[#This Row],[RelatedPQ]],"NA")</f>
        <v>NA</v>
      </c>
      <c r="G40" s="44" t="e">
        <f>IF(Checklist48[[#This Row],[PIGUID]]="","",INDEX(S2PQ_relational[],MATCH(Checklist48[[#This Row],[PIGUID&amp;NO]],S2PQ_relational[PIGUID &amp; "NO"],0),2))</f>
        <v>#N/A</v>
      </c>
      <c r="H40" s="44" t="str">
        <f>Checklist48[[#This Row],[PIGUID]]&amp;"NO"</f>
        <v>QdtsWCrsKbrlOQscap5D4NO</v>
      </c>
      <c r="I40" s="44" t="b">
        <f>IF(Checklist48[[#This Row],[PIGUID]]="","",INDEX(PIs[NA Exempt],MATCH(Checklist48[[#This Row],[PIGUID]],PIs[GUID],0),1))</f>
        <v>0</v>
      </c>
      <c r="J40" s="44" t="str">
        <f>IF(Checklist48[[#This Row],[SGUID]]="",IF(Checklist48[[#This Row],[SSGUID]]="",IF(Checklist48[[#This Row],[PIGUID]]="","",INDEX(PIs[[Column1]:[SS]],MATCH(Checklist48[[#This Row],[PIGUID]],PIs[GUID],0),2)),INDEX(PIs[[Column1]:[SS]],MATCH(Checklist48[[#This Row],[SSGUID]],PIs[SSGUID],0),18)),INDEX(PIs[[Column1]:[SS]],MATCH(Checklist48[[#This Row],[SGUID]],PIs[SGUID],0),14))</f>
        <v>HOP 09.01</v>
      </c>
      <c r="K40" s="44" t="str">
        <f>IF(Checklist48[[#This Row],[SGUID]]="",IF(Checklist48[[#This Row],[SSGUID]]="",IF(Checklist48[[#This Row],[PIGUID]]="","",INDEX(PIs[[Column1]:[SS]],MATCH(Checklist48[[#This Row],[PIGUID]],PIs[GUID],0),4)),INDEX(PIs[[Column1]:[Ssbody]],MATCH(Checklist48[[#This Row],[SSGUID]],PIs[SSGUID],0),19)),INDEX(PIs[[Column1]:[SS]],MATCH(Checklist48[[#This Row],[SGUID]],PIs[SGUID],0),15))</f>
        <v>Documented procedures are in place to manage the recall and withdrawal of products from the marketplace, and such procedures are tested annually.</v>
      </c>
      <c r="L40" s="44" t="str">
        <f>IF(Checklist48[[#This Row],[SGUID]]="",IF(Checklist48[[#This Row],[SSGUID]]="",INDEX(PIs[[Column1]:[SS]],MATCH(Checklist48[[#This Row],[PIGUID]],PIs[GUID],0),6),""),"")</f>
        <v>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v>
      </c>
      <c r="M40" s="44" t="str">
        <f>IF(Checklist48[[#This Row],[SSGUID]]="",IF(Checklist48[[#This Row],[PIGUID]]="","",INDEX(PIs[[Column1]:[SS]],MATCH(Checklist48[[#This Row],[PIGUID]],PIs[GUID],0),8)),"")</f>
        <v>Major Must</v>
      </c>
      <c r="N40" s="66"/>
      <c r="O40" s="66"/>
      <c r="P40" s="44" t="str">
        <f>IF(Checklist48[[#This Row],[ifna]]="NA","",IF(Checklist48[[#This Row],[RelatedPQ]]=0,"",IF(Checklist48[[#This Row],[RelatedPQ]]="","",IF((INDEX(S2PQ_relational[],MATCH(Checklist48[[#This Row],[PIGUID&amp;NO]],S2PQ_relational[PIGUID &amp; "NO"],0),1))=Checklist48[[#This Row],[PIGUID]],"Not applicable",""))))</f>
        <v/>
      </c>
      <c r="Q40" s="44" t="str">
        <f>IF(Checklist48[[#This Row],[N/A]]="Not Applicable",INDEX(S2PQ[[Step 2 questions]:[Justification]],MATCH(Checklist48[[#This Row],[RelatedPQ]],S2PQ[S2PQGUID],0),3),"")</f>
        <v/>
      </c>
      <c r="R40" s="66"/>
    </row>
    <row r="41" spans="2:18" s="43" customFormat="1" ht="22.5" x14ac:dyDescent="0.25">
      <c r="B41" s="44" t="s">
        <v>1152</v>
      </c>
      <c r="C41" s="44"/>
      <c r="D41" s="43">
        <f>IF(Checklist48[[#This Row],[SGUID]]="",IF(Checklist48[[#This Row],[SSGUID]]="",0,1),1)</f>
        <v>1</v>
      </c>
      <c r="E41" s="44"/>
      <c r="F41" s="44" t="str">
        <f>_xlfn.IFNA(Checklist48[[#This Row],[RelatedPQ]],"NA")</f>
        <v/>
      </c>
      <c r="G41" s="44" t="str">
        <f>IF(Checklist48[[#This Row],[PIGUID]]="","",INDEX(S2PQ_relational[],MATCH(Checklist48[[#This Row],[PIGUID&amp;NO]],S2PQ_relational[PIGUID &amp; "NO"],0),2))</f>
        <v/>
      </c>
      <c r="H41" s="44" t="str">
        <f>Checklist48[[#This Row],[PIGUID]]&amp;"NO"</f>
        <v>NO</v>
      </c>
      <c r="I41" s="44" t="str">
        <f>IF(Checklist48[[#This Row],[PIGUID]]="","",INDEX(PIs[NA Exempt],MATCH(Checklist48[[#This Row],[PIGUID]],PIs[GUID],0),1))</f>
        <v/>
      </c>
      <c r="J41" s="44" t="str">
        <f>IF(Checklist48[[#This Row],[SGUID]]="",IF(Checklist48[[#This Row],[SSGUID]]="",IF(Checklist48[[#This Row],[PIGUID]]="","",INDEX(PIs[[Column1]:[SS]],MATCH(Checklist48[[#This Row],[PIGUID]],PIs[GUID],0),2)),INDEX(PIs[[Column1]:[SS]],MATCH(Checklist48[[#This Row],[SSGUID]],PIs[SSGUID],0),18)),INDEX(PIs[[Column1]:[SS]],MATCH(Checklist48[[#This Row],[SGUID]],PIs[SGUID],0),14))</f>
        <v>HOP 10 COMPLAINTS</v>
      </c>
      <c r="K41" s="44" t="str">
        <f>IF(Checklist48[[#This Row],[SGUID]]="",IF(Checklist48[[#This Row],[SSGUID]]="",IF(Checklist48[[#This Row],[PIGUID]]="","",INDEX(PIs[[Column1]:[SS]],MATCH(Checklist48[[#This Row],[PIGUID]],PIs[GUID],0),4)),INDEX(PIs[[Column1]:[Ssbody]],MATCH(Checklist48[[#This Row],[SSGUID]],PIs[SSGUID],0),19)),INDEX(PIs[[Column1]:[SS]],MATCH(Checklist48[[#This Row],[SGUID]],PIs[SGUID],0),15))</f>
        <v>-</v>
      </c>
      <c r="L41" s="44" t="str">
        <f>IF(Checklist48[[#This Row],[SGUID]]="",IF(Checklist48[[#This Row],[SSGUID]]="",INDEX(PIs[[Column1]:[SS]],MATCH(Checklist48[[#This Row],[PIGUID]],PIs[GUID],0),6),""),"")</f>
        <v/>
      </c>
      <c r="M41" s="44" t="str">
        <f>IF(Checklist48[[#This Row],[SSGUID]]="",IF(Checklist48[[#This Row],[PIGUID]]="","",INDEX(PIs[[Column1]:[SS]],MATCH(Checklist48[[#This Row],[PIGUID]],PIs[GUID],0),8)),"")</f>
        <v/>
      </c>
      <c r="N41" s="66"/>
      <c r="O41" s="66"/>
      <c r="P41" s="44" t="str">
        <f>IF(Checklist48[[#This Row],[ifna]]="NA","",IF(Checklist48[[#This Row],[RelatedPQ]]=0,"",IF(Checklist48[[#This Row],[RelatedPQ]]="","",IF((INDEX(S2PQ_relational[],MATCH(Checklist48[[#This Row],[PIGUID&amp;NO]],S2PQ_relational[PIGUID &amp; "NO"],0),1))=Checklist48[[#This Row],[PIGUID]],"Not applicable",""))))</f>
        <v/>
      </c>
      <c r="Q41" s="44" t="str">
        <f>IF(Checklist48[[#This Row],[N/A]]="Not Applicable",INDEX(S2PQ[[Step 2 questions]:[Justification]],MATCH(Checklist48[[#This Row],[RelatedPQ]],S2PQ[S2PQGUID],0),3),"")</f>
        <v/>
      </c>
      <c r="R41" s="66"/>
    </row>
    <row r="42" spans="2:18" s="43" customFormat="1" ht="33.75" hidden="1" x14ac:dyDescent="0.25">
      <c r="B42" s="44"/>
      <c r="C42" s="44" t="s">
        <v>50</v>
      </c>
      <c r="D42" s="43">
        <f>IF(Checklist48[[#This Row],[SGUID]]="",IF(Checklist48[[#This Row],[SSGUID]]="",0,1),1)</f>
        <v>1</v>
      </c>
      <c r="E42" s="44"/>
      <c r="F42" s="44" t="str">
        <f>_xlfn.IFNA(Checklist48[[#This Row],[RelatedPQ]],"NA")</f>
        <v/>
      </c>
      <c r="G42" s="44" t="str">
        <f>IF(Checklist48[[#This Row],[PIGUID]]="","",INDEX(S2PQ_relational[],MATCH(Checklist48[[#This Row],[PIGUID&amp;NO]],S2PQ_relational[PIGUID &amp; "NO"],0),2))</f>
        <v/>
      </c>
      <c r="H42" s="44" t="str">
        <f>Checklist48[[#This Row],[PIGUID]]&amp;"NO"</f>
        <v>NO</v>
      </c>
      <c r="I42" s="44" t="str">
        <f>IF(Checklist48[[#This Row],[PIGUID]]="","",INDEX(PIs[NA Exempt],MATCH(Checklist48[[#This Row],[PIGUID]],PIs[GUID],0),1))</f>
        <v/>
      </c>
      <c r="J42" s="44" t="str">
        <f>IF(Checklist48[[#This Row],[SGUID]]="",IF(Checklist48[[#This Row],[SSGUID]]="",IF(Checklist48[[#This Row],[PIGUID]]="","",INDEX(PIs[[Column1]:[SS]],MATCH(Checklist48[[#This Row],[PIGUID]],PIs[GUID],0),2)),INDEX(PIs[[Column1]:[SS]],MATCH(Checklist48[[#This Row],[SSGUID]],PIs[SSGUID],0),18)),INDEX(PIs[[Column1]:[SS]],MATCH(Checklist48[[#This Row],[SGUID]],PIs[SGUID],0),14))</f>
        <v>-</v>
      </c>
      <c r="K42" s="44" t="str">
        <f>IF(Checklist48[[#This Row],[SGUID]]="",IF(Checklist48[[#This Row],[SSGUID]]="",IF(Checklist48[[#This Row],[PIGUID]]="","",INDEX(PIs[[Column1]:[SS]],MATCH(Checklist48[[#This Row],[PIGUID]],PIs[GUID],0),4)),INDEX(PIs[[Column1]:[Ssbody]],MATCH(Checklist48[[#This Row],[SSGUID]],PIs[SSGUID],0),19)),INDEX(PIs[[Column1]:[SS]],MATCH(Checklist48[[#This Row],[SGUID]],PIs[SGUID],0),15))</f>
        <v>-</v>
      </c>
      <c r="L42" s="44" t="str">
        <f>IF(Checklist48[[#This Row],[SGUID]]="",IF(Checklist48[[#This Row],[SSGUID]]="",INDEX(PIs[[Column1]:[SS]],MATCH(Checklist48[[#This Row],[PIGUID]],PIs[GUID],0),6),""),"")</f>
        <v/>
      </c>
      <c r="M42" s="44" t="str">
        <f>IF(Checklist48[[#This Row],[SSGUID]]="",IF(Checklist48[[#This Row],[PIGUID]]="","",INDEX(PIs[[Column1]:[SS]],MATCH(Checklist48[[#This Row],[PIGUID]],PIs[GUID],0),8)),"")</f>
        <v/>
      </c>
      <c r="N42" s="66"/>
      <c r="O42" s="66"/>
      <c r="P42" s="44" t="str">
        <f>IF(Checklist48[[#This Row],[ifna]]="NA","",IF(Checklist48[[#This Row],[RelatedPQ]]=0,"",IF(Checklist48[[#This Row],[RelatedPQ]]="","",IF((INDEX(S2PQ_relational[],MATCH(Checklist48[[#This Row],[PIGUID&amp;NO]],S2PQ_relational[PIGUID &amp; "NO"],0),1))=Checklist48[[#This Row],[PIGUID]],"Not applicable",""))))</f>
        <v/>
      </c>
      <c r="Q42" s="44" t="str">
        <f>IF(Checklist48[[#This Row],[N/A]]="Not Applicable",INDEX(S2PQ[[Step 2 questions]:[Justification]],MATCH(Checklist48[[#This Row],[RelatedPQ]],S2PQ[S2PQGUID],0),3),"")</f>
        <v/>
      </c>
      <c r="R42" s="66"/>
    </row>
    <row r="43" spans="2:18" s="43" customFormat="1" ht="315" x14ac:dyDescent="0.25">
      <c r="B43" s="44"/>
      <c r="C43" s="44"/>
      <c r="D43" s="43">
        <f>IF(Checklist48[[#This Row],[SGUID]]="",IF(Checklist48[[#This Row],[SSGUID]]="",0,1),1)</f>
        <v>0</v>
      </c>
      <c r="E43" s="44" t="s">
        <v>1153</v>
      </c>
      <c r="F43" s="44" t="str">
        <f>_xlfn.IFNA(Checklist48[[#This Row],[RelatedPQ]],"NA")</f>
        <v>NA</v>
      </c>
      <c r="G43" s="44" t="e">
        <f>IF(Checklist48[[#This Row],[PIGUID]]="","",INDEX(S2PQ_relational[],MATCH(Checklist48[[#This Row],[PIGUID&amp;NO]],S2PQ_relational[PIGUID &amp; "NO"],0),2))</f>
        <v>#N/A</v>
      </c>
      <c r="H43" s="44" t="str">
        <f>Checklist48[[#This Row],[PIGUID]]&amp;"NO"</f>
        <v>3JyFzRf9Qh222GWTOR959JNO</v>
      </c>
      <c r="I43" s="44" t="b">
        <f>IF(Checklist48[[#This Row],[PIGUID]]="","",INDEX(PIs[NA Exempt],MATCH(Checklist48[[#This Row],[PIGUID]],PIs[GUID],0),1))</f>
        <v>0</v>
      </c>
      <c r="J43" s="44" t="str">
        <f>IF(Checklist48[[#This Row],[SGUID]]="",IF(Checklist48[[#This Row],[SSGUID]]="",IF(Checklist48[[#This Row],[PIGUID]]="","",INDEX(PIs[[Column1]:[SS]],MATCH(Checklist48[[#This Row],[PIGUID]],PIs[GUID],0),2)),INDEX(PIs[[Column1]:[SS]],MATCH(Checklist48[[#This Row],[SSGUID]],PIs[SSGUID],0),18)),INDEX(PIs[[Column1]:[SS]],MATCH(Checklist48[[#This Row],[SGUID]],PIs[SGUID],0),14))</f>
        <v>HOP 10.01</v>
      </c>
      <c r="K43" s="44" t="str">
        <f>IF(Checklist48[[#This Row],[SGUID]]="",IF(Checklist48[[#This Row],[SSGUID]]="",IF(Checklist48[[#This Row],[PIGUID]]="","",INDEX(PIs[[Column1]:[SS]],MATCH(Checklist48[[#This Row],[PIGUID]],PIs[GUID],0),4)),INDEX(PIs[[Column1]:[Ssbody]],MATCH(Checklist48[[#This Row],[SSGUID]],PIs[SSGUID],0),19)),INDEX(PIs[[Column1]:[SS]],MATCH(Checklist48[[#This Row],[SGUID]],PIs[SGUID],0),15))</f>
        <v>A complaint procedure relating to both internal and external issues covered by the standard is available and implemented.</v>
      </c>
      <c r="L43" s="44" t="str">
        <f>IF(Checklist48[[#This Row],[SGUID]]="",IF(Checklist48[[#This Row],[SSGUID]]="",INDEX(PIs[[Column1]:[SS]],MATCH(Checklist48[[#This Row],[PIGUID]],PIs[GUID],0),6),""),"")</f>
        <v>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v>
      </c>
      <c r="M43" s="44" t="str">
        <f>IF(Checklist48[[#This Row],[SSGUID]]="",IF(Checklist48[[#This Row],[PIGUID]]="","",INDEX(PIs[[Column1]:[SS]],MATCH(Checklist48[[#This Row],[PIGUID]],PIs[GUID],0),8)),"")</f>
        <v>Major Must</v>
      </c>
      <c r="N43" s="66"/>
      <c r="O43" s="66"/>
      <c r="P43" s="44" t="str">
        <f>IF(Checklist48[[#This Row],[ifna]]="NA","",IF(Checklist48[[#This Row],[RelatedPQ]]=0,"",IF(Checklist48[[#This Row],[RelatedPQ]]="","",IF((INDEX(S2PQ_relational[],MATCH(Checklist48[[#This Row],[PIGUID&amp;NO]],S2PQ_relational[PIGUID &amp; "NO"],0),1))=Checklist48[[#This Row],[PIGUID]],"Not applicable",""))))</f>
        <v/>
      </c>
      <c r="Q43" s="44" t="str">
        <f>IF(Checklist48[[#This Row],[N/A]]="Not Applicable",INDEX(S2PQ[[Step 2 questions]:[Justification]],MATCH(Checklist48[[#This Row],[RelatedPQ]],S2PQ[S2PQGUID],0),3),"")</f>
        <v/>
      </c>
      <c r="R43" s="66"/>
    </row>
    <row r="44" spans="2:18" s="43" customFormat="1" ht="191.25" x14ac:dyDescent="0.25">
      <c r="B44" s="44"/>
      <c r="C44" s="44"/>
      <c r="D44" s="43">
        <f>IF(Checklist48[[#This Row],[SGUID]]="",IF(Checklist48[[#This Row],[SSGUID]]="",0,1),1)</f>
        <v>0</v>
      </c>
      <c r="E44" s="44" t="s">
        <v>1146</v>
      </c>
      <c r="F44" s="44" t="str">
        <f>_xlfn.IFNA(Checklist48[[#This Row],[RelatedPQ]],"NA")</f>
        <v>NA</v>
      </c>
      <c r="G44" s="44" t="e">
        <f>IF(Checklist48[[#This Row],[PIGUID]]="","",INDEX(S2PQ_relational[],MATCH(Checklist48[[#This Row],[PIGUID&amp;NO]],S2PQ_relational[PIGUID &amp; "NO"],0),2))</f>
        <v>#N/A</v>
      </c>
      <c r="H44" s="44" t="str">
        <f>Checklist48[[#This Row],[PIGUID]]&amp;"NO"</f>
        <v>23b5ilGhIvm6Lk7grT31CONO</v>
      </c>
      <c r="I44" s="44" t="b">
        <f>IF(Checklist48[[#This Row],[PIGUID]]="","",INDEX(PIs[NA Exempt],MATCH(Checklist48[[#This Row],[PIGUID]],PIs[GUID],0),1))</f>
        <v>0</v>
      </c>
      <c r="J44" s="44" t="str">
        <f>IF(Checklist48[[#This Row],[SGUID]]="",IF(Checklist48[[#This Row],[SSGUID]]="",IF(Checklist48[[#This Row],[PIGUID]]="","",INDEX(PIs[[Column1]:[SS]],MATCH(Checklist48[[#This Row],[PIGUID]],PIs[GUID],0),2)),INDEX(PIs[[Column1]:[SS]],MATCH(Checklist48[[#This Row],[SSGUID]],PIs[SSGUID],0),18)),INDEX(PIs[[Column1]:[SS]],MATCH(Checklist48[[#This Row],[SGUID]],PIs[SGUID],0),14))</f>
        <v>HOP 10.02</v>
      </c>
      <c r="K44" s="44" t="str">
        <f>IF(Checklist48[[#This Row],[SGUID]]="",IF(Checklist48[[#This Row],[SSGUID]]="",IF(Checklist48[[#This Row],[PIGUID]]="","",INDEX(PIs[[Column1]:[SS]],MATCH(Checklist48[[#This Row],[PIGUID]],PIs[GUID],0),4)),INDEX(PIs[[Column1]:[Ssbody]],MATCH(Checklist48[[#This Row],[SSGUID]],PIs[SSGUID],0),19)),INDEX(PIs[[Column1]:[SS]],MATCH(Checklist48[[#This Row],[SGUID]],PIs[SGUID],0),15))</f>
        <v>Workers are informed of their rights related to the standard, and there is a grievance mechanism available and implemented through which workers can file complaints confidentially and without fear of retaliation.</v>
      </c>
      <c r="L44" s="44" t="str">
        <f>IF(Checklist48[[#This Row],[SGUID]]="",IF(Checklist48[[#This Row],[SSGUID]]="",INDEX(PIs[[Column1]:[SS]],MATCH(Checklist48[[#This Row],[PIGUID]],PIs[GUID],0),6),""),"")</f>
        <v>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v>
      </c>
      <c r="M44" s="44" t="str">
        <f>IF(Checklist48[[#This Row],[SSGUID]]="",IF(Checklist48[[#This Row],[PIGUID]]="","",INDEX(PIs[[Column1]:[SS]],MATCH(Checklist48[[#This Row],[PIGUID]],PIs[GUID],0),8)),"")</f>
        <v>Major Must</v>
      </c>
      <c r="N44" s="66"/>
      <c r="O44" s="66"/>
      <c r="P44" s="44" t="str">
        <f>IF(Checklist48[[#This Row],[ifna]]="NA","",IF(Checklist48[[#This Row],[RelatedPQ]]=0,"",IF(Checklist48[[#This Row],[RelatedPQ]]="","",IF((INDEX(S2PQ_relational[],MATCH(Checklist48[[#This Row],[PIGUID&amp;NO]],S2PQ_relational[PIGUID &amp; "NO"],0),1))=Checklist48[[#This Row],[PIGUID]],"Not applicable",""))))</f>
        <v/>
      </c>
      <c r="Q44" s="44" t="str">
        <f>IF(Checklist48[[#This Row],[N/A]]="Not Applicable",INDEX(S2PQ[[Step 2 questions]:[Justification]],MATCH(Checklist48[[#This Row],[RelatedPQ]],S2PQ[S2PQGUID],0),3),"")</f>
        <v/>
      </c>
      <c r="R44" s="66"/>
    </row>
    <row r="45" spans="2:18" s="43" customFormat="1" ht="33.75" x14ac:dyDescent="0.25">
      <c r="B45" s="44" t="s">
        <v>1145</v>
      </c>
      <c r="C45" s="44"/>
      <c r="D45" s="43">
        <f>IF(Checklist48[[#This Row],[SGUID]]="",IF(Checklist48[[#This Row],[SSGUID]]="",0,1),1)</f>
        <v>1</v>
      </c>
      <c r="E45" s="44"/>
      <c r="F45" s="44" t="str">
        <f>_xlfn.IFNA(Checklist48[[#This Row],[RelatedPQ]],"NA")</f>
        <v/>
      </c>
      <c r="G45" s="44" t="str">
        <f>IF(Checklist48[[#This Row],[PIGUID]]="","",INDEX(S2PQ_relational[],MATCH(Checklist48[[#This Row],[PIGUID&amp;NO]],S2PQ_relational[PIGUID &amp; "NO"],0),2))</f>
        <v/>
      </c>
      <c r="H45" s="44" t="str">
        <f>Checklist48[[#This Row],[PIGUID]]&amp;"NO"</f>
        <v>NO</v>
      </c>
      <c r="I45" s="44" t="str">
        <f>IF(Checklist48[[#This Row],[PIGUID]]="","",INDEX(PIs[NA Exempt],MATCH(Checklist48[[#This Row],[PIGUID]],PIs[GUID],0),1))</f>
        <v/>
      </c>
      <c r="J45" s="44" t="str">
        <f>IF(Checklist48[[#This Row],[SGUID]]="",IF(Checklist48[[#This Row],[SSGUID]]="",IF(Checklist48[[#This Row],[PIGUID]]="","",INDEX(PIs[[Column1]:[SS]],MATCH(Checklist48[[#This Row],[PIGUID]],PIs[GUID],0),2)),INDEX(PIs[[Column1]:[SS]],MATCH(Checklist48[[#This Row],[SSGUID]],PIs[SSGUID],0),18)),INDEX(PIs[[Column1]:[SS]],MATCH(Checklist48[[#This Row],[SGUID]],PIs[SGUID],0),14))</f>
        <v>HOP 11 NON-CONFORMING PRODUCTS</v>
      </c>
      <c r="K45" s="44" t="str">
        <f>IF(Checklist48[[#This Row],[SGUID]]="",IF(Checklist48[[#This Row],[SSGUID]]="",IF(Checklist48[[#This Row],[PIGUID]]="","",INDEX(PIs[[Column1]:[SS]],MATCH(Checklist48[[#This Row],[PIGUID]],PIs[GUID],0),4)),INDEX(PIs[[Column1]:[Ssbody]],MATCH(Checklist48[[#This Row],[SSGUID]],PIs[SSGUID],0),19)),INDEX(PIs[[Column1]:[SS]],MATCH(Checklist48[[#This Row],[SGUID]],PIs[SGUID],0),15))</f>
        <v>-</v>
      </c>
      <c r="L45" s="44" t="str">
        <f>IF(Checklist48[[#This Row],[SGUID]]="",IF(Checklist48[[#This Row],[SSGUID]]="",INDEX(PIs[[Column1]:[SS]],MATCH(Checklist48[[#This Row],[PIGUID]],PIs[GUID],0),6),""),"")</f>
        <v/>
      </c>
      <c r="M45" s="44" t="str">
        <f>IF(Checklist48[[#This Row],[SSGUID]]="",IF(Checklist48[[#This Row],[PIGUID]]="","",INDEX(PIs[[Column1]:[SS]],MATCH(Checklist48[[#This Row],[PIGUID]],PIs[GUID],0),8)),"")</f>
        <v/>
      </c>
      <c r="N45" s="66"/>
      <c r="O45" s="66"/>
      <c r="P45" s="44" t="str">
        <f>IF(Checklist48[[#This Row],[ifna]]="NA","",IF(Checklist48[[#This Row],[RelatedPQ]]=0,"",IF(Checklist48[[#This Row],[RelatedPQ]]="","",IF((INDEX(S2PQ_relational[],MATCH(Checklist48[[#This Row],[PIGUID&amp;NO]],S2PQ_relational[PIGUID &amp; "NO"],0),1))=Checklist48[[#This Row],[PIGUID]],"Not applicable",""))))</f>
        <v/>
      </c>
      <c r="Q45" s="44" t="str">
        <f>IF(Checklist48[[#This Row],[N/A]]="Not Applicable",INDEX(S2PQ[[Step 2 questions]:[Justification]],MATCH(Checklist48[[#This Row],[RelatedPQ]],S2PQ[S2PQGUID],0),3),"")</f>
        <v/>
      </c>
      <c r="R45" s="66"/>
    </row>
    <row r="46" spans="2:18" s="43" customFormat="1" ht="33.75" hidden="1" x14ac:dyDescent="0.25">
      <c r="B46" s="44"/>
      <c r="C46" s="44" t="s">
        <v>50</v>
      </c>
      <c r="D46" s="43">
        <f>IF(Checklist48[[#This Row],[SGUID]]="",IF(Checklist48[[#This Row],[SSGUID]]="",0,1),1)</f>
        <v>1</v>
      </c>
      <c r="E46" s="44"/>
      <c r="F46" s="44" t="str">
        <f>_xlfn.IFNA(Checklist48[[#This Row],[RelatedPQ]],"NA")</f>
        <v/>
      </c>
      <c r="G46" s="44" t="str">
        <f>IF(Checklist48[[#This Row],[PIGUID]]="","",INDEX(S2PQ_relational[],MATCH(Checklist48[[#This Row],[PIGUID&amp;NO]],S2PQ_relational[PIGUID &amp; "NO"],0),2))</f>
        <v/>
      </c>
      <c r="H46" s="44" t="str">
        <f>Checklist48[[#This Row],[PIGUID]]&amp;"NO"</f>
        <v>NO</v>
      </c>
      <c r="I46" s="44" t="str">
        <f>IF(Checklist48[[#This Row],[PIGUID]]="","",INDEX(PIs[NA Exempt],MATCH(Checklist48[[#This Row],[PIGUID]],PIs[GUID],0),1))</f>
        <v/>
      </c>
      <c r="J46" s="44" t="str">
        <f>IF(Checklist48[[#This Row],[SGUID]]="",IF(Checklist48[[#This Row],[SSGUID]]="",IF(Checklist48[[#This Row],[PIGUID]]="","",INDEX(PIs[[Column1]:[SS]],MATCH(Checklist48[[#This Row],[PIGUID]],PIs[GUID],0),2)),INDEX(PIs[[Column1]:[SS]],MATCH(Checklist48[[#This Row],[SSGUID]],PIs[SSGUID],0),18)),INDEX(PIs[[Column1]:[SS]],MATCH(Checklist48[[#This Row],[SGUID]],PIs[SGUID],0),14))</f>
        <v>-</v>
      </c>
      <c r="K46" s="44" t="str">
        <f>IF(Checklist48[[#This Row],[SGUID]]="",IF(Checklist48[[#This Row],[SSGUID]]="",IF(Checklist48[[#This Row],[PIGUID]]="","",INDEX(PIs[[Column1]:[SS]],MATCH(Checklist48[[#This Row],[PIGUID]],PIs[GUID],0),4)),INDEX(PIs[[Column1]:[Ssbody]],MATCH(Checklist48[[#This Row],[SSGUID]],PIs[SSGUID],0),19)),INDEX(PIs[[Column1]:[SS]],MATCH(Checklist48[[#This Row],[SGUID]],PIs[SGUID],0),15))</f>
        <v>-</v>
      </c>
      <c r="L46" s="44" t="str">
        <f>IF(Checklist48[[#This Row],[SGUID]]="",IF(Checklist48[[#This Row],[SSGUID]]="",INDEX(PIs[[Column1]:[SS]],MATCH(Checklist48[[#This Row],[PIGUID]],PIs[GUID],0),6),""),"")</f>
        <v/>
      </c>
      <c r="M46" s="44" t="str">
        <f>IF(Checklist48[[#This Row],[SSGUID]]="",IF(Checklist48[[#This Row],[PIGUID]]="","",INDEX(PIs[[Column1]:[SS]],MATCH(Checklist48[[#This Row],[PIGUID]],PIs[GUID],0),8)),"")</f>
        <v/>
      </c>
      <c r="N46" s="66"/>
      <c r="O46" s="66"/>
      <c r="P46" s="44" t="str">
        <f>IF(Checklist48[[#This Row],[ifna]]="NA","",IF(Checklist48[[#This Row],[RelatedPQ]]=0,"",IF(Checklist48[[#This Row],[RelatedPQ]]="","",IF((INDEX(S2PQ_relational[],MATCH(Checklist48[[#This Row],[PIGUID&amp;NO]],S2PQ_relational[PIGUID &amp; "NO"],0),1))=Checklist48[[#This Row],[PIGUID]],"Not applicable",""))))</f>
        <v/>
      </c>
      <c r="Q46" s="44" t="str">
        <f>IF(Checklist48[[#This Row],[N/A]]="Not Applicable",INDEX(S2PQ[[Step 2 questions]:[Justification]],MATCH(Checklist48[[#This Row],[RelatedPQ]],S2PQ[S2PQGUID],0),3),"")</f>
        <v/>
      </c>
      <c r="R46" s="66"/>
    </row>
    <row r="47" spans="2:18" s="43" customFormat="1" ht="225" x14ac:dyDescent="0.25">
      <c r="B47" s="44"/>
      <c r="C47" s="44"/>
      <c r="D47" s="43">
        <f>IF(Checklist48[[#This Row],[SGUID]]="",IF(Checklist48[[#This Row],[SSGUID]]="",0,1),1)</f>
        <v>0</v>
      </c>
      <c r="E47" s="44" t="s">
        <v>1139</v>
      </c>
      <c r="F47" s="44" t="str">
        <f>_xlfn.IFNA(Checklist48[[#This Row],[RelatedPQ]],"NA")</f>
        <v>NA</v>
      </c>
      <c r="G47" s="44" t="e">
        <f>IF(Checklist48[[#This Row],[PIGUID]]="","",INDEX(S2PQ_relational[],MATCH(Checklist48[[#This Row],[PIGUID&amp;NO]],S2PQ_relational[PIGUID &amp; "NO"],0),2))</f>
        <v>#N/A</v>
      </c>
      <c r="H47" s="44" t="str">
        <f>Checklist48[[#This Row],[PIGUID]]&amp;"NO"</f>
        <v>26m7aA99x7amCi91vloEP2NO</v>
      </c>
      <c r="I47" s="44" t="b">
        <f>IF(Checklist48[[#This Row],[PIGUID]]="","",INDEX(PIs[NA Exempt],MATCH(Checklist48[[#This Row],[PIGUID]],PIs[GUID],0),1))</f>
        <v>0</v>
      </c>
      <c r="J47" s="44" t="str">
        <f>IF(Checklist48[[#This Row],[SGUID]]="",IF(Checklist48[[#This Row],[SSGUID]]="",IF(Checklist48[[#This Row],[PIGUID]]="","",INDEX(PIs[[Column1]:[SS]],MATCH(Checklist48[[#This Row],[PIGUID]],PIs[GUID],0),2)),INDEX(PIs[[Column1]:[SS]],MATCH(Checklist48[[#This Row],[SSGUID]],PIs[SSGUID],0),18)),INDEX(PIs[[Column1]:[SS]],MATCH(Checklist48[[#This Row],[SGUID]],PIs[SGUID],0),14))</f>
        <v>HOP 11.01</v>
      </c>
      <c r="K47" s="44" t="str">
        <f>IF(Checklist48[[#This Row],[SGUID]]="",IF(Checklist48[[#This Row],[SSGUID]]="",IF(Checklist48[[#This Row],[PIGUID]]="","",INDEX(PIs[[Column1]:[SS]],MATCH(Checklist48[[#This Row],[PIGUID]],PIs[GUID],0),4)),INDEX(PIs[[Column1]:[Ssbody]],MATCH(Checklist48[[#This Row],[SSGUID]],PIs[SSGUID],0),19)),INDEX(PIs[[Column1]:[SS]],MATCH(Checklist48[[#This Row],[SGUID]],PIs[SGUID],0),15))</f>
        <v>Procedures are in place to manage and handle non-conforming products.</v>
      </c>
      <c r="L47" s="44" t="str">
        <f>IF(Checklist48[[#This Row],[SGUID]]="",IF(Checklist48[[#This Row],[SSGUID]]="",INDEX(PIs[[Column1]:[SS]],MATCH(Checklist48[[#This Row],[PIGUID]],PIs[GUID],0),6),""),"")</f>
        <v>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v>
      </c>
      <c r="M47" s="44" t="str">
        <f>IF(Checklist48[[#This Row],[SSGUID]]="",IF(Checklist48[[#This Row],[PIGUID]]="","",INDEX(PIs[[Column1]:[SS]],MATCH(Checklist48[[#This Row],[PIGUID]],PIs[GUID],0),8)),"")</f>
        <v>Major Must</v>
      </c>
      <c r="N47" s="66"/>
      <c r="O47" s="66"/>
      <c r="P47" s="44" t="str">
        <f>IF(Checklist48[[#This Row],[ifna]]="NA","",IF(Checklist48[[#This Row],[RelatedPQ]]=0,"",IF(Checklist48[[#This Row],[RelatedPQ]]="","",IF((INDEX(S2PQ_relational[],MATCH(Checklist48[[#This Row],[PIGUID&amp;NO]],S2PQ_relational[PIGUID &amp; "NO"],0),1))=Checklist48[[#This Row],[PIGUID]],"Not applicable",""))))</f>
        <v/>
      </c>
      <c r="Q47" s="44" t="str">
        <f>IF(Checklist48[[#This Row],[N/A]]="Not Applicable",INDEX(S2PQ[[Step 2 questions]:[Justification]],MATCH(Checklist48[[#This Row],[RelatedPQ]],S2PQ[S2PQGUID],0),3),"")</f>
        <v/>
      </c>
      <c r="R47" s="66"/>
    </row>
    <row r="48" spans="2:18" s="43" customFormat="1" ht="33.75" x14ac:dyDescent="0.25">
      <c r="B48" s="44" t="s">
        <v>98</v>
      </c>
      <c r="C48" s="44"/>
      <c r="D48" s="43">
        <f>IF(Checklist48[[#This Row],[SGUID]]="",IF(Checklist48[[#This Row],[SSGUID]]="",0,1),1)</f>
        <v>1</v>
      </c>
      <c r="E48" s="44"/>
      <c r="F48" s="44" t="str">
        <f>_xlfn.IFNA(Checklist48[[#This Row],[RelatedPQ]],"NA")</f>
        <v/>
      </c>
      <c r="G48" s="44" t="str">
        <f>IF(Checklist48[[#This Row],[PIGUID]]="","",INDEX(S2PQ_relational[],MATCH(Checklist48[[#This Row],[PIGUID&amp;NO]],S2PQ_relational[PIGUID &amp; "NO"],0),2))</f>
        <v/>
      </c>
      <c r="H48" s="44" t="str">
        <f>Checklist48[[#This Row],[PIGUID]]&amp;"NO"</f>
        <v>NO</v>
      </c>
      <c r="I48" s="44" t="str">
        <f>IF(Checklist48[[#This Row],[PIGUID]]="","",INDEX(PIs[NA Exempt],MATCH(Checklist48[[#This Row],[PIGUID]],PIs[GUID],0),1))</f>
        <v/>
      </c>
      <c r="J48" s="44" t="str">
        <f>IF(Checklist48[[#This Row],[SGUID]]="",IF(Checklist48[[#This Row],[SSGUID]]="",IF(Checklist48[[#This Row],[PIGUID]]="","",INDEX(PIs[[Column1]:[SS]],MATCH(Checklist48[[#This Row],[PIGUID]],PIs[GUID],0),2)),INDEX(PIs[[Column1]:[SS]],MATCH(Checklist48[[#This Row],[SSGUID]],PIs[SSGUID],0),18)),INDEX(PIs[[Column1]:[SS]],MATCH(Checklist48[[#This Row],[SGUID]],PIs[SGUID],0),14))</f>
        <v>HOP 12 LABORATORY TESTING</v>
      </c>
      <c r="K48" s="44" t="str">
        <f>IF(Checklist48[[#This Row],[SGUID]]="",IF(Checklist48[[#This Row],[SSGUID]]="",IF(Checklist48[[#This Row],[PIGUID]]="","",INDEX(PIs[[Column1]:[SS]],MATCH(Checklist48[[#This Row],[PIGUID]],PIs[GUID],0),4)),INDEX(PIs[[Column1]:[Ssbody]],MATCH(Checklist48[[#This Row],[SSGUID]],PIs[SSGUID],0),19)),INDEX(PIs[[Column1]:[SS]],MATCH(Checklist48[[#This Row],[SGUID]],PIs[SGUID],0),15))</f>
        <v>-</v>
      </c>
      <c r="L48" s="44" t="str">
        <f>IF(Checklist48[[#This Row],[SGUID]]="",IF(Checklist48[[#This Row],[SSGUID]]="",INDEX(PIs[[Column1]:[SS]],MATCH(Checklist48[[#This Row],[PIGUID]],PIs[GUID],0),6),""),"")</f>
        <v/>
      </c>
      <c r="M48" s="44" t="str">
        <f>IF(Checklist48[[#This Row],[SSGUID]]="",IF(Checklist48[[#This Row],[PIGUID]]="","",INDEX(PIs[[Column1]:[SS]],MATCH(Checklist48[[#This Row],[PIGUID]],PIs[GUID],0),8)),"")</f>
        <v/>
      </c>
      <c r="N48" s="66"/>
      <c r="O48" s="66"/>
      <c r="P48" s="44" t="str">
        <f>IF(Checklist48[[#This Row],[ifna]]="NA","",IF(Checklist48[[#This Row],[RelatedPQ]]=0,"",IF(Checklist48[[#This Row],[RelatedPQ]]="","",IF((INDEX(S2PQ_relational[],MATCH(Checklist48[[#This Row],[PIGUID&amp;NO]],S2PQ_relational[PIGUID &amp; "NO"],0),1))=Checklist48[[#This Row],[PIGUID]],"Not applicable",""))))</f>
        <v/>
      </c>
      <c r="Q48" s="44" t="str">
        <f>IF(Checklist48[[#This Row],[N/A]]="Not Applicable",INDEX(S2PQ[[Step 2 questions]:[Justification]],MATCH(Checklist48[[#This Row],[RelatedPQ]],S2PQ[S2PQGUID],0),3),"")</f>
        <v/>
      </c>
      <c r="R48" s="66"/>
    </row>
    <row r="49" spans="2:18" s="43" customFormat="1" ht="33.75" hidden="1" x14ac:dyDescent="0.25">
      <c r="B49" s="44"/>
      <c r="C49" s="44" t="s">
        <v>50</v>
      </c>
      <c r="D49" s="43">
        <f>IF(Checklist48[[#This Row],[SGUID]]="",IF(Checklist48[[#This Row],[SSGUID]]="",0,1),1)</f>
        <v>1</v>
      </c>
      <c r="E49" s="44"/>
      <c r="F49" s="44" t="str">
        <f>_xlfn.IFNA(Checklist48[[#This Row],[RelatedPQ]],"NA")</f>
        <v/>
      </c>
      <c r="G49" s="44" t="str">
        <f>IF(Checklist48[[#This Row],[PIGUID]]="","",INDEX(S2PQ_relational[],MATCH(Checklist48[[#This Row],[PIGUID&amp;NO]],S2PQ_relational[PIGUID &amp; "NO"],0),2))</f>
        <v/>
      </c>
      <c r="H49" s="44" t="str">
        <f>Checklist48[[#This Row],[PIGUID]]&amp;"NO"</f>
        <v>NO</v>
      </c>
      <c r="I49" s="44" t="str">
        <f>IF(Checklist48[[#This Row],[PIGUID]]="","",INDEX(PIs[NA Exempt],MATCH(Checklist48[[#This Row],[PIGUID]],PIs[GUID],0),1))</f>
        <v/>
      </c>
      <c r="J49" s="44" t="str">
        <f>IF(Checklist48[[#This Row],[SGUID]]="",IF(Checklist48[[#This Row],[SSGUID]]="",IF(Checklist48[[#This Row],[PIGUID]]="","",INDEX(PIs[[Column1]:[SS]],MATCH(Checklist48[[#This Row],[PIGUID]],PIs[GUID],0),2)),INDEX(PIs[[Column1]:[SS]],MATCH(Checklist48[[#This Row],[SSGUID]],PIs[SSGUID],0),18)),INDEX(PIs[[Column1]:[SS]],MATCH(Checklist48[[#This Row],[SGUID]],PIs[SGUID],0),14))</f>
        <v>-</v>
      </c>
      <c r="K49" s="44" t="str">
        <f>IF(Checklist48[[#This Row],[SGUID]]="",IF(Checklist48[[#This Row],[SSGUID]]="",IF(Checklist48[[#This Row],[PIGUID]]="","",INDEX(PIs[[Column1]:[SS]],MATCH(Checklist48[[#This Row],[PIGUID]],PIs[GUID],0),4)),INDEX(PIs[[Column1]:[Ssbody]],MATCH(Checklist48[[#This Row],[SSGUID]],PIs[SSGUID],0),19)),INDEX(PIs[[Column1]:[SS]],MATCH(Checklist48[[#This Row],[SGUID]],PIs[SGUID],0),15))</f>
        <v>-</v>
      </c>
      <c r="L49" s="44" t="str">
        <f>IF(Checklist48[[#This Row],[SGUID]]="",IF(Checklist48[[#This Row],[SSGUID]]="",INDEX(PIs[[Column1]:[SS]],MATCH(Checklist48[[#This Row],[PIGUID]],PIs[GUID],0),6),""),"")</f>
        <v/>
      </c>
      <c r="M49" s="44" t="str">
        <f>IF(Checklist48[[#This Row],[SSGUID]]="",IF(Checklist48[[#This Row],[PIGUID]]="","",INDEX(PIs[[Column1]:[SS]],MATCH(Checklist48[[#This Row],[PIGUID]],PIs[GUID],0),8)),"")</f>
        <v/>
      </c>
      <c r="N49" s="66"/>
      <c r="O49" s="66"/>
      <c r="P49" s="44" t="str">
        <f>IF(Checklist48[[#This Row],[ifna]]="NA","",IF(Checklist48[[#This Row],[RelatedPQ]]=0,"",IF(Checklist48[[#This Row],[RelatedPQ]]="","",IF((INDEX(S2PQ_relational[],MATCH(Checklist48[[#This Row],[PIGUID&amp;NO]],S2PQ_relational[PIGUID &amp; "NO"],0),1))=Checklist48[[#This Row],[PIGUID]],"Not applicable",""))))</f>
        <v/>
      </c>
      <c r="Q49" s="44" t="str">
        <f>IF(Checklist48[[#This Row],[N/A]]="Not Applicable",INDEX(S2PQ[[Step 2 questions]:[Justification]],MATCH(Checklist48[[#This Row],[RelatedPQ]],S2PQ[S2PQGUID],0),3),"")</f>
        <v/>
      </c>
      <c r="R49" s="66"/>
    </row>
    <row r="50" spans="2:18" s="43" customFormat="1" ht="225" x14ac:dyDescent="0.25">
      <c r="B50" s="44"/>
      <c r="C50" s="44"/>
      <c r="D50" s="43">
        <f>IF(Checklist48[[#This Row],[SGUID]]="",IF(Checklist48[[#This Row],[SSGUID]]="",0,1),1)</f>
        <v>0</v>
      </c>
      <c r="E50" s="44" t="s">
        <v>92</v>
      </c>
      <c r="F50" s="44" t="str">
        <f>_xlfn.IFNA(Checklist48[[#This Row],[RelatedPQ]],"NA")</f>
        <v>NA</v>
      </c>
      <c r="G50" s="44" t="e">
        <f>IF(Checklist48[[#This Row],[PIGUID]]="","",INDEX(S2PQ_relational[],MATCH(Checklist48[[#This Row],[PIGUID&amp;NO]],S2PQ_relational[PIGUID &amp; "NO"],0),2))</f>
        <v>#N/A</v>
      </c>
      <c r="H50" s="44" t="str">
        <f>Checklist48[[#This Row],[PIGUID]]&amp;"NO"</f>
        <v>4i5JqXe0fKuLGuDSXJpyPTNO</v>
      </c>
      <c r="I50" s="44" t="b">
        <f>IF(Checklist48[[#This Row],[PIGUID]]="","",INDEX(PIs[NA Exempt],MATCH(Checklist48[[#This Row],[PIGUID]],PIs[GUID],0),1))</f>
        <v>0</v>
      </c>
      <c r="J50" s="44" t="str">
        <f>IF(Checklist48[[#This Row],[SGUID]]="",IF(Checklist48[[#This Row],[SSGUID]]="",IF(Checklist48[[#This Row],[PIGUID]]="","",INDEX(PIs[[Column1]:[SS]],MATCH(Checklist48[[#This Row],[PIGUID]],PIs[GUID],0),2)),INDEX(PIs[[Column1]:[SS]],MATCH(Checklist48[[#This Row],[SSGUID]],PIs[SSGUID],0),18)),INDEX(PIs[[Column1]:[SS]],MATCH(Checklist48[[#This Row],[SGUID]],PIs[SGUID],0),14))</f>
        <v>HOP 12.01</v>
      </c>
      <c r="K50" s="44" t="str">
        <f>IF(Checklist48[[#This Row],[SGUID]]="",IF(Checklist48[[#This Row],[SSGUID]]="",IF(Checklist48[[#This Row],[PIGUID]]="","",INDEX(PIs[[Column1]:[SS]],MATCH(Checklist48[[#This Row],[PIGUID]],PIs[GUID],0),4)),INDEX(PIs[[Column1]:[Ssbody]],MATCH(Checklist48[[#This Row],[SSGUID]],PIs[SSGUID],0),19)),INDEX(PIs[[Column1]:[SS]],MATCH(Checklist48[[#This Row],[SGUID]],PIs[SGUID],0),15))</f>
        <v>Laboratory testing occurs in a manner consistent with industry requirements.</v>
      </c>
      <c r="L50" s="44" t="str">
        <f>IF(Checklist48[[#This Row],[SGUID]]="",IF(Checklist48[[#This Row],[SSGUID]]="",INDEX(PIs[[Column1]:[SS]],MATCH(Checklist48[[#This Row],[PIGUID]],PIs[GUID],0),6),""),"")</f>
        <v>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v>
      </c>
      <c r="M50" s="44" t="str">
        <f>IF(Checklist48[[#This Row],[SSGUID]]="",IF(Checklist48[[#This Row],[PIGUID]]="","",INDEX(PIs[[Column1]:[SS]],MATCH(Checklist48[[#This Row],[PIGUID]],PIs[GUID],0),8)),"")</f>
        <v>Minor Must</v>
      </c>
      <c r="N50" s="66"/>
      <c r="O50" s="66"/>
      <c r="P50" s="44" t="str">
        <f>IF(Checklist48[[#This Row],[ifna]]="NA","",IF(Checklist48[[#This Row],[RelatedPQ]]=0,"",IF(Checklist48[[#This Row],[RelatedPQ]]="","",IF((INDEX(S2PQ_relational[],MATCH(Checklist48[[#This Row],[PIGUID&amp;NO]],S2PQ_relational[PIGUID &amp; "NO"],0),1))=Checklist48[[#This Row],[PIGUID]],"Not applicable",""))))</f>
        <v/>
      </c>
      <c r="Q50" s="44" t="str">
        <f>IF(Checklist48[[#This Row],[N/A]]="Not Applicable",INDEX(S2PQ[[Step 2 questions]:[Justification]],MATCH(Checklist48[[#This Row],[RelatedPQ]],S2PQ[S2PQGUID],0),3),"")</f>
        <v/>
      </c>
      <c r="R50" s="66"/>
    </row>
    <row r="51" spans="2:18" s="43" customFormat="1" ht="33.75" x14ac:dyDescent="0.25">
      <c r="B51" s="44" t="s">
        <v>1132</v>
      </c>
      <c r="C51" s="44"/>
      <c r="D51" s="43">
        <f>IF(Checklist48[[#This Row],[SGUID]]="",IF(Checklist48[[#This Row],[SSGUID]]="",0,1),1)</f>
        <v>1</v>
      </c>
      <c r="E51" s="44"/>
      <c r="F51" s="44" t="str">
        <f>_xlfn.IFNA(Checklist48[[#This Row],[RelatedPQ]],"NA")</f>
        <v/>
      </c>
      <c r="G51" s="44" t="str">
        <f>IF(Checklist48[[#This Row],[PIGUID]]="","",INDEX(S2PQ_relational[],MATCH(Checklist48[[#This Row],[PIGUID&amp;NO]],S2PQ_relational[PIGUID &amp; "NO"],0),2))</f>
        <v/>
      </c>
      <c r="H51" s="44" t="str">
        <f>Checklist48[[#This Row],[PIGUID]]&amp;"NO"</f>
        <v>NO</v>
      </c>
      <c r="I51" s="44" t="str">
        <f>IF(Checklist48[[#This Row],[PIGUID]]="","",INDEX(PIs[NA Exempt],MATCH(Checklist48[[#This Row],[PIGUID]],PIs[GUID],0),1))</f>
        <v/>
      </c>
      <c r="J51" s="44" t="str">
        <f>IF(Checklist48[[#This Row],[SGUID]]="",IF(Checklist48[[#This Row],[SSGUID]]="",IF(Checklist48[[#This Row],[PIGUID]]="","",INDEX(PIs[[Column1]:[SS]],MATCH(Checklist48[[#This Row],[PIGUID]],PIs[GUID],0),2)),INDEX(PIs[[Column1]:[SS]],MATCH(Checklist48[[#This Row],[SSGUID]],PIs[SSGUID],0),18)),INDEX(PIs[[Column1]:[SS]],MATCH(Checklist48[[#This Row],[SGUID]],PIs[SGUID],0),14))</f>
        <v>HOP 13 EQUIPMENT AND DEVICES</v>
      </c>
      <c r="K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51" s="44" t="str">
        <f>IF(Checklist48[[#This Row],[SGUID]]="",IF(Checklist48[[#This Row],[SSGUID]]="",INDEX(PIs[[Column1]:[SS]],MATCH(Checklist48[[#This Row],[PIGUID]],PIs[GUID],0),6),""),"")</f>
        <v/>
      </c>
      <c r="M51" s="44" t="str">
        <f>IF(Checklist48[[#This Row],[SSGUID]]="",IF(Checklist48[[#This Row],[PIGUID]]="","",INDEX(PIs[[Column1]:[SS]],MATCH(Checklist48[[#This Row],[PIGUID]],PIs[GUID],0),8)),"")</f>
        <v/>
      </c>
      <c r="N51" s="66"/>
      <c r="O51" s="66"/>
      <c r="P51" s="44" t="str">
        <f>IF(Checklist48[[#This Row],[ifna]]="NA","",IF(Checklist48[[#This Row],[RelatedPQ]]=0,"",IF(Checklist48[[#This Row],[RelatedPQ]]="","",IF((INDEX(S2PQ_relational[],MATCH(Checklist48[[#This Row],[PIGUID&amp;NO]],S2PQ_relational[PIGUID &amp; "NO"],0),1))=Checklist48[[#This Row],[PIGUID]],"Not applicable",""))))</f>
        <v/>
      </c>
      <c r="Q51" s="44" t="str">
        <f>IF(Checklist48[[#This Row],[N/A]]="Not Applicable",INDEX(S2PQ[[Step 2 questions]:[Justification]],MATCH(Checklist48[[#This Row],[RelatedPQ]],S2PQ[S2PQGUID],0),3),"")</f>
        <v/>
      </c>
      <c r="R51" s="66"/>
    </row>
    <row r="52" spans="2:18" s="43" customFormat="1" ht="33.75" hidden="1" x14ac:dyDescent="0.25">
      <c r="B52" s="44"/>
      <c r="C52" s="44" t="s">
        <v>50</v>
      </c>
      <c r="D52" s="43">
        <f>IF(Checklist48[[#This Row],[SGUID]]="",IF(Checklist48[[#This Row],[SSGUID]]="",0,1),1)</f>
        <v>1</v>
      </c>
      <c r="E52" s="44"/>
      <c r="F52" s="44" t="str">
        <f>_xlfn.IFNA(Checklist48[[#This Row],[RelatedPQ]],"NA")</f>
        <v/>
      </c>
      <c r="G52" s="44" t="str">
        <f>IF(Checklist48[[#This Row],[PIGUID]]="","",INDEX(S2PQ_relational[],MATCH(Checklist48[[#This Row],[PIGUID&amp;NO]],S2PQ_relational[PIGUID &amp; "NO"],0),2))</f>
        <v/>
      </c>
      <c r="H52" s="44" t="str">
        <f>Checklist48[[#This Row],[PIGUID]]&amp;"NO"</f>
        <v>NO</v>
      </c>
      <c r="I52" s="44" t="str">
        <f>IF(Checklist48[[#This Row],[PIGUID]]="","",INDEX(PIs[NA Exempt],MATCH(Checklist48[[#This Row],[PIGUID]],PIs[GUID],0),1))</f>
        <v/>
      </c>
      <c r="J52" s="44" t="str">
        <f>IF(Checklist48[[#This Row],[SGUID]]="",IF(Checklist48[[#This Row],[SSGUID]]="",IF(Checklist48[[#This Row],[PIGUID]]="","",INDEX(PIs[[Column1]:[SS]],MATCH(Checklist48[[#This Row],[PIGUID]],PIs[GUID],0),2)),INDEX(PIs[[Column1]:[SS]],MATCH(Checklist48[[#This Row],[SSGUID]],PIs[SSGUID],0),18)),INDEX(PIs[[Column1]:[SS]],MATCH(Checklist48[[#This Row],[SGUID]],PIs[SGUID],0),14))</f>
        <v>-</v>
      </c>
      <c r="K52" s="44" t="str">
        <f>IF(Checklist48[[#This Row],[SGUID]]="",IF(Checklist48[[#This Row],[SSGUID]]="",IF(Checklist48[[#This Row],[PIGUID]]="","",INDEX(PIs[[Column1]:[SS]],MATCH(Checklist48[[#This Row],[PIGUID]],PIs[GUID],0),4)),INDEX(PIs[[Column1]:[Ssbody]],MATCH(Checklist48[[#This Row],[SSGUID]],PIs[SSGUID],0),19)),INDEX(PIs[[Column1]:[SS]],MATCH(Checklist48[[#This Row],[SGUID]],PIs[SGUID],0),15))</f>
        <v>-</v>
      </c>
      <c r="L52" s="44" t="str">
        <f>IF(Checklist48[[#This Row],[SGUID]]="",IF(Checklist48[[#This Row],[SSGUID]]="",INDEX(PIs[[Column1]:[SS]],MATCH(Checklist48[[#This Row],[PIGUID]],PIs[GUID],0),6),""),"")</f>
        <v/>
      </c>
      <c r="M52" s="44" t="str">
        <f>IF(Checklist48[[#This Row],[SSGUID]]="",IF(Checklist48[[#This Row],[PIGUID]]="","",INDEX(PIs[[Column1]:[SS]],MATCH(Checklist48[[#This Row],[PIGUID]],PIs[GUID],0),8)),"")</f>
        <v/>
      </c>
      <c r="N52" s="66"/>
      <c r="O52" s="66"/>
      <c r="P52" s="44" t="str">
        <f>IF(Checklist48[[#This Row],[ifna]]="NA","",IF(Checklist48[[#This Row],[RelatedPQ]]=0,"",IF(Checklist48[[#This Row],[RelatedPQ]]="","",IF((INDEX(S2PQ_relational[],MATCH(Checklist48[[#This Row],[PIGUID&amp;NO]],S2PQ_relational[PIGUID &amp; "NO"],0),1))=Checklist48[[#This Row],[PIGUID]],"Not applicable",""))))</f>
        <v/>
      </c>
      <c r="Q52" s="44" t="str">
        <f>IF(Checklist48[[#This Row],[N/A]]="Not Applicable",INDEX(S2PQ[[Step 2 questions]:[Justification]],MATCH(Checklist48[[#This Row],[RelatedPQ]],S2PQ[S2PQGUID],0),3),"")</f>
        <v/>
      </c>
      <c r="R52" s="66"/>
    </row>
    <row r="53" spans="2:18" s="43" customFormat="1" ht="292.5" x14ac:dyDescent="0.25">
      <c r="B53" s="44"/>
      <c r="C53" s="44"/>
      <c r="D53" s="43">
        <f>IF(Checklist48[[#This Row],[SGUID]]="",IF(Checklist48[[#This Row],[SSGUID]]="",0,1),1)</f>
        <v>0</v>
      </c>
      <c r="E53" s="44" t="s">
        <v>1133</v>
      </c>
      <c r="F53" s="44" t="str">
        <f>_xlfn.IFNA(Checklist48[[#This Row],[RelatedPQ]],"NA")</f>
        <v>NA</v>
      </c>
      <c r="G53" s="44" t="e">
        <f>IF(Checklist48[[#This Row],[PIGUID]]="","",INDEX(S2PQ_relational[],MATCH(Checklist48[[#This Row],[PIGUID&amp;NO]],S2PQ_relational[PIGUID &amp; "NO"],0),2))</f>
        <v>#N/A</v>
      </c>
      <c r="H53" s="44" t="str">
        <f>Checklist48[[#This Row],[PIGUID]]&amp;"NO"</f>
        <v>1FbVxmradBbjm6IKAFL0B6NO</v>
      </c>
      <c r="I53" s="44" t="b">
        <f>IF(Checklist48[[#This Row],[PIGUID]]="","",INDEX(PIs[NA Exempt],MATCH(Checklist48[[#This Row],[PIGUID]],PIs[GUID],0),1))</f>
        <v>0</v>
      </c>
      <c r="J53" s="44" t="str">
        <f>IF(Checklist48[[#This Row],[SGUID]]="",IF(Checklist48[[#This Row],[SSGUID]]="",IF(Checklist48[[#This Row],[PIGUID]]="","",INDEX(PIs[[Column1]:[SS]],MATCH(Checklist48[[#This Row],[PIGUID]],PIs[GUID],0),2)),INDEX(PIs[[Column1]:[SS]],MATCH(Checklist48[[#This Row],[SSGUID]],PIs[SSGUID],0),18)),INDEX(PIs[[Column1]:[SS]],MATCH(Checklist48[[#This Row],[SGUID]],PIs[SGUID],0),14))</f>
        <v>HOP 13.01</v>
      </c>
      <c r="K53" s="44" t="str">
        <f>IF(Checklist48[[#This Row],[SGUID]]="",IF(Checklist48[[#This Row],[SSGUID]]="",IF(Checklist48[[#This Row],[PIGUID]]="","",INDEX(PIs[[Column1]:[SS]],MATCH(Checklist48[[#This Row],[PIGUID]],PIs[GUID],0),4)),INDEX(PIs[[Column1]:[Ssbody]],MATCH(Checklist48[[#This Row],[SSGUID]],PIs[SSGUID],0),19)),INDEX(PIs[[Column1]:[SS]],MATCH(Checklist48[[#This Row],[SGUID]],PIs[SGUID],0),15))</f>
        <v>Equipment, tools, and devices are fit for purpose and maintained.</v>
      </c>
      <c r="L53" s="44" t="str">
        <f>IF(Checklist48[[#This Row],[SGUID]]="",IF(Checklist48[[#This Row],[SSGUID]]="",INDEX(PIs[[Column1]:[SS]],MATCH(Checklist48[[#This Row],[PIGUID]],PIs[GUID],0),6),""),"")</f>
        <v>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v>
      </c>
      <c r="M53" s="44" t="str">
        <f>IF(Checklist48[[#This Row],[SSGUID]]="",IF(Checklist48[[#This Row],[PIGUID]]="","",INDEX(PIs[[Column1]:[SS]],MATCH(Checklist48[[#This Row],[PIGUID]],PIs[GUID],0),8)),"")</f>
        <v>Major Must</v>
      </c>
      <c r="N53" s="66"/>
      <c r="O53" s="66"/>
      <c r="P53" s="44" t="str">
        <f>IF(Checklist48[[#This Row],[ifna]]="NA","",IF(Checklist48[[#This Row],[RelatedPQ]]=0,"",IF(Checklist48[[#This Row],[RelatedPQ]]="","",IF((INDEX(S2PQ_relational[],MATCH(Checklist48[[#This Row],[PIGUID&amp;NO]],S2PQ_relational[PIGUID &amp; "NO"],0),1))=Checklist48[[#This Row],[PIGUID]],"Not applicable",""))))</f>
        <v/>
      </c>
      <c r="Q53" s="44" t="str">
        <f>IF(Checklist48[[#This Row],[N/A]]="Not Applicable",INDEX(S2PQ[[Step 2 questions]:[Justification]],MATCH(Checklist48[[#This Row],[RelatedPQ]],S2PQ[S2PQGUID],0),3),"")</f>
        <v/>
      </c>
      <c r="R53" s="66"/>
    </row>
    <row r="54" spans="2:18" s="43" customFormat="1" ht="78.75" x14ac:dyDescent="0.25">
      <c r="B54" s="44"/>
      <c r="C54" s="44"/>
      <c r="D54" s="43">
        <f>IF(Checklist48[[#This Row],[SGUID]]="",IF(Checklist48[[#This Row],[SSGUID]]="",0,1),1)</f>
        <v>0</v>
      </c>
      <c r="E54" s="44" t="s">
        <v>1126</v>
      </c>
      <c r="F54" s="44" t="str">
        <f>_xlfn.IFNA(Checklist48[[#This Row],[RelatedPQ]],"NA")</f>
        <v>NA</v>
      </c>
      <c r="G54" s="44" t="e">
        <f>IF(Checklist48[[#This Row],[PIGUID]]="","",INDEX(S2PQ_relational[],MATCH(Checklist48[[#This Row],[PIGUID&amp;NO]],S2PQ_relational[PIGUID &amp; "NO"],0),2))</f>
        <v>#N/A</v>
      </c>
      <c r="H54" s="44" t="str">
        <f>Checklist48[[#This Row],[PIGUID]]&amp;"NO"</f>
        <v>2eR2BOAgc68bHpyHc5F6ZDNO</v>
      </c>
      <c r="I54" s="44" t="b">
        <f>IF(Checklist48[[#This Row],[PIGUID]]="","",INDEX(PIs[NA Exempt],MATCH(Checklist48[[#This Row],[PIGUID]],PIs[GUID],0),1))</f>
        <v>0</v>
      </c>
      <c r="J54" s="44" t="str">
        <f>IF(Checklist48[[#This Row],[SGUID]]="",IF(Checklist48[[#This Row],[SSGUID]]="",IF(Checklist48[[#This Row],[PIGUID]]="","",INDEX(PIs[[Column1]:[SS]],MATCH(Checklist48[[#This Row],[PIGUID]],PIs[GUID],0),2)),INDEX(PIs[[Column1]:[SS]],MATCH(Checklist48[[#This Row],[SSGUID]],PIs[SSGUID],0),18)),INDEX(PIs[[Column1]:[SS]],MATCH(Checklist48[[#This Row],[SGUID]],PIs[SGUID],0),14))</f>
        <v>HOP 13.02</v>
      </c>
      <c r="K54" s="44" t="str">
        <f>IF(Checklist48[[#This Row],[SGUID]]="",IF(Checklist48[[#This Row],[SSGUID]]="",IF(Checklist48[[#This Row],[PIGUID]]="","",INDEX(PIs[[Column1]:[SS]],MATCH(Checklist48[[#This Row],[PIGUID]],PIs[GUID],0),4)),INDEX(PIs[[Column1]:[Ssbody]],MATCH(Checklist48[[#This Row],[SSGUID]],PIs[SSGUID],0),19)),INDEX(PIs[[Column1]:[SS]],MATCH(Checklist48[[#This Row],[SGUID]],PIs[SGUID],0),15))</f>
        <v>Equipment is stored in such a way as to prevent product contamination.</v>
      </c>
      <c r="L54" s="44" t="str">
        <f>IF(Checklist48[[#This Row],[SGUID]]="",IF(Checklist48[[#This Row],[SSGUID]]="",INDEX(PIs[[Column1]:[SS]],MATCH(Checklist48[[#This Row],[PIGUID]],PIs[GUID],0),6),""),"")</f>
        <v>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v>
      </c>
      <c r="M54" s="44" t="str">
        <f>IF(Checklist48[[#This Row],[SSGUID]]="",IF(Checklist48[[#This Row],[PIGUID]]="","",INDEX(PIs[[Column1]:[SS]],MATCH(Checklist48[[#This Row],[PIGUID]],PIs[GUID],0),8)),"")</f>
        <v>Major Must</v>
      </c>
      <c r="N54" s="66"/>
      <c r="O54" s="66"/>
      <c r="P54" s="44" t="str">
        <f>IF(Checklist48[[#This Row],[ifna]]="NA","",IF(Checklist48[[#This Row],[RelatedPQ]]=0,"",IF(Checklist48[[#This Row],[RelatedPQ]]="","",IF((INDEX(S2PQ_relational[],MATCH(Checklist48[[#This Row],[PIGUID&amp;NO]],S2PQ_relational[PIGUID &amp; "NO"],0),1))=Checklist48[[#This Row],[PIGUID]],"Not applicable",""))))</f>
        <v/>
      </c>
      <c r="Q54" s="44" t="str">
        <f>IF(Checklist48[[#This Row],[N/A]]="Not Applicable",INDEX(S2PQ[[Step 2 questions]:[Justification]],MATCH(Checklist48[[#This Row],[RelatedPQ]],S2PQ[S2PQGUID],0),3),"")</f>
        <v/>
      </c>
      <c r="R54" s="66"/>
    </row>
    <row r="55" spans="2:18" s="43" customFormat="1" ht="45" x14ac:dyDescent="0.25">
      <c r="B55" s="44" t="s">
        <v>1125</v>
      </c>
      <c r="C55" s="44"/>
      <c r="D55" s="43">
        <f>IF(Checklist48[[#This Row],[SGUID]]="",IF(Checklist48[[#This Row],[SSGUID]]="",0,1),1)</f>
        <v>1</v>
      </c>
      <c r="E55" s="44"/>
      <c r="F55" s="44" t="str">
        <f>_xlfn.IFNA(Checklist48[[#This Row],[RelatedPQ]],"NA")</f>
        <v/>
      </c>
      <c r="G55" s="44" t="str">
        <f>IF(Checklist48[[#This Row],[PIGUID]]="","",INDEX(S2PQ_relational[],MATCH(Checklist48[[#This Row],[PIGUID&amp;NO]],S2PQ_relational[PIGUID &amp; "NO"],0),2))</f>
        <v/>
      </c>
      <c r="H55" s="44" t="str">
        <f>Checklist48[[#This Row],[PIGUID]]&amp;"NO"</f>
        <v>NO</v>
      </c>
      <c r="I55" s="44" t="str">
        <f>IF(Checklist48[[#This Row],[PIGUID]]="","",INDEX(PIs[NA Exempt],MATCH(Checklist48[[#This Row],[PIGUID]],PIs[GUID],0),1))</f>
        <v/>
      </c>
      <c r="J55" s="44" t="str">
        <f>IF(Checklist48[[#This Row],[SGUID]]="",IF(Checklist48[[#This Row],[SSGUID]]="",IF(Checklist48[[#This Row],[PIGUID]]="","",INDEX(PIs[[Column1]:[SS]],MATCH(Checklist48[[#This Row],[PIGUID]],PIs[GUID],0),2)),INDEX(PIs[[Column1]:[SS]],MATCH(Checklist48[[#This Row],[SSGUID]],PIs[SSGUID],0),18)),INDEX(PIs[[Column1]:[SS]],MATCH(Checklist48[[#This Row],[SGUID]],PIs[SGUID],0),14))</f>
        <v>HOP 14 FOOD SAFETY POLICY DECLARATION</v>
      </c>
      <c r="K55" s="44" t="str">
        <f>IF(Checklist48[[#This Row],[SGUID]]="",IF(Checklist48[[#This Row],[SSGUID]]="",IF(Checklist48[[#This Row],[PIGUID]]="","",INDEX(PIs[[Column1]:[SS]],MATCH(Checklist48[[#This Row],[PIGUID]],PIs[GUID],0),4)),INDEX(PIs[[Column1]:[Ssbody]],MATCH(Checklist48[[#This Row],[SSGUID]],PIs[SSGUID],0),19)),INDEX(PIs[[Column1]:[SS]],MATCH(Checklist48[[#This Row],[SGUID]],PIs[SGUID],0),15))</f>
        <v>-</v>
      </c>
      <c r="L55" s="44" t="str">
        <f>IF(Checklist48[[#This Row],[SGUID]]="",IF(Checklist48[[#This Row],[SSGUID]]="",INDEX(PIs[[Column1]:[SS]],MATCH(Checklist48[[#This Row],[PIGUID]],PIs[GUID],0),6),""),"")</f>
        <v/>
      </c>
      <c r="M55" s="44" t="str">
        <f>IF(Checklist48[[#This Row],[SSGUID]]="",IF(Checklist48[[#This Row],[PIGUID]]="","",INDEX(PIs[[Column1]:[SS]],MATCH(Checklist48[[#This Row],[PIGUID]],PIs[GUID],0),8)),"")</f>
        <v/>
      </c>
      <c r="N55" s="66"/>
      <c r="O55" s="66"/>
      <c r="P55" s="44" t="str">
        <f>IF(Checklist48[[#This Row],[ifna]]="NA","",IF(Checklist48[[#This Row],[RelatedPQ]]=0,"",IF(Checklist48[[#This Row],[RelatedPQ]]="","",IF((INDEX(S2PQ_relational[],MATCH(Checklist48[[#This Row],[PIGUID&amp;NO]],S2PQ_relational[PIGUID &amp; "NO"],0),1))=Checklist48[[#This Row],[PIGUID]],"Not applicable",""))))</f>
        <v/>
      </c>
      <c r="Q55" s="44" t="str">
        <f>IF(Checklist48[[#This Row],[N/A]]="Not Applicable",INDEX(S2PQ[[Step 2 questions]:[Justification]],MATCH(Checklist48[[#This Row],[RelatedPQ]],S2PQ[S2PQGUID],0),3),"")</f>
        <v/>
      </c>
      <c r="R55" s="66"/>
    </row>
    <row r="56" spans="2:18" s="43" customFormat="1" ht="33.75" hidden="1" x14ac:dyDescent="0.25">
      <c r="B56" s="44"/>
      <c r="C56" s="44" t="s">
        <v>50</v>
      </c>
      <c r="D56" s="43">
        <f>IF(Checklist48[[#This Row],[SGUID]]="",IF(Checklist48[[#This Row],[SSGUID]]="",0,1),1)</f>
        <v>1</v>
      </c>
      <c r="E56" s="44"/>
      <c r="F56" s="44" t="str">
        <f>_xlfn.IFNA(Checklist48[[#This Row],[RelatedPQ]],"NA")</f>
        <v/>
      </c>
      <c r="G56" s="44" t="str">
        <f>IF(Checklist48[[#This Row],[PIGUID]]="","",INDEX(S2PQ_relational[],MATCH(Checklist48[[#This Row],[PIGUID&amp;NO]],S2PQ_relational[PIGUID &amp; "NO"],0),2))</f>
        <v/>
      </c>
      <c r="H56" s="44" t="str">
        <f>Checklist48[[#This Row],[PIGUID]]&amp;"NO"</f>
        <v>NO</v>
      </c>
      <c r="I56" s="44" t="str">
        <f>IF(Checklist48[[#This Row],[PIGUID]]="","",INDEX(PIs[NA Exempt],MATCH(Checklist48[[#This Row],[PIGUID]],PIs[GUID],0),1))</f>
        <v/>
      </c>
      <c r="J56" s="44" t="str">
        <f>IF(Checklist48[[#This Row],[SGUID]]="",IF(Checklist48[[#This Row],[SSGUID]]="",IF(Checklist48[[#This Row],[PIGUID]]="","",INDEX(PIs[[Column1]:[SS]],MATCH(Checklist48[[#This Row],[PIGUID]],PIs[GUID],0),2)),INDEX(PIs[[Column1]:[SS]],MATCH(Checklist48[[#This Row],[SSGUID]],PIs[SSGUID],0),18)),INDEX(PIs[[Column1]:[SS]],MATCH(Checklist48[[#This Row],[SGUID]],PIs[SGUID],0),14))</f>
        <v>-</v>
      </c>
      <c r="K56" s="44" t="str">
        <f>IF(Checklist48[[#This Row],[SGUID]]="",IF(Checklist48[[#This Row],[SSGUID]]="",IF(Checklist48[[#This Row],[PIGUID]]="","",INDEX(PIs[[Column1]:[SS]],MATCH(Checklist48[[#This Row],[PIGUID]],PIs[GUID],0),4)),INDEX(PIs[[Column1]:[Ssbody]],MATCH(Checklist48[[#This Row],[SSGUID]],PIs[SSGUID],0),19)),INDEX(PIs[[Column1]:[SS]],MATCH(Checklist48[[#This Row],[SGUID]],PIs[SGUID],0),15))</f>
        <v>-</v>
      </c>
      <c r="L56" s="44" t="str">
        <f>IF(Checklist48[[#This Row],[SGUID]]="",IF(Checklist48[[#This Row],[SSGUID]]="",INDEX(PIs[[Column1]:[SS]],MATCH(Checklist48[[#This Row],[PIGUID]],PIs[GUID],0),6),""),"")</f>
        <v/>
      </c>
      <c r="M56" s="44" t="str">
        <f>IF(Checklist48[[#This Row],[SSGUID]]="",IF(Checklist48[[#This Row],[PIGUID]]="","",INDEX(PIs[[Column1]:[SS]],MATCH(Checklist48[[#This Row],[PIGUID]],PIs[GUID],0),8)),"")</f>
        <v/>
      </c>
      <c r="N56" s="66"/>
      <c r="O56" s="66"/>
      <c r="P56" s="44" t="str">
        <f>IF(Checklist48[[#This Row],[ifna]]="NA","",IF(Checklist48[[#This Row],[RelatedPQ]]=0,"",IF(Checklist48[[#This Row],[RelatedPQ]]="","",IF((INDEX(S2PQ_relational[],MATCH(Checklist48[[#This Row],[PIGUID&amp;NO]],S2PQ_relational[PIGUID &amp; "NO"],0),1))=Checklist48[[#This Row],[PIGUID]],"Not applicable",""))))</f>
        <v/>
      </c>
      <c r="Q56" s="44" t="str">
        <f>IF(Checklist48[[#This Row],[N/A]]="Not Applicable",INDEX(S2PQ[[Step 2 questions]:[Justification]],MATCH(Checklist48[[#This Row],[RelatedPQ]],S2PQ[S2PQGUID],0),3),"")</f>
        <v/>
      </c>
      <c r="R56" s="66"/>
    </row>
    <row r="57" spans="2:18" s="43" customFormat="1" ht="191.25" x14ac:dyDescent="0.25">
      <c r="B57" s="44"/>
      <c r="C57" s="44"/>
      <c r="D57" s="43">
        <f>IF(Checklist48[[#This Row],[SGUID]]="",IF(Checklist48[[#This Row],[SSGUID]]="",0,1),1)</f>
        <v>0</v>
      </c>
      <c r="E57" s="44" t="s">
        <v>1119</v>
      </c>
      <c r="F57" s="44" t="str">
        <f>_xlfn.IFNA(Checklist48[[#This Row],[RelatedPQ]],"NA")</f>
        <v>NA</v>
      </c>
      <c r="G57" s="44" t="e">
        <f>IF(Checklist48[[#This Row],[PIGUID]]="","",INDEX(S2PQ_relational[],MATCH(Checklist48[[#This Row],[PIGUID&amp;NO]],S2PQ_relational[PIGUID &amp; "NO"],0),2))</f>
        <v>#N/A</v>
      </c>
      <c r="H57" s="44" t="str">
        <f>Checklist48[[#This Row],[PIGUID]]&amp;"NO"</f>
        <v>5RrUW5rsPmjCzdCz8W7B8eNO</v>
      </c>
      <c r="I57" s="44" t="b">
        <f>IF(Checklist48[[#This Row],[PIGUID]]="","",INDEX(PIs[NA Exempt],MATCH(Checklist48[[#This Row],[PIGUID]],PIs[GUID],0),1))</f>
        <v>0</v>
      </c>
      <c r="J57" s="44" t="str">
        <f>IF(Checklist48[[#This Row],[SGUID]]="",IF(Checklist48[[#This Row],[SSGUID]]="",IF(Checklist48[[#This Row],[PIGUID]]="","",INDEX(PIs[[Column1]:[SS]],MATCH(Checklist48[[#This Row],[PIGUID]],PIs[GUID],0),2)),INDEX(PIs[[Column1]:[SS]],MATCH(Checklist48[[#This Row],[SSGUID]],PIs[SSGUID],0),18)),INDEX(PIs[[Column1]:[SS]],MATCH(Checklist48[[#This Row],[SGUID]],PIs[SGUID],0),14))</f>
        <v>HOP 14.01</v>
      </c>
      <c r="K5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has completed and signed the food safety policy declaration.</v>
      </c>
      <c r="L57" s="44" t="str">
        <f>IF(Checklist48[[#This Row],[SGUID]]="",IF(Checklist48[[#This Row],[SSGUID]]="",INDEX(PIs[[Column1]:[SS]],MATCH(Checklist48[[#This Row],[PIGUID]],PIs[GUID],0),6),""),"")</f>
        <v>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v>
      </c>
      <c r="M57" s="44" t="str">
        <f>IF(Checklist48[[#This Row],[SSGUID]]="",IF(Checklist48[[#This Row],[PIGUID]]="","",INDEX(PIs[[Column1]:[SS]],MATCH(Checklist48[[#This Row],[PIGUID]],PIs[GUID],0),8)),"")</f>
        <v>Major Must</v>
      </c>
      <c r="N57" s="66"/>
      <c r="O57" s="66"/>
      <c r="P57" s="44" t="str">
        <f>IF(Checklist48[[#This Row],[ifna]]="NA","",IF(Checklist48[[#This Row],[RelatedPQ]]=0,"",IF(Checklist48[[#This Row],[RelatedPQ]]="","",IF((INDEX(S2PQ_relational[],MATCH(Checklist48[[#This Row],[PIGUID&amp;NO]],S2PQ_relational[PIGUID &amp; "NO"],0),1))=Checklist48[[#This Row],[PIGUID]],"Not applicable",""))))</f>
        <v/>
      </c>
      <c r="Q57" s="44" t="str">
        <f>IF(Checklist48[[#This Row],[N/A]]="Not Applicable",INDEX(S2PQ[[Step 2 questions]:[Justification]],MATCH(Checklist48[[#This Row],[RelatedPQ]],S2PQ[S2PQGUID],0),3),"")</f>
        <v/>
      </c>
      <c r="R57" s="66"/>
    </row>
    <row r="58" spans="2:18" s="43" customFormat="1" ht="22.5" x14ac:dyDescent="0.25">
      <c r="B58" s="44" t="s">
        <v>1118</v>
      </c>
      <c r="C58" s="44"/>
      <c r="D58" s="43">
        <f>IF(Checklist48[[#This Row],[SGUID]]="",IF(Checklist48[[#This Row],[SSGUID]]="",0,1),1)</f>
        <v>1</v>
      </c>
      <c r="E58" s="44"/>
      <c r="F58" s="44" t="str">
        <f>_xlfn.IFNA(Checklist48[[#This Row],[RelatedPQ]],"NA")</f>
        <v/>
      </c>
      <c r="G58" s="44" t="str">
        <f>IF(Checklist48[[#This Row],[PIGUID]]="","",INDEX(S2PQ_relational[],MATCH(Checklist48[[#This Row],[PIGUID&amp;NO]],S2PQ_relational[PIGUID &amp; "NO"],0),2))</f>
        <v/>
      </c>
      <c r="H58" s="44" t="str">
        <f>Checklist48[[#This Row],[PIGUID]]&amp;"NO"</f>
        <v>NO</v>
      </c>
      <c r="I58" s="44" t="str">
        <f>IF(Checklist48[[#This Row],[PIGUID]]="","",INDEX(PIs[NA Exempt],MATCH(Checklist48[[#This Row],[PIGUID]],PIs[GUID],0),1))</f>
        <v/>
      </c>
      <c r="J58" s="44" t="str">
        <f>IF(Checklist48[[#This Row],[SGUID]]="",IF(Checklist48[[#This Row],[SSGUID]]="",IF(Checklist48[[#This Row],[PIGUID]]="","",INDEX(PIs[[Column1]:[SS]],MATCH(Checklist48[[#This Row],[PIGUID]],PIs[GUID],0),2)),INDEX(PIs[[Column1]:[SS]],MATCH(Checklist48[[#This Row],[SSGUID]],PIs[SSGUID],0),18)),INDEX(PIs[[Column1]:[SS]],MATCH(Checklist48[[#This Row],[SGUID]],PIs[SGUID],0),14))</f>
        <v>HOP 15 FOOD DEFENSE</v>
      </c>
      <c r="K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58" s="44" t="str">
        <f>IF(Checklist48[[#This Row],[SGUID]]="",IF(Checklist48[[#This Row],[SSGUID]]="",INDEX(PIs[[Column1]:[SS]],MATCH(Checklist48[[#This Row],[PIGUID]],PIs[GUID],0),6),""),"")</f>
        <v/>
      </c>
      <c r="M58" s="44" t="str">
        <f>IF(Checklist48[[#This Row],[SSGUID]]="",IF(Checklist48[[#This Row],[PIGUID]]="","",INDEX(PIs[[Column1]:[SS]],MATCH(Checklist48[[#This Row],[PIGUID]],PIs[GUID],0),8)),"")</f>
        <v/>
      </c>
      <c r="N58" s="66"/>
      <c r="O58" s="66"/>
      <c r="P58" s="44" t="str">
        <f>IF(Checklist48[[#This Row],[ifna]]="NA","",IF(Checklist48[[#This Row],[RelatedPQ]]=0,"",IF(Checklist48[[#This Row],[RelatedPQ]]="","",IF((INDEX(S2PQ_relational[],MATCH(Checklist48[[#This Row],[PIGUID&amp;NO]],S2PQ_relational[PIGUID &amp; "NO"],0),1))=Checklist48[[#This Row],[PIGUID]],"Not applicable",""))))</f>
        <v/>
      </c>
      <c r="Q58" s="44" t="str">
        <f>IF(Checklist48[[#This Row],[N/A]]="Not Applicable",INDEX(S2PQ[[Step 2 questions]:[Justification]],MATCH(Checklist48[[#This Row],[RelatedPQ]],S2PQ[S2PQGUID],0),3),"")</f>
        <v/>
      </c>
      <c r="R58" s="66"/>
    </row>
    <row r="59" spans="2:18" s="43" customFormat="1" ht="33.75" x14ac:dyDescent="0.25">
      <c r="B59" s="44"/>
      <c r="C59" s="44" t="s">
        <v>50</v>
      </c>
      <c r="D59" s="43">
        <f>IF(Checklist48[[#This Row],[SGUID]]="",IF(Checklist48[[#This Row],[SSGUID]]="",0,1),1)</f>
        <v>1</v>
      </c>
      <c r="E59" s="44"/>
      <c r="F59" s="44" t="str">
        <f>_xlfn.IFNA(Checklist48[[#This Row],[RelatedPQ]],"NA")</f>
        <v/>
      </c>
      <c r="G59" s="44" t="str">
        <f>IF(Checklist48[[#This Row],[PIGUID]]="","",INDEX(S2PQ_relational[],MATCH(Checklist48[[#This Row],[PIGUID&amp;NO]],S2PQ_relational[PIGUID &amp; "NO"],0),2))</f>
        <v/>
      </c>
      <c r="H59" s="44" t="str">
        <f>Checklist48[[#This Row],[PIGUID]]&amp;"NO"</f>
        <v>NO</v>
      </c>
      <c r="I59" s="44" t="str">
        <f>IF(Checklist48[[#This Row],[PIGUID]]="","",INDEX(PIs[NA Exempt],MATCH(Checklist48[[#This Row],[PIGUID]],PIs[GUID],0),1))</f>
        <v/>
      </c>
      <c r="J59" s="44" t="str">
        <f>IF(Checklist48[[#This Row],[SGUID]]="",IF(Checklist48[[#This Row],[SSGUID]]="",IF(Checklist48[[#This Row],[PIGUID]]="","",INDEX(PIs[[Column1]:[SS]],MATCH(Checklist48[[#This Row],[PIGUID]],PIs[GUID],0),2)),INDEX(PIs[[Column1]:[SS]],MATCH(Checklist48[[#This Row],[SSGUID]],PIs[SSGUID],0),18)),INDEX(PIs[[Column1]:[SS]],MATCH(Checklist48[[#This Row],[SGUID]],PIs[SGUID],0),14))</f>
        <v>-</v>
      </c>
      <c r="K59" s="44" t="str">
        <f>IF(Checklist48[[#This Row],[SGUID]]="",IF(Checklist48[[#This Row],[SSGUID]]="",IF(Checklist48[[#This Row],[PIGUID]]="","",INDEX(PIs[[Column1]:[SS]],MATCH(Checklist48[[#This Row],[PIGUID]],PIs[GUID],0),4)),INDEX(PIs[[Column1]:[Ssbody]],MATCH(Checklist48[[#This Row],[SSGUID]],PIs[SSGUID],0),19)),INDEX(PIs[[Column1]:[SS]],MATCH(Checklist48[[#This Row],[SGUID]],PIs[SGUID],0),15))</f>
        <v>-</v>
      </c>
      <c r="L59" s="44" t="str">
        <f>IF(Checklist48[[#This Row],[SGUID]]="",IF(Checklist48[[#This Row],[SSGUID]]="",INDEX(PIs[[Column1]:[SS]],MATCH(Checklist48[[#This Row],[PIGUID]],PIs[GUID],0),6),""),"")</f>
        <v/>
      </c>
      <c r="M59" s="44" t="str">
        <f>IF(Checklist48[[#This Row],[SSGUID]]="",IF(Checklist48[[#This Row],[PIGUID]]="","",INDEX(PIs[[Column1]:[SS]],MATCH(Checklist48[[#This Row],[PIGUID]],PIs[GUID],0),8)),"")</f>
        <v/>
      </c>
      <c r="N59" s="66"/>
      <c r="O59" s="66"/>
      <c r="P59" s="44" t="str">
        <f>IF(Checklist48[[#This Row],[ifna]]="NA","",IF(Checklist48[[#This Row],[RelatedPQ]]=0,"",IF(Checklist48[[#This Row],[RelatedPQ]]="","",IF((INDEX(S2PQ_relational[],MATCH(Checklist48[[#This Row],[PIGUID&amp;NO]],S2PQ_relational[PIGUID &amp; "NO"],0),1))=Checklist48[[#This Row],[PIGUID]],"Not applicable",""))))</f>
        <v/>
      </c>
      <c r="Q59" s="44" t="str">
        <f>IF(Checklist48[[#This Row],[N/A]]="Not Applicable",INDEX(S2PQ[[Step 2 questions]:[Justification]],MATCH(Checklist48[[#This Row],[RelatedPQ]],S2PQ[S2PQGUID],0),3),"")</f>
        <v/>
      </c>
      <c r="R59" s="66"/>
    </row>
    <row r="60" spans="2:18" s="43" customFormat="1" ht="90" x14ac:dyDescent="0.25">
      <c r="B60" s="44"/>
      <c r="C60" s="44"/>
      <c r="D60" s="43">
        <f>IF(Checklist48[[#This Row],[SGUID]]="",IF(Checklist48[[#This Row],[SSGUID]]="",0,1),1)</f>
        <v>0</v>
      </c>
      <c r="E60" s="44" t="s">
        <v>1112</v>
      </c>
      <c r="F60" s="44" t="str">
        <f>_xlfn.IFNA(Checklist48[[#This Row],[RelatedPQ]],"NA")</f>
        <v>NA</v>
      </c>
      <c r="G60" s="44" t="e">
        <f>IF(Checklist48[[#This Row],[PIGUID]]="","",INDEX(S2PQ_relational[],MATCH(Checklist48[[#This Row],[PIGUID&amp;NO]],S2PQ_relational[PIGUID &amp; "NO"],0),2))</f>
        <v>#N/A</v>
      </c>
      <c r="H60" s="44" t="str">
        <f>Checklist48[[#This Row],[PIGUID]]&amp;"NO"</f>
        <v>1q9XDhjcN2wFUY4ZRw6w5kNO</v>
      </c>
      <c r="I60" s="44" t="b">
        <f>IF(Checklist48[[#This Row],[PIGUID]]="","",INDEX(PIs[NA Exempt],MATCH(Checklist48[[#This Row],[PIGUID]],PIs[GUID],0),1))</f>
        <v>0</v>
      </c>
      <c r="J60" s="44" t="str">
        <f>IF(Checklist48[[#This Row],[SGUID]]="",IF(Checklist48[[#This Row],[SSGUID]]="",IF(Checklist48[[#This Row],[PIGUID]]="","",INDEX(PIs[[Column1]:[SS]],MATCH(Checklist48[[#This Row],[PIGUID]],PIs[GUID],0),2)),INDEX(PIs[[Column1]:[SS]],MATCH(Checklist48[[#This Row],[SSGUID]],PIs[SSGUID],0),18)),INDEX(PIs[[Column1]:[SS]],MATCH(Checklist48[[#This Row],[SGUID]],PIs[SGUID],0),14))</f>
        <v>HOP 15.01</v>
      </c>
      <c r="K60" s="44" t="str">
        <f>IF(Checklist48[[#This Row],[SGUID]]="",IF(Checklist48[[#This Row],[SSGUID]]="",IF(Checklist48[[#This Row],[PIGUID]]="","",INDEX(PIs[[Column1]:[SS]],MATCH(Checklist48[[#This Row],[PIGUID]],PIs[GUID],0),4)),INDEX(PIs[[Column1]:[Ssbody]],MATCH(Checklist48[[#This Row],[SSGUID]],PIs[SSGUID],0),19)),INDEX(PIs[[Column1]:[SS]],MATCH(Checklist48[[#This Row],[SGUID]],PIs[SGUID],0),15))</f>
        <v>A food defense system is in place to address risks associated with malicious attack or contamination.</v>
      </c>
      <c r="L60" s="44" t="str">
        <f>IF(Checklist48[[#This Row],[SGUID]]="",IF(Checklist48[[#This Row],[SSGUID]]="",INDEX(PIs[[Column1]:[SS]],MATCH(Checklist48[[#This Row],[PIGUID]],PIs[GUID],0),6),""),"")</f>
        <v>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v>
      </c>
      <c r="M60" s="44" t="str">
        <f>IF(Checklist48[[#This Row],[SSGUID]]="",IF(Checklist48[[#This Row],[PIGUID]]="","",INDEX(PIs[[Column1]:[SS]],MATCH(Checklist48[[#This Row],[PIGUID]],PIs[GUID],0),8)),"")</f>
        <v>Minor Must</v>
      </c>
      <c r="N60" s="66"/>
      <c r="O60" s="66"/>
      <c r="P60" s="44" t="str">
        <f>IF(Checklist48[[#This Row],[ifna]]="NA","",IF(Checklist48[[#This Row],[RelatedPQ]]=0,"",IF(Checklist48[[#This Row],[RelatedPQ]]="","",IF((INDEX(S2PQ_relational[],MATCH(Checklist48[[#This Row],[PIGUID&amp;NO]],S2PQ_relational[PIGUID &amp; "NO"],0),1))=Checklist48[[#This Row],[PIGUID]],"Not applicable",""))))</f>
        <v/>
      </c>
      <c r="Q60" s="44" t="str">
        <f>IF(Checklist48[[#This Row],[N/A]]="Not Applicable",INDEX(S2PQ[[Step 2 questions]:[Justification]],MATCH(Checklist48[[#This Row],[RelatedPQ]],S2PQ[S2PQGUID],0),3),"")</f>
        <v/>
      </c>
      <c r="R60" s="66"/>
    </row>
    <row r="61" spans="2:18" s="43" customFormat="1" ht="22.5" x14ac:dyDescent="0.25">
      <c r="B61" s="44" t="s">
        <v>1111</v>
      </c>
      <c r="C61" s="44"/>
      <c r="D61" s="43">
        <f>IF(Checklist48[[#This Row],[SGUID]]="",IF(Checklist48[[#This Row],[SSGUID]]="",0,1),1)</f>
        <v>1</v>
      </c>
      <c r="E61" s="44"/>
      <c r="F61" s="44" t="str">
        <f>_xlfn.IFNA(Checklist48[[#This Row],[RelatedPQ]],"NA")</f>
        <v/>
      </c>
      <c r="G61" s="44" t="str">
        <f>IF(Checklist48[[#This Row],[PIGUID]]="","",INDEX(S2PQ_relational[],MATCH(Checklist48[[#This Row],[PIGUID&amp;NO]],S2PQ_relational[PIGUID &amp; "NO"],0),2))</f>
        <v/>
      </c>
      <c r="H61" s="44" t="str">
        <f>Checklist48[[#This Row],[PIGUID]]&amp;"NO"</f>
        <v>NO</v>
      </c>
      <c r="I61" s="44" t="str">
        <f>IF(Checklist48[[#This Row],[PIGUID]]="","",INDEX(PIs[NA Exempt],MATCH(Checklist48[[#This Row],[PIGUID]],PIs[GUID],0),1))</f>
        <v/>
      </c>
      <c r="J61" s="44" t="str">
        <f>IF(Checklist48[[#This Row],[SGUID]]="",IF(Checklist48[[#This Row],[SSGUID]]="",IF(Checklist48[[#This Row],[PIGUID]]="","",INDEX(PIs[[Column1]:[SS]],MATCH(Checklist48[[#This Row],[PIGUID]],PIs[GUID],0),2)),INDEX(PIs[[Column1]:[SS]],MATCH(Checklist48[[#This Row],[SSGUID]],PIs[SSGUID],0),18)),INDEX(PIs[[Column1]:[SS]],MATCH(Checklist48[[#This Row],[SGUID]],PIs[SGUID],0),14))</f>
        <v>HOP 16 FOOD FRAUD</v>
      </c>
      <c r="K61" s="44" t="str">
        <f>IF(Checklist48[[#This Row],[SGUID]]="",IF(Checklist48[[#This Row],[SSGUID]]="",IF(Checklist48[[#This Row],[PIGUID]]="","",INDEX(PIs[[Column1]:[SS]],MATCH(Checklist48[[#This Row],[PIGUID]],PIs[GUID],0),4)),INDEX(PIs[[Column1]:[Ssbody]],MATCH(Checklist48[[#This Row],[SSGUID]],PIs[SSGUID],0),19)),INDEX(PIs[[Column1]:[SS]],MATCH(Checklist48[[#This Row],[SGUID]],PIs[SGUID],0),15))</f>
        <v>-</v>
      </c>
      <c r="L61" s="44" t="str">
        <f>IF(Checklist48[[#This Row],[SGUID]]="",IF(Checklist48[[#This Row],[SSGUID]]="",INDEX(PIs[[Column1]:[SS]],MATCH(Checklist48[[#This Row],[PIGUID]],PIs[GUID],0),6),""),"")</f>
        <v/>
      </c>
      <c r="M61" s="44" t="str">
        <f>IF(Checklist48[[#This Row],[SSGUID]]="",IF(Checklist48[[#This Row],[PIGUID]]="","",INDEX(PIs[[Column1]:[SS]],MATCH(Checklist48[[#This Row],[PIGUID]],PIs[GUID],0),8)),"")</f>
        <v/>
      </c>
      <c r="N61" s="66"/>
      <c r="O61" s="66"/>
      <c r="P61" s="44" t="str">
        <f>IF(Checklist48[[#This Row],[ifna]]="NA","",IF(Checklist48[[#This Row],[RelatedPQ]]=0,"",IF(Checklist48[[#This Row],[RelatedPQ]]="","",IF((INDEX(S2PQ_relational[],MATCH(Checklist48[[#This Row],[PIGUID&amp;NO]],S2PQ_relational[PIGUID &amp; "NO"],0),1))=Checklist48[[#This Row],[PIGUID]],"Not applicable",""))))</f>
        <v/>
      </c>
      <c r="Q61" s="44" t="str">
        <f>IF(Checklist48[[#This Row],[N/A]]="Not Applicable",INDEX(S2PQ[[Step 2 questions]:[Justification]],MATCH(Checklist48[[#This Row],[RelatedPQ]],S2PQ[S2PQGUID],0),3),"")</f>
        <v/>
      </c>
      <c r="R61" s="66"/>
    </row>
    <row r="62" spans="2:18" s="43" customFormat="1" ht="33.75" hidden="1" x14ac:dyDescent="0.25">
      <c r="B62" s="44"/>
      <c r="C62" s="44" t="s">
        <v>50</v>
      </c>
      <c r="D62" s="43">
        <f>IF(Checklist48[[#This Row],[SGUID]]="",IF(Checklist48[[#This Row],[SSGUID]]="",0,1),1)</f>
        <v>1</v>
      </c>
      <c r="E62" s="44"/>
      <c r="F62" s="44" t="str">
        <f>_xlfn.IFNA(Checklist48[[#This Row],[RelatedPQ]],"NA")</f>
        <v/>
      </c>
      <c r="G62" s="44" t="str">
        <f>IF(Checklist48[[#This Row],[PIGUID]]="","",INDEX(S2PQ_relational[],MATCH(Checklist48[[#This Row],[PIGUID&amp;NO]],S2PQ_relational[PIGUID &amp; "NO"],0),2))</f>
        <v/>
      </c>
      <c r="H62" s="44" t="str">
        <f>Checklist48[[#This Row],[PIGUID]]&amp;"NO"</f>
        <v>NO</v>
      </c>
      <c r="I62" s="44" t="str">
        <f>IF(Checklist48[[#This Row],[PIGUID]]="","",INDEX(PIs[NA Exempt],MATCH(Checklist48[[#This Row],[PIGUID]],PIs[GUID],0),1))</f>
        <v/>
      </c>
      <c r="J62" s="44" t="str">
        <f>IF(Checklist48[[#This Row],[SGUID]]="",IF(Checklist48[[#This Row],[SSGUID]]="",IF(Checklist48[[#This Row],[PIGUID]]="","",INDEX(PIs[[Column1]:[SS]],MATCH(Checklist48[[#This Row],[PIGUID]],PIs[GUID],0),2)),INDEX(PIs[[Column1]:[SS]],MATCH(Checklist48[[#This Row],[SSGUID]],PIs[SSGUID],0),18)),INDEX(PIs[[Column1]:[SS]],MATCH(Checklist48[[#This Row],[SGUID]],PIs[SGUID],0),14))</f>
        <v>-</v>
      </c>
      <c r="K62" s="44" t="str">
        <f>IF(Checklist48[[#This Row],[SGUID]]="",IF(Checklist48[[#This Row],[SSGUID]]="",IF(Checklist48[[#This Row],[PIGUID]]="","",INDEX(PIs[[Column1]:[SS]],MATCH(Checklist48[[#This Row],[PIGUID]],PIs[GUID],0),4)),INDEX(PIs[[Column1]:[Ssbody]],MATCH(Checklist48[[#This Row],[SSGUID]],PIs[SSGUID],0),19)),INDEX(PIs[[Column1]:[SS]],MATCH(Checklist48[[#This Row],[SGUID]],PIs[SGUID],0),15))</f>
        <v>-</v>
      </c>
      <c r="L62" s="44" t="str">
        <f>IF(Checklist48[[#This Row],[SGUID]]="",IF(Checklist48[[#This Row],[SSGUID]]="",INDEX(PIs[[Column1]:[SS]],MATCH(Checklist48[[#This Row],[PIGUID]],PIs[GUID],0),6),""),"")</f>
        <v/>
      </c>
      <c r="M62" s="44" t="str">
        <f>IF(Checklist48[[#This Row],[SSGUID]]="",IF(Checklist48[[#This Row],[PIGUID]]="","",INDEX(PIs[[Column1]:[SS]],MATCH(Checklist48[[#This Row],[PIGUID]],PIs[GUID],0),8)),"")</f>
        <v/>
      </c>
      <c r="N62" s="66"/>
      <c r="O62" s="66"/>
      <c r="P62" s="44" t="str">
        <f>IF(Checklist48[[#This Row],[ifna]]="NA","",IF(Checklist48[[#This Row],[RelatedPQ]]=0,"",IF(Checklist48[[#This Row],[RelatedPQ]]="","",IF((INDEX(S2PQ_relational[],MATCH(Checklist48[[#This Row],[PIGUID&amp;NO]],S2PQ_relational[PIGUID &amp; "NO"],0),1))=Checklist48[[#This Row],[PIGUID]],"Not applicable",""))))</f>
        <v/>
      </c>
      <c r="Q62" s="44" t="str">
        <f>IF(Checklist48[[#This Row],[N/A]]="Not Applicable",INDEX(S2PQ[[Step 2 questions]:[Justification]],MATCH(Checklist48[[#This Row],[RelatedPQ]],S2PQ[S2PQGUID],0),3),"")</f>
        <v/>
      </c>
      <c r="R62" s="66"/>
    </row>
    <row r="63" spans="2:18" s="43" customFormat="1" ht="180" x14ac:dyDescent="0.25">
      <c r="B63" s="44"/>
      <c r="C63" s="44"/>
      <c r="D63" s="43">
        <f>IF(Checklist48[[#This Row],[SGUID]]="",IF(Checklist48[[#This Row],[SSGUID]]="",0,1),1)</f>
        <v>0</v>
      </c>
      <c r="E63" s="44" t="s">
        <v>1105</v>
      </c>
      <c r="F63" s="44" t="str">
        <f>_xlfn.IFNA(Checklist48[[#This Row],[RelatedPQ]],"NA")</f>
        <v>NA</v>
      </c>
      <c r="G63" s="44" t="e">
        <f>IF(Checklist48[[#This Row],[PIGUID]]="","",INDEX(S2PQ_relational[],MATCH(Checklist48[[#This Row],[PIGUID&amp;NO]],S2PQ_relational[PIGUID &amp; "NO"],0),2))</f>
        <v>#N/A</v>
      </c>
      <c r="H63" s="44" t="str">
        <f>Checklist48[[#This Row],[PIGUID]]&amp;"NO"</f>
        <v>5oXoMdV0plLITbKlnLiRUxNO</v>
      </c>
      <c r="I63" s="44" t="b">
        <f>IF(Checklist48[[#This Row],[PIGUID]]="","",INDEX(PIs[NA Exempt],MATCH(Checklist48[[#This Row],[PIGUID]],PIs[GUID],0),1))</f>
        <v>0</v>
      </c>
      <c r="J63" s="44" t="str">
        <f>IF(Checklist48[[#This Row],[SGUID]]="",IF(Checklist48[[#This Row],[SSGUID]]="",IF(Checklist48[[#This Row],[PIGUID]]="","",INDEX(PIs[[Column1]:[SS]],MATCH(Checklist48[[#This Row],[PIGUID]],PIs[GUID],0),2)),INDEX(PIs[[Column1]:[SS]],MATCH(Checklist48[[#This Row],[SSGUID]],PIs[SSGUID],0),18)),INDEX(PIs[[Column1]:[SS]],MATCH(Checklist48[[#This Row],[SGUID]],PIs[SGUID],0),14))</f>
        <v>HOP 16.01</v>
      </c>
      <c r="K63" s="44" t="str">
        <f>IF(Checklist48[[#This Row],[SGUID]]="",IF(Checklist48[[#This Row],[SSGUID]]="",IF(Checklist48[[#This Row],[PIGUID]]="","",INDEX(PIs[[Column1]:[SS]],MATCH(Checklist48[[#This Row],[PIGUID]],PIs[GUID],0),4)),INDEX(PIs[[Column1]:[Ssbody]],MATCH(Checklist48[[#This Row],[SSGUID]],PIs[SSGUID],0),19)),INDEX(PIs[[Column1]:[SS]],MATCH(Checklist48[[#This Row],[SGUID]],PIs[SGUID],0),15))</f>
        <v>A system is in place to address risks associated with food fraud.</v>
      </c>
      <c r="L63" s="44" t="str">
        <f>IF(Checklist48[[#This Row],[SGUID]]="",IF(Checklist48[[#This Row],[SSGUID]]="",INDEX(PIs[[Column1]:[SS]],MATCH(Checklist48[[#This Row],[PIGUID]],PIs[GUID],0),6),""),"")</f>
        <v>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v>
      </c>
      <c r="M63" s="44" t="str">
        <f>IF(Checklist48[[#This Row],[SSGUID]]="",IF(Checklist48[[#This Row],[PIGUID]]="","",INDEX(PIs[[Column1]:[SS]],MATCH(Checklist48[[#This Row],[PIGUID]],PIs[GUID],0),8)),"")</f>
        <v>Minor Must</v>
      </c>
      <c r="N63" s="66"/>
      <c r="O63" s="66"/>
      <c r="P63" s="44" t="str">
        <f>IF(Checklist48[[#This Row],[ifna]]="NA","",IF(Checklist48[[#This Row],[RelatedPQ]]=0,"",IF(Checklist48[[#This Row],[RelatedPQ]]="","",IF((INDEX(S2PQ_relational[],MATCH(Checklist48[[#This Row],[PIGUID&amp;NO]],S2PQ_relational[PIGUID &amp; "NO"],0),1))=Checklist48[[#This Row],[PIGUID]],"Not applicable",""))))</f>
        <v/>
      </c>
      <c r="Q63" s="44" t="str">
        <f>IF(Checklist48[[#This Row],[N/A]]="Not Applicable",INDEX(S2PQ[[Step 2 questions]:[Justification]],MATCH(Checklist48[[#This Row],[RelatedPQ]],S2PQ[S2PQGUID],0),3),"")</f>
        <v/>
      </c>
      <c r="R63" s="66"/>
    </row>
    <row r="64" spans="2:18" s="43" customFormat="1" ht="22.5" x14ac:dyDescent="0.25">
      <c r="B64" s="44" t="s">
        <v>1104</v>
      </c>
      <c r="C64" s="44"/>
      <c r="D64" s="43">
        <f>IF(Checklist48[[#This Row],[SGUID]]="",IF(Checklist48[[#This Row],[SSGUID]]="",0,1),1)</f>
        <v>1</v>
      </c>
      <c r="E64" s="44"/>
      <c r="F64" s="44" t="str">
        <f>_xlfn.IFNA(Checklist48[[#This Row],[RelatedPQ]],"NA")</f>
        <v/>
      </c>
      <c r="G64" s="44" t="str">
        <f>IF(Checklist48[[#This Row],[PIGUID]]="","",INDEX(S2PQ_relational[],MATCH(Checklist48[[#This Row],[PIGUID&amp;NO]],S2PQ_relational[PIGUID &amp; "NO"],0),2))</f>
        <v/>
      </c>
      <c r="H64" s="44" t="str">
        <f>Checklist48[[#This Row],[PIGUID]]&amp;"NO"</f>
        <v>NO</v>
      </c>
      <c r="I64" s="44" t="str">
        <f>IF(Checklist48[[#This Row],[PIGUID]]="","",INDEX(PIs[NA Exempt],MATCH(Checklist48[[#This Row],[PIGUID]],PIs[GUID],0),1))</f>
        <v/>
      </c>
      <c r="J64" s="44" t="str">
        <f>IF(Checklist48[[#This Row],[SGUID]]="",IF(Checklist48[[#This Row],[SSGUID]]="",IF(Checklist48[[#This Row],[PIGUID]]="","",INDEX(PIs[[Column1]:[SS]],MATCH(Checklist48[[#This Row],[PIGUID]],PIs[GUID],0),2)),INDEX(PIs[[Column1]:[SS]],MATCH(Checklist48[[#This Row],[SSGUID]],PIs[SSGUID],0),18)),INDEX(PIs[[Column1]:[SS]],MATCH(Checklist48[[#This Row],[SGUID]],PIs[SGUID],0),14))</f>
        <v>HOP 17 LOGO USE</v>
      </c>
      <c r="K64" s="44" t="str">
        <f>IF(Checklist48[[#This Row],[SGUID]]="",IF(Checklist48[[#This Row],[SSGUID]]="",IF(Checklist48[[#This Row],[PIGUID]]="","",INDEX(PIs[[Column1]:[SS]],MATCH(Checklist48[[#This Row],[PIGUID]],PIs[GUID],0),4)),INDEX(PIs[[Column1]:[Ssbody]],MATCH(Checklist48[[#This Row],[SSGUID]],PIs[SSGUID],0),19)),INDEX(PIs[[Column1]:[SS]],MATCH(Checklist48[[#This Row],[SGUID]],PIs[SGUID],0),15))</f>
        <v>-</v>
      </c>
      <c r="L64" s="44" t="str">
        <f>IF(Checklist48[[#This Row],[SGUID]]="",IF(Checklist48[[#This Row],[SSGUID]]="",INDEX(PIs[[Column1]:[SS]],MATCH(Checklist48[[#This Row],[PIGUID]],PIs[GUID],0),6),""),"")</f>
        <v/>
      </c>
      <c r="M64" s="44" t="str">
        <f>IF(Checklist48[[#This Row],[SSGUID]]="",IF(Checklist48[[#This Row],[PIGUID]]="","",INDEX(PIs[[Column1]:[SS]],MATCH(Checklist48[[#This Row],[PIGUID]],PIs[GUID],0),8)),"")</f>
        <v/>
      </c>
      <c r="N64" s="66"/>
      <c r="O64" s="66"/>
      <c r="P64" s="44" t="str">
        <f>IF(Checklist48[[#This Row],[ifna]]="NA","",IF(Checklist48[[#This Row],[RelatedPQ]]=0,"",IF(Checklist48[[#This Row],[RelatedPQ]]="","",IF((INDEX(S2PQ_relational[],MATCH(Checklist48[[#This Row],[PIGUID&amp;NO]],S2PQ_relational[PIGUID &amp; "NO"],0),1))=Checklist48[[#This Row],[PIGUID]],"Not applicable",""))))</f>
        <v/>
      </c>
      <c r="Q64" s="44" t="str">
        <f>IF(Checklist48[[#This Row],[N/A]]="Not Applicable",INDEX(S2PQ[[Step 2 questions]:[Justification]],MATCH(Checklist48[[#This Row],[RelatedPQ]],S2PQ[S2PQGUID],0),3),"")</f>
        <v/>
      </c>
      <c r="R64" s="66"/>
    </row>
    <row r="65" spans="2:18" s="43" customFormat="1" ht="33.75" hidden="1" x14ac:dyDescent="0.25">
      <c r="B65" s="44"/>
      <c r="C65" s="44" t="s">
        <v>50</v>
      </c>
      <c r="D65" s="43">
        <f>IF(Checklist48[[#This Row],[SGUID]]="",IF(Checklist48[[#This Row],[SSGUID]]="",0,1),1)</f>
        <v>1</v>
      </c>
      <c r="E65" s="44"/>
      <c r="F65" s="44" t="str">
        <f>_xlfn.IFNA(Checklist48[[#This Row],[RelatedPQ]],"NA")</f>
        <v/>
      </c>
      <c r="G65" s="44" t="str">
        <f>IF(Checklist48[[#This Row],[PIGUID]]="","",INDEX(S2PQ_relational[],MATCH(Checklist48[[#This Row],[PIGUID&amp;NO]],S2PQ_relational[PIGUID &amp; "NO"],0),2))</f>
        <v/>
      </c>
      <c r="H65" s="44" t="str">
        <f>Checklist48[[#This Row],[PIGUID]]&amp;"NO"</f>
        <v>NO</v>
      </c>
      <c r="I65" s="44" t="str">
        <f>IF(Checklist48[[#This Row],[PIGUID]]="","",INDEX(PIs[NA Exempt],MATCH(Checklist48[[#This Row],[PIGUID]],PIs[GUID],0),1))</f>
        <v/>
      </c>
      <c r="J65" s="44" t="str">
        <f>IF(Checklist48[[#This Row],[SGUID]]="",IF(Checklist48[[#This Row],[SSGUID]]="",IF(Checklist48[[#This Row],[PIGUID]]="","",INDEX(PIs[[Column1]:[SS]],MATCH(Checklist48[[#This Row],[PIGUID]],PIs[GUID],0),2)),INDEX(PIs[[Column1]:[SS]],MATCH(Checklist48[[#This Row],[SSGUID]],PIs[SSGUID],0),18)),INDEX(PIs[[Column1]:[SS]],MATCH(Checklist48[[#This Row],[SGUID]],PIs[SGUID],0),14))</f>
        <v>-</v>
      </c>
      <c r="K65" s="44" t="str">
        <f>IF(Checklist48[[#This Row],[SGUID]]="",IF(Checklist48[[#This Row],[SSGUID]]="",IF(Checklist48[[#This Row],[PIGUID]]="","",INDEX(PIs[[Column1]:[SS]],MATCH(Checklist48[[#This Row],[PIGUID]],PIs[GUID],0),4)),INDEX(PIs[[Column1]:[Ssbody]],MATCH(Checklist48[[#This Row],[SSGUID]],PIs[SSGUID],0),19)),INDEX(PIs[[Column1]:[SS]],MATCH(Checklist48[[#This Row],[SGUID]],PIs[SGUID],0),15))</f>
        <v>-</v>
      </c>
      <c r="L65" s="44" t="str">
        <f>IF(Checklist48[[#This Row],[SGUID]]="",IF(Checklist48[[#This Row],[SSGUID]]="",INDEX(PIs[[Column1]:[SS]],MATCH(Checklist48[[#This Row],[PIGUID]],PIs[GUID],0),6),""),"")</f>
        <v/>
      </c>
      <c r="M65" s="44" t="str">
        <f>IF(Checklist48[[#This Row],[SSGUID]]="",IF(Checklist48[[#This Row],[PIGUID]]="","",INDEX(PIs[[Column1]:[SS]],MATCH(Checklist48[[#This Row],[PIGUID]],PIs[GUID],0),8)),"")</f>
        <v/>
      </c>
      <c r="N65" s="66"/>
      <c r="O65" s="66"/>
      <c r="P65" s="44" t="str">
        <f>IF(Checklist48[[#This Row],[ifna]]="NA","",IF(Checklist48[[#This Row],[RelatedPQ]]=0,"",IF(Checklist48[[#This Row],[RelatedPQ]]="","",IF((INDEX(S2PQ_relational[],MATCH(Checklist48[[#This Row],[PIGUID&amp;NO]],S2PQ_relational[PIGUID &amp; "NO"],0),1))=Checklist48[[#This Row],[PIGUID]],"Not applicable",""))))</f>
        <v/>
      </c>
      <c r="Q65" s="44" t="str">
        <f>IF(Checklist48[[#This Row],[N/A]]="Not Applicable",INDEX(S2PQ[[Step 2 questions]:[Justification]],MATCH(Checklist48[[#This Row],[RelatedPQ]],S2PQ[S2PQGUID],0),3),"")</f>
        <v/>
      </c>
      <c r="R65" s="66"/>
    </row>
    <row r="66" spans="2:18" s="43" customFormat="1" ht="180" x14ac:dyDescent="0.25">
      <c r="B66" s="44"/>
      <c r="C66" s="44"/>
      <c r="D66" s="43">
        <f>IF(Checklist48[[#This Row],[SGUID]]="",IF(Checklist48[[#This Row],[SSGUID]]="",0,1),1)</f>
        <v>0</v>
      </c>
      <c r="E66" s="44" t="s">
        <v>1098</v>
      </c>
      <c r="F66" s="44" t="str">
        <f>_xlfn.IFNA(Checklist48[[#This Row],[RelatedPQ]],"NA")</f>
        <v>NA</v>
      </c>
      <c r="G66" s="44" t="e">
        <f>IF(Checklist48[[#This Row],[PIGUID]]="","",INDEX(S2PQ_relational[],MATCH(Checklist48[[#This Row],[PIGUID&amp;NO]],S2PQ_relational[PIGUID &amp; "NO"],0),2))</f>
        <v>#N/A</v>
      </c>
      <c r="H66" s="44" t="str">
        <f>Checklist48[[#This Row],[PIGUID]]&amp;"NO"</f>
        <v>5UzUaW967OUEQyZ98PFuxaNO</v>
      </c>
      <c r="I66" s="44" t="b">
        <f>IF(Checklist48[[#This Row],[PIGUID]]="","",INDEX(PIs[NA Exempt],MATCH(Checklist48[[#This Row],[PIGUID]],PIs[GUID],0),1))</f>
        <v>0</v>
      </c>
      <c r="J66" s="44" t="str">
        <f>IF(Checklist48[[#This Row],[SGUID]]="",IF(Checklist48[[#This Row],[SSGUID]]="",IF(Checklist48[[#This Row],[PIGUID]]="","",INDEX(PIs[[Column1]:[SS]],MATCH(Checklist48[[#This Row],[PIGUID]],PIs[GUID],0),2)),INDEX(PIs[[Column1]:[SS]],MATCH(Checklist48[[#This Row],[SSGUID]],PIs[SSGUID],0),18)),INDEX(PIs[[Column1]:[SS]],MATCH(Checklist48[[#This Row],[SGUID]],PIs[SGUID],0),14))</f>
        <v>HOP 17.01</v>
      </c>
      <c r="K66"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word, trademark, and QR code or logo, as well as the GLOBALG.A.P. Number (GGN) are used according to “GLOBALG.A.P. trademarks use: Policy and guidelines.”</v>
      </c>
      <c r="L66" s="44" t="str">
        <f>IF(Checklist48[[#This Row],[SGUID]]="",IF(Checklist48[[#This Row],[SSGUID]]="",INDEX(PIs[[Column1]:[SS]],MATCH(Checklist48[[#This Row],[PIGUID]],PIs[GUID],0),6),""),"")</f>
        <v>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v>
      </c>
      <c r="M66" s="44" t="str">
        <f>IF(Checklist48[[#This Row],[SSGUID]]="",IF(Checklist48[[#This Row],[PIGUID]]="","",INDEX(PIs[[Column1]:[SS]],MATCH(Checklist48[[#This Row],[PIGUID]],PIs[GUID],0),8)),"")</f>
        <v>Major Must</v>
      </c>
      <c r="N66" s="66"/>
      <c r="O66" s="66"/>
      <c r="P66" s="44" t="str">
        <f>IF(Checklist48[[#This Row],[ifna]]="NA","",IF(Checklist48[[#This Row],[RelatedPQ]]=0,"",IF(Checklist48[[#This Row],[RelatedPQ]]="","",IF((INDEX(S2PQ_relational[],MATCH(Checklist48[[#This Row],[PIGUID&amp;NO]],S2PQ_relational[PIGUID &amp; "NO"],0),1))=Checklist48[[#This Row],[PIGUID]],"Not applicable",""))))</f>
        <v/>
      </c>
      <c r="Q66" s="44" t="str">
        <f>IF(Checklist48[[#This Row],[N/A]]="Not Applicable",INDEX(S2PQ[[Step 2 questions]:[Justification]],MATCH(Checklist48[[#This Row],[RelatedPQ]],S2PQ[S2PQGUID],0),3),"")</f>
        <v/>
      </c>
      <c r="R66" s="66"/>
    </row>
    <row r="67" spans="2:18" s="43" customFormat="1" ht="33.75" x14ac:dyDescent="0.25">
      <c r="B67" s="44" t="s">
        <v>225</v>
      </c>
      <c r="C67" s="44"/>
      <c r="D67" s="43">
        <f>IF(Checklist48[[#This Row],[SGUID]]="",IF(Checklist48[[#This Row],[SSGUID]]="",0,1),1)</f>
        <v>1</v>
      </c>
      <c r="E67" s="44"/>
      <c r="F67" s="44" t="str">
        <f>_xlfn.IFNA(Checklist48[[#This Row],[RelatedPQ]],"NA")</f>
        <v/>
      </c>
      <c r="G67" s="44" t="str">
        <f>IF(Checklist48[[#This Row],[PIGUID]]="","",INDEX(S2PQ_relational[],MATCH(Checklist48[[#This Row],[PIGUID&amp;NO]],S2PQ_relational[PIGUID &amp; "NO"],0),2))</f>
        <v/>
      </c>
      <c r="H67" s="44" t="str">
        <f>Checklist48[[#This Row],[PIGUID]]&amp;"NO"</f>
        <v>NO</v>
      </c>
      <c r="I67" s="44" t="str">
        <f>IF(Checklist48[[#This Row],[PIGUID]]="","",INDEX(PIs[NA Exempt],MATCH(Checklist48[[#This Row],[PIGUID]],PIs[GUID],0),1))</f>
        <v/>
      </c>
      <c r="J67" s="44" t="str">
        <f>IF(Checklist48[[#This Row],[SGUID]]="",IF(Checklist48[[#This Row],[SSGUID]]="",IF(Checklist48[[#This Row],[PIGUID]]="","",INDEX(PIs[[Column1]:[SS]],MATCH(Checklist48[[#This Row],[PIGUID]],PIs[GUID],0),2)),INDEX(PIs[[Column1]:[SS]],MATCH(Checklist48[[#This Row],[SSGUID]],PIs[SSGUID],0),18)),INDEX(PIs[[Column1]:[SS]],MATCH(Checklist48[[#This Row],[SGUID]],PIs[SGUID],0),14))</f>
        <v>HOP 18 GLOBALG.A.P. STATUS</v>
      </c>
      <c r="K67" s="44" t="str">
        <f>IF(Checklist48[[#This Row],[SGUID]]="",IF(Checklist48[[#This Row],[SSGUID]]="",IF(Checklist48[[#This Row],[PIGUID]]="","",INDEX(PIs[[Column1]:[SS]],MATCH(Checklist48[[#This Row],[PIGUID]],PIs[GUID],0),4)),INDEX(PIs[[Column1]:[Ssbody]],MATCH(Checklist48[[#This Row],[SSGUID]],PIs[SSGUID],0),19)),INDEX(PIs[[Column1]:[SS]],MATCH(Checklist48[[#This Row],[SGUID]],PIs[SGUID],0),15))</f>
        <v>-</v>
      </c>
      <c r="L67" s="44" t="str">
        <f>IF(Checklist48[[#This Row],[SGUID]]="",IF(Checklist48[[#This Row],[SSGUID]]="",INDEX(PIs[[Column1]:[SS]],MATCH(Checklist48[[#This Row],[PIGUID]],PIs[GUID],0),6),""),"")</f>
        <v/>
      </c>
      <c r="M67" s="44" t="str">
        <f>IF(Checklist48[[#This Row],[SSGUID]]="",IF(Checklist48[[#This Row],[PIGUID]]="","",INDEX(PIs[[Column1]:[SS]],MATCH(Checklist48[[#This Row],[PIGUID]],PIs[GUID],0),8)),"")</f>
        <v/>
      </c>
      <c r="N67" s="66"/>
      <c r="O67" s="66"/>
      <c r="P67" s="44" t="str">
        <f>IF(Checklist48[[#This Row],[ifna]]="NA","",IF(Checklist48[[#This Row],[RelatedPQ]]=0,"",IF(Checklist48[[#This Row],[RelatedPQ]]="","",IF((INDEX(S2PQ_relational[],MATCH(Checklist48[[#This Row],[PIGUID&amp;NO]],S2PQ_relational[PIGUID &amp; "NO"],0),1))=Checklist48[[#This Row],[PIGUID]],"Not applicable",""))))</f>
        <v/>
      </c>
      <c r="Q67" s="44" t="str">
        <f>IF(Checklist48[[#This Row],[N/A]]="Not Applicable",INDEX(S2PQ[[Step 2 questions]:[Justification]],MATCH(Checklist48[[#This Row],[RelatedPQ]],S2PQ[S2PQGUID],0),3),"")</f>
        <v/>
      </c>
      <c r="R67" s="66"/>
    </row>
    <row r="68" spans="2:18" s="43" customFormat="1" ht="33.75" hidden="1" x14ac:dyDescent="0.25">
      <c r="B68" s="44"/>
      <c r="C68" s="44" t="s">
        <v>50</v>
      </c>
      <c r="D68" s="43">
        <f>IF(Checklist48[[#This Row],[SGUID]]="",IF(Checklist48[[#This Row],[SSGUID]]="",0,1),1)</f>
        <v>1</v>
      </c>
      <c r="E68" s="44"/>
      <c r="F68" s="44" t="str">
        <f>_xlfn.IFNA(Checklist48[[#This Row],[RelatedPQ]],"NA")</f>
        <v/>
      </c>
      <c r="G68" s="44" t="str">
        <f>IF(Checklist48[[#This Row],[PIGUID]]="","",INDEX(S2PQ_relational[],MATCH(Checklist48[[#This Row],[PIGUID&amp;NO]],S2PQ_relational[PIGUID &amp; "NO"],0),2))</f>
        <v/>
      </c>
      <c r="H68" s="44" t="str">
        <f>Checklist48[[#This Row],[PIGUID]]&amp;"NO"</f>
        <v>NO</v>
      </c>
      <c r="I68" s="44" t="str">
        <f>IF(Checklist48[[#This Row],[PIGUID]]="","",INDEX(PIs[NA Exempt],MATCH(Checklist48[[#This Row],[PIGUID]],PIs[GUID],0),1))</f>
        <v/>
      </c>
      <c r="J68" s="44" t="str">
        <f>IF(Checklist48[[#This Row],[SGUID]]="",IF(Checklist48[[#This Row],[SSGUID]]="",IF(Checklist48[[#This Row],[PIGUID]]="","",INDEX(PIs[[Column1]:[SS]],MATCH(Checklist48[[#This Row],[PIGUID]],PIs[GUID],0),2)),INDEX(PIs[[Column1]:[SS]],MATCH(Checklist48[[#This Row],[SSGUID]],PIs[SSGUID],0),18)),INDEX(PIs[[Column1]:[SS]],MATCH(Checklist48[[#This Row],[SGUID]],PIs[SGUID],0),14))</f>
        <v>-</v>
      </c>
      <c r="K68" s="44" t="str">
        <f>IF(Checklist48[[#This Row],[SGUID]]="",IF(Checklist48[[#This Row],[SSGUID]]="",IF(Checklist48[[#This Row],[PIGUID]]="","",INDEX(PIs[[Column1]:[SS]],MATCH(Checklist48[[#This Row],[PIGUID]],PIs[GUID],0),4)),INDEX(PIs[[Column1]:[Ssbody]],MATCH(Checklist48[[#This Row],[SSGUID]],PIs[SSGUID],0),19)),INDEX(PIs[[Column1]:[SS]],MATCH(Checklist48[[#This Row],[SGUID]],PIs[SGUID],0),15))</f>
        <v>-</v>
      </c>
      <c r="L68" s="44" t="str">
        <f>IF(Checklist48[[#This Row],[SGUID]]="",IF(Checklist48[[#This Row],[SSGUID]]="",INDEX(PIs[[Column1]:[SS]],MATCH(Checklist48[[#This Row],[PIGUID]],PIs[GUID],0),6),""),"")</f>
        <v/>
      </c>
      <c r="M68" s="44" t="str">
        <f>IF(Checklist48[[#This Row],[SSGUID]]="",IF(Checklist48[[#This Row],[PIGUID]]="","",INDEX(PIs[[Column1]:[SS]],MATCH(Checklist48[[#This Row],[PIGUID]],PIs[GUID],0),8)),"")</f>
        <v/>
      </c>
      <c r="N68" s="66"/>
      <c r="O68" s="66"/>
      <c r="P68" s="44" t="str">
        <f>IF(Checklist48[[#This Row],[ifna]]="NA","",IF(Checklist48[[#This Row],[RelatedPQ]]=0,"",IF(Checklist48[[#This Row],[RelatedPQ]]="","",IF((INDEX(S2PQ_relational[],MATCH(Checklist48[[#This Row],[PIGUID&amp;NO]],S2PQ_relational[PIGUID &amp; "NO"],0),1))=Checklist48[[#This Row],[PIGUID]],"Not applicable",""))))</f>
        <v/>
      </c>
      <c r="Q68" s="44" t="str">
        <f>IF(Checklist48[[#This Row],[N/A]]="Not Applicable",INDEX(S2PQ[[Step 2 questions]:[Justification]],MATCH(Checklist48[[#This Row],[RelatedPQ]],S2PQ[S2PQGUID],0),3),"")</f>
        <v/>
      </c>
      <c r="R68" s="66"/>
    </row>
    <row r="69" spans="2:18" s="43" customFormat="1" ht="326.25" x14ac:dyDescent="0.25">
      <c r="B69" s="44"/>
      <c r="C69" s="44"/>
      <c r="D69" s="43">
        <f>IF(Checklist48[[#This Row],[SGUID]]="",IF(Checklist48[[#This Row],[SSGUID]]="",0,1),1)</f>
        <v>0</v>
      </c>
      <c r="E69" s="44" t="s">
        <v>219</v>
      </c>
      <c r="F69" s="44" t="str">
        <f>_xlfn.IFNA(Checklist48[[#This Row],[RelatedPQ]],"NA")</f>
        <v>NA</v>
      </c>
      <c r="G69" s="44" t="e">
        <f>IF(Checklist48[[#This Row],[PIGUID]]="","",INDEX(S2PQ_relational[],MATCH(Checklist48[[#This Row],[PIGUID&amp;NO]],S2PQ_relational[PIGUID &amp; "NO"],0),2))</f>
        <v>#N/A</v>
      </c>
      <c r="H69" s="44" t="str">
        <f>Checklist48[[#This Row],[PIGUID]]&amp;"NO"</f>
        <v>318Zk1sDpAYQR4ep8CTSOaNO</v>
      </c>
      <c r="I69" s="44" t="b">
        <f>IF(Checklist48[[#This Row],[PIGUID]]="","",INDEX(PIs[NA Exempt],MATCH(Checklist48[[#This Row],[PIGUID]],PIs[GUID],0),1))</f>
        <v>0</v>
      </c>
      <c r="J69" s="44" t="str">
        <f>IF(Checklist48[[#This Row],[SGUID]]="",IF(Checklist48[[#This Row],[SSGUID]]="",IF(Checklist48[[#This Row],[PIGUID]]="","",INDEX(PIs[[Column1]:[SS]],MATCH(Checklist48[[#This Row],[PIGUID]],PIs[GUID],0),2)),INDEX(PIs[[Column1]:[SS]],MATCH(Checklist48[[#This Row],[SSGUID]],PIs[SSGUID],0),18)),INDEX(PIs[[Column1]:[SS]],MATCH(Checklist48[[#This Row],[SGUID]],PIs[SGUID],0),14))</f>
        <v>HOP 18.01</v>
      </c>
      <c r="K69" s="44" t="str">
        <f>IF(Checklist48[[#This Row],[SGUID]]="",IF(Checklist48[[#This Row],[SSGUID]]="",IF(Checklist48[[#This Row],[PIGUID]]="","",INDEX(PIs[[Column1]:[SS]],MATCH(Checklist48[[#This Row],[PIGUID]],PIs[GUID],0),4)),INDEX(PIs[[Column1]:[Ssbody]],MATCH(Checklist48[[#This Row],[SSGUID]],PIs[SSGUID],0),19)),INDEX(PIs[[Column1]:[SS]],MATCH(Checklist48[[#This Row],[SGUID]],PIs[SGUID],0),15))</f>
        <v>Transaction documentation includes reference to the GLOBALG.A.P. status and the GLOBALG.A.P. Number (GGN).</v>
      </c>
      <c r="L69" s="44" t="str">
        <f>IF(Checklist48[[#This Row],[SGUID]]="",IF(Checklist48[[#This Row],[SSGUID]]="",INDEX(PIs[[Column1]:[SS]],MATCH(Checklist48[[#This Row],[PIGUID]],PIs[GUID],0),6),""),"")</f>
        <v>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v>
      </c>
      <c r="M69" s="44" t="str">
        <f>IF(Checklist48[[#This Row],[SSGUID]]="",IF(Checklist48[[#This Row],[PIGUID]]="","",INDEX(PIs[[Column1]:[SS]],MATCH(Checklist48[[#This Row],[PIGUID]],PIs[GUID],0),8)),"")</f>
        <v>Major Must</v>
      </c>
      <c r="N69" s="66"/>
      <c r="O69" s="66"/>
      <c r="P69" s="44" t="str">
        <f>IF(Checklist48[[#This Row],[ifna]]="NA","",IF(Checklist48[[#This Row],[RelatedPQ]]=0,"",IF(Checklist48[[#This Row],[RelatedPQ]]="","",IF((INDEX(S2PQ_relational[],MATCH(Checklist48[[#This Row],[PIGUID&amp;NO]],S2PQ_relational[PIGUID &amp; "NO"],0),1))=Checklist48[[#This Row],[PIGUID]],"Not applicable",""))))</f>
        <v/>
      </c>
      <c r="Q69" s="44" t="str">
        <f>IF(Checklist48[[#This Row],[N/A]]="Not Applicable",INDEX(S2PQ[[Step 2 questions]:[Justification]],MATCH(Checklist48[[#This Row],[RelatedPQ]],S2PQ[S2PQGUID],0),3),"")</f>
        <v/>
      </c>
      <c r="R69" s="66"/>
    </row>
    <row r="70" spans="2:18" s="43" customFormat="1" ht="22.5" x14ac:dyDescent="0.25">
      <c r="B70" s="44" t="s">
        <v>218</v>
      </c>
      <c r="C70" s="44"/>
      <c r="D70" s="43">
        <f>IF(Checklist48[[#This Row],[SGUID]]="",IF(Checklist48[[#This Row],[SSGUID]]="",0,1),1)</f>
        <v>1</v>
      </c>
      <c r="E70" s="44"/>
      <c r="F70" s="44" t="str">
        <f>_xlfn.IFNA(Checklist48[[#This Row],[RelatedPQ]],"NA")</f>
        <v/>
      </c>
      <c r="G70" s="44" t="str">
        <f>IF(Checklist48[[#This Row],[PIGUID]]="","",INDEX(S2PQ_relational[],MATCH(Checklist48[[#This Row],[PIGUID&amp;NO]],S2PQ_relational[PIGUID &amp; "NO"],0),2))</f>
        <v/>
      </c>
      <c r="H70" s="44" t="str">
        <f>Checklist48[[#This Row],[PIGUID]]&amp;"NO"</f>
        <v>NO</v>
      </c>
      <c r="I70" s="44" t="str">
        <f>IF(Checklist48[[#This Row],[PIGUID]]="","",INDEX(PIs[NA Exempt],MATCH(Checklist48[[#This Row],[PIGUID]],PIs[GUID],0),1))</f>
        <v/>
      </c>
      <c r="J70" s="44" t="str">
        <f>IF(Checklist48[[#This Row],[SGUID]]="",IF(Checklist48[[#This Row],[SSGUID]]="",IF(Checklist48[[#This Row],[PIGUID]]="","",INDEX(PIs[[Column1]:[SS]],MATCH(Checklist48[[#This Row],[PIGUID]],PIs[GUID],0),2)),INDEX(PIs[[Column1]:[SS]],MATCH(Checklist48[[#This Row],[SSGUID]],PIs[SSGUID],0),18)),INDEX(PIs[[Column1]:[SS]],MATCH(Checklist48[[#This Row],[SGUID]],PIs[SGUID],0),14))</f>
        <v>HOP 19 HYGIENE</v>
      </c>
      <c r="K70" s="44" t="str">
        <f>IF(Checklist48[[#This Row],[SGUID]]="",IF(Checklist48[[#This Row],[SSGUID]]="",IF(Checklist48[[#This Row],[PIGUID]]="","",INDEX(PIs[[Column1]:[SS]],MATCH(Checklist48[[#This Row],[PIGUID]],PIs[GUID],0),4)),INDEX(PIs[[Column1]:[Ssbody]],MATCH(Checklist48[[#This Row],[SSGUID]],PIs[SSGUID],0),19)),INDEX(PIs[[Column1]:[SS]],MATCH(Checklist48[[#This Row],[SGUID]],PIs[SGUID],0),15))</f>
        <v>-</v>
      </c>
      <c r="L70" s="44" t="str">
        <f>IF(Checklist48[[#This Row],[SGUID]]="",IF(Checklist48[[#This Row],[SSGUID]]="",INDEX(PIs[[Column1]:[SS]],MATCH(Checklist48[[#This Row],[PIGUID]],PIs[GUID],0),6),""),"")</f>
        <v/>
      </c>
      <c r="M70" s="44" t="str">
        <f>IF(Checklist48[[#This Row],[SSGUID]]="",IF(Checklist48[[#This Row],[PIGUID]]="","",INDEX(PIs[[Column1]:[SS]],MATCH(Checklist48[[#This Row],[PIGUID]],PIs[GUID],0),8)),"")</f>
        <v/>
      </c>
      <c r="N70" s="66"/>
      <c r="O70" s="66"/>
      <c r="P70" s="44" t="str">
        <f>IF(Checklist48[[#This Row],[ifna]]="NA","",IF(Checklist48[[#This Row],[RelatedPQ]]=0,"",IF(Checklist48[[#This Row],[RelatedPQ]]="","",IF((INDEX(S2PQ_relational[],MATCH(Checklist48[[#This Row],[PIGUID&amp;NO]],S2PQ_relational[PIGUID &amp; "NO"],0),1))=Checklist48[[#This Row],[PIGUID]],"Not applicable",""))))</f>
        <v/>
      </c>
      <c r="Q70" s="44" t="str">
        <f>IF(Checklist48[[#This Row],[N/A]]="Not Applicable",INDEX(S2PQ[[Step 2 questions]:[Justification]],MATCH(Checklist48[[#This Row],[RelatedPQ]],S2PQ[S2PQGUID],0),3),"")</f>
        <v/>
      </c>
      <c r="R70" s="66"/>
    </row>
    <row r="71" spans="2:18" s="43" customFormat="1" ht="33.75" hidden="1" x14ac:dyDescent="0.25">
      <c r="B71" s="44"/>
      <c r="C71" s="44" t="s">
        <v>50</v>
      </c>
      <c r="D71" s="43">
        <f>IF(Checklist48[[#This Row],[SGUID]]="",IF(Checklist48[[#This Row],[SSGUID]]="",0,1),1)</f>
        <v>1</v>
      </c>
      <c r="E71" s="44"/>
      <c r="F71" s="44" t="str">
        <f>_xlfn.IFNA(Checklist48[[#This Row],[RelatedPQ]],"NA")</f>
        <v/>
      </c>
      <c r="G71" s="44" t="str">
        <f>IF(Checklist48[[#This Row],[PIGUID]]="","",INDEX(S2PQ_relational[],MATCH(Checklist48[[#This Row],[PIGUID&amp;NO]],S2PQ_relational[PIGUID &amp; "NO"],0),2))</f>
        <v/>
      </c>
      <c r="H71" s="44" t="str">
        <f>Checklist48[[#This Row],[PIGUID]]&amp;"NO"</f>
        <v>NO</v>
      </c>
      <c r="I71" s="44" t="str">
        <f>IF(Checklist48[[#This Row],[PIGUID]]="","",INDEX(PIs[NA Exempt],MATCH(Checklist48[[#This Row],[PIGUID]],PIs[GUID],0),1))</f>
        <v/>
      </c>
      <c r="J71" s="44" t="str">
        <f>IF(Checklist48[[#This Row],[SGUID]]="",IF(Checklist48[[#This Row],[SSGUID]]="",IF(Checklist48[[#This Row],[PIGUID]]="","",INDEX(PIs[[Column1]:[SS]],MATCH(Checklist48[[#This Row],[PIGUID]],PIs[GUID],0),2)),INDEX(PIs[[Column1]:[SS]],MATCH(Checklist48[[#This Row],[SSGUID]],PIs[SSGUID],0),18)),INDEX(PIs[[Column1]:[SS]],MATCH(Checklist48[[#This Row],[SGUID]],PIs[SGUID],0),14))</f>
        <v>-</v>
      </c>
      <c r="K71" s="44" t="str">
        <f>IF(Checklist48[[#This Row],[SGUID]]="",IF(Checklist48[[#This Row],[SSGUID]]="",IF(Checklist48[[#This Row],[PIGUID]]="","",INDEX(PIs[[Column1]:[SS]],MATCH(Checklist48[[#This Row],[PIGUID]],PIs[GUID],0),4)),INDEX(PIs[[Column1]:[Ssbody]],MATCH(Checklist48[[#This Row],[SSGUID]],PIs[SSGUID],0),19)),INDEX(PIs[[Column1]:[SS]],MATCH(Checklist48[[#This Row],[SGUID]],PIs[SGUID],0),15))</f>
        <v>-</v>
      </c>
      <c r="L71" s="44" t="str">
        <f>IF(Checklist48[[#This Row],[SGUID]]="",IF(Checklist48[[#This Row],[SSGUID]]="",INDEX(PIs[[Column1]:[SS]],MATCH(Checklist48[[#This Row],[PIGUID]],PIs[GUID],0),6),""),"")</f>
        <v/>
      </c>
      <c r="M71" s="44" t="str">
        <f>IF(Checklist48[[#This Row],[SSGUID]]="",IF(Checklist48[[#This Row],[PIGUID]]="","",INDEX(PIs[[Column1]:[SS]],MATCH(Checklist48[[#This Row],[PIGUID]],PIs[GUID],0),8)),"")</f>
        <v/>
      </c>
      <c r="N71" s="66"/>
      <c r="O71" s="66"/>
      <c r="P71" s="44" t="str">
        <f>IF(Checklist48[[#This Row],[ifna]]="NA","",IF(Checklist48[[#This Row],[RelatedPQ]]=0,"",IF(Checklist48[[#This Row],[RelatedPQ]]="","",IF((INDEX(S2PQ_relational[],MATCH(Checklist48[[#This Row],[PIGUID&amp;NO]],S2PQ_relational[PIGUID &amp; "NO"],0),1))=Checklist48[[#This Row],[PIGUID]],"Not applicable",""))))</f>
        <v/>
      </c>
      <c r="Q71" s="44" t="str">
        <f>IF(Checklist48[[#This Row],[N/A]]="Not Applicable",INDEX(S2PQ[[Step 2 questions]:[Justification]],MATCH(Checklist48[[#This Row],[RelatedPQ]],S2PQ[S2PQGUID],0),3),"")</f>
        <v/>
      </c>
      <c r="R71" s="66"/>
    </row>
    <row r="72" spans="2:18" s="43" customFormat="1" ht="146.25" x14ac:dyDescent="0.25">
      <c r="B72" s="44"/>
      <c r="C72" s="44"/>
      <c r="D72" s="43">
        <f>IF(Checklist48[[#This Row],[SGUID]]="",IF(Checklist48[[#This Row],[SSGUID]]="",0,1),1)</f>
        <v>0</v>
      </c>
      <c r="E72" s="44" t="s">
        <v>1092</v>
      </c>
      <c r="F72" s="44" t="str">
        <f>_xlfn.IFNA(Checklist48[[#This Row],[RelatedPQ]],"NA")</f>
        <v>NA</v>
      </c>
      <c r="G72" s="44" t="e">
        <f>IF(Checklist48[[#This Row],[PIGUID]]="","",INDEX(S2PQ_relational[],MATCH(Checklist48[[#This Row],[PIGUID&amp;NO]],S2PQ_relational[PIGUID &amp; "NO"],0),2))</f>
        <v>#N/A</v>
      </c>
      <c r="H72" s="44" t="str">
        <f>Checklist48[[#This Row],[PIGUID]]&amp;"NO"</f>
        <v>4cViFbiKEAuOwuiqQAjJbWNO</v>
      </c>
      <c r="I72" s="44" t="b">
        <f>IF(Checklist48[[#This Row],[PIGUID]]="","",INDEX(PIs[NA Exempt],MATCH(Checklist48[[#This Row],[PIGUID]],PIs[GUID],0),1))</f>
        <v>0</v>
      </c>
      <c r="J72" s="44" t="str">
        <f>IF(Checklist48[[#This Row],[SGUID]]="",IF(Checklist48[[#This Row],[SSGUID]]="",IF(Checklist48[[#This Row],[PIGUID]]="","",INDEX(PIs[[Column1]:[SS]],MATCH(Checklist48[[#This Row],[PIGUID]],PIs[GUID],0),2)),INDEX(PIs[[Column1]:[SS]],MATCH(Checklist48[[#This Row],[SSGUID]],PIs[SSGUID],0),18)),INDEX(PIs[[Column1]:[SS]],MATCH(Checklist48[[#This Row],[SGUID]],PIs[SGUID],0),14))</f>
        <v>HOP 19.01</v>
      </c>
      <c r="K72"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a documented hygiene risk assessment.</v>
      </c>
      <c r="L72" s="44" t="str">
        <f>IF(Checklist48[[#This Row],[SGUID]]="",IF(Checklist48[[#This Row],[SSGUID]]="",INDEX(PIs[[Column1]:[SS]],MATCH(Checklist48[[#This Row],[PIGUID]],PIs[GUID],0),6),""),"")</f>
        <v>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v>
      </c>
      <c r="M72" s="44" t="str">
        <f>IF(Checklist48[[#This Row],[SSGUID]]="",IF(Checklist48[[#This Row],[PIGUID]]="","",INDEX(PIs[[Column1]:[SS]],MATCH(Checklist48[[#This Row],[PIGUID]],PIs[GUID],0),8)),"")</f>
        <v>Major Must</v>
      </c>
      <c r="N72" s="66"/>
      <c r="O72" s="66"/>
      <c r="P72" s="44" t="str">
        <f>IF(Checklist48[[#This Row],[ifna]]="NA","",IF(Checklist48[[#This Row],[RelatedPQ]]=0,"",IF(Checklist48[[#This Row],[RelatedPQ]]="","",IF((INDEX(S2PQ_relational[],MATCH(Checklist48[[#This Row],[PIGUID&amp;NO]],S2PQ_relational[PIGUID &amp; "NO"],0),1))=Checklist48[[#This Row],[PIGUID]],"Not applicable",""))))</f>
        <v/>
      </c>
      <c r="Q72" s="44" t="str">
        <f>IF(Checklist48[[#This Row],[N/A]]="Not Applicable",INDEX(S2PQ[[Step 2 questions]:[Justification]],MATCH(Checklist48[[#This Row],[RelatedPQ]],S2PQ[S2PQGUID],0),3),"")</f>
        <v/>
      </c>
      <c r="R72" s="66"/>
    </row>
    <row r="73" spans="2:18" s="43" customFormat="1" ht="247.5" x14ac:dyDescent="0.25">
      <c r="B73" s="44"/>
      <c r="C73" s="44"/>
      <c r="D73" s="43">
        <f>IF(Checklist48[[#This Row],[SGUID]]="",IF(Checklist48[[#This Row],[SSGUID]]="",0,1),1)</f>
        <v>0</v>
      </c>
      <c r="E73" s="44" t="s">
        <v>1086</v>
      </c>
      <c r="F73" s="44" t="str">
        <f>_xlfn.IFNA(Checklist48[[#This Row],[RelatedPQ]],"NA")</f>
        <v>NA</v>
      </c>
      <c r="G73" s="44" t="e">
        <f>IF(Checklist48[[#This Row],[PIGUID]]="","",INDEX(S2PQ_relational[],MATCH(Checklist48[[#This Row],[PIGUID&amp;NO]],S2PQ_relational[PIGUID &amp; "NO"],0),2))</f>
        <v>#N/A</v>
      </c>
      <c r="H73" s="44" t="str">
        <f>Checklist48[[#This Row],[PIGUID]]&amp;"NO"</f>
        <v>4jsfEdnXyobHEzFdN59icINO</v>
      </c>
      <c r="I73" s="44" t="b">
        <f>IF(Checklist48[[#This Row],[PIGUID]]="","",INDEX(PIs[NA Exempt],MATCH(Checklist48[[#This Row],[PIGUID]],PIs[GUID],0),1))</f>
        <v>0</v>
      </c>
      <c r="J73" s="44" t="str">
        <f>IF(Checklist48[[#This Row],[SGUID]]="",IF(Checklist48[[#This Row],[SSGUID]]="",IF(Checklist48[[#This Row],[PIGUID]]="","",INDEX(PIs[[Column1]:[SS]],MATCH(Checklist48[[#This Row],[PIGUID]],PIs[GUID],0),2)),INDEX(PIs[[Column1]:[SS]],MATCH(Checklist48[[#This Row],[SSGUID]],PIs[SSGUID],0),18)),INDEX(PIs[[Column1]:[SS]],MATCH(Checklist48[[#This Row],[SGUID]],PIs[SGUID],0),14))</f>
        <v>HOP 19.02</v>
      </c>
      <c r="K73" s="44" t="str">
        <f>IF(Checklist48[[#This Row],[SGUID]]="",IF(Checklist48[[#This Row],[SSGUID]]="",IF(Checklist48[[#This Row],[PIGUID]]="","",INDEX(PIs[[Column1]:[SS]],MATCH(Checklist48[[#This Row],[PIGUID]],PIs[GUID],0),4)),INDEX(PIs[[Column1]:[Ssbody]],MATCH(Checklist48[[#This Row],[SSGUID]],PIs[SSGUID],0),19)),INDEX(PIs[[Column1]:[SS]],MATCH(Checklist48[[#This Row],[SGUID]],PIs[SGUID],0),15))</f>
        <v>Documented hygiene procedures are in place to minimize food safety risks.</v>
      </c>
      <c r="L73" s="44" t="str">
        <f>IF(Checklist48[[#This Row],[SGUID]]="",IF(Checklist48[[#This Row],[SSGUID]]="",INDEX(PIs[[Column1]:[SS]],MATCH(Checklist48[[#This Row],[PIGUID]],PIs[GUID],0),6),""),"")</f>
        <v>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v>
      </c>
      <c r="M73" s="44" t="str">
        <f>IF(Checklist48[[#This Row],[SSGUID]]="",IF(Checklist48[[#This Row],[PIGUID]]="","",INDEX(PIs[[Column1]:[SS]],MATCH(Checklist48[[#This Row],[PIGUID]],PIs[GUID],0),8)),"")</f>
        <v>Major Must</v>
      </c>
      <c r="N73" s="66"/>
      <c r="O73" s="66"/>
      <c r="P73" s="44" t="str">
        <f>IF(Checklist48[[#This Row],[ifna]]="NA","",IF(Checklist48[[#This Row],[RelatedPQ]]=0,"",IF(Checklist48[[#This Row],[RelatedPQ]]="","",IF((INDEX(S2PQ_relational[],MATCH(Checklist48[[#This Row],[PIGUID&amp;NO]],S2PQ_relational[PIGUID &amp; "NO"],0),1))=Checklist48[[#This Row],[PIGUID]],"Not applicable",""))))</f>
        <v/>
      </c>
      <c r="Q73" s="44" t="str">
        <f>IF(Checklist48[[#This Row],[N/A]]="Not Applicable",INDEX(S2PQ[[Step 2 questions]:[Justification]],MATCH(Checklist48[[#This Row],[RelatedPQ]],S2PQ[S2PQGUID],0),3),"")</f>
        <v/>
      </c>
      <c r="R73" s="66"/>
    </row>
    <row r="74" spans="2:18" s="43" customFormat="1" ht="135" x14ac:dyDescent="0.25">
      <c r="B74" s="44"/>
      <c r="C74" s="44"/>
      <c r="D74" s="43">
        <f>IF(Checklist48[[#This Row],[SGUID]]="",IF(Checklist48[[#This Row],[SSGUID]]="",0,1),1)</f>
        <v>0</v>
      </c>
      <c r="E74" s="44" t="s">
        <v>1080</v>
      </c>
      <c r="F74" s="44" t="str">
        <f>_xlfn.IFNA(Checklist48[[#This Row],[RelatedPQ]],"NA")</f>
        <v>NA</v>
      </c>
      <c r="G74" s="44" t="e">
        <f>IF(Checklist48[[#This Row],[PIGUID]]="","",INDEX(S2PQ_relational[],MATCH(Checklist48[[#This Row],[PIGUID&amp;NO]],S2PQ_relational[PIGUID &amp; "NO"],0),2))</f>
        <v>#N/A</v>
      </c>
      <c r="H74" s="44" t="str">
        <f>Checklist48[[#This Row],[PIGUID]]&amp;"NO"</f>
        <v>72m82XCcVIz4eNCYgLfdlONO</v>
      </c>
      <c r="I74" s="44" t="b">
        <f>IF(Checklist48[[#This Row],[PIGUID]]="","",INDEX(PIs[NA Exempt],MATCH(Checklist48[[#This Row],[PIGUID]],PIs[GUID],0),1))</f>
        <v>0</v>
      </c>
      <c r="J74" s="44" t="str">
        <f>IF(Checklist48[[#This Row],[SGUID]]="",IF(Checklist48[[#This Row],[SSGUID]]="",IF(Checklist48[[#This Row],[PIGUID]]="","",INDEX(PIs[[Column1]:[SS]],MATCH(Checklist48[[#This Row],[PIGUID]],PIs[GUID],0),2)),INDEX(PIs[[Column1]:[SS]],MATCH(Checklist48[[#This Row],[SSGUID]],PIs[SSGUID],0),18)),INDEX(PIs[[Column1]:[SS]],MATCH(Checklist48[[#This Row],[SGUID]],PIs[SGUID],0),14))</f>
        <v>HOP 19.03</v>
      </c>
      <c r="K74" s="44" t="str">
        <f>IF(Checklist48[[#This Row],[SGUID]]="",IF(Checklist48[[#This Row],[SSGUID]]="",IF(Checklist48[[#This Row],[PIGUID]]="","",INDEX(PIs[[Column1]:[SS]],MATCH(Checklist48[[#This Row],[PIGUID]],PIs[GUID],0),4)),INDEX(PIs[[Column1]:[Ssbody]],MATCH(Checklist48[[#This Row],[SSGUID]],PIs[SSGUID],0),19)),INDEX(PIs[[Column1]:[SS]],MATCH(Checklist48[[#This Row],[SGUID]],PIs[SGUID],0),15))</f>
        <v>All persons working on the farm have received hygiene training.</v>
      </c>
      <c r="L74" s="44" t="str">
        <f>IF(Checklist48[[#This Row],[SGUID]]="",IF(Checklist48[[#This Row],[SSGUID]]="",INDEX(PIs[[Column1]:[SS]],MATCH(Checklist48[[#This Row],[PIGUID]],PIs[GUID],0),6),""),"")</f>
        <v>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v>
      </c>
      <c r="M74" s="44" t="str">
        <f>IF(Checklist48[[#This Row],[SSGUID]]="",IF(Checklist48[[#This Row],[PIGUID]]="","",INDEX(PIs[[Column1]:[SS]],MATCH(Checklist48[[#This Row],[PIGUID]],PIs[GUID],0),8)),"")</f>
        <v>Major Must</v>
      </c>
      <c r="N74" s="66"/>
      <c r="O74" s="66"/>
      <c r="P74" s="44" t="str">
        <f>IF(Checklist48[[#This Row],[ifna]]="NA","",IF(Checklist48[[#This Row],[RelatedPQ]]=0,"",IF(Checklist48[[#This Row],[RelatedPQ]]="","",IF((INDEX(S2PQ_relational[],MATCH(Checklist48[[#This Row],[PIGUID&amp;NO]],S2PQ_relational[PIGUID &amp; "NO"],0),1))=Checklist48[[#This Row],[PIGUID]],"Not applicable",""))))</f>
        <v/>
      </c>
      <c r="Q74" s="44" t="str">
        <f>IF(Checklist48[[#This Row],[N/A]]="Not Applicable",INDEX(S2PQ[[Step 2 questions]:[Justification]],MATCH(Checklist48[[#This Row],[RelatedPQ]],S2PQ[S2PQGUID],0),3),"")</f>
        <v/>
      </c>
      <c r="R74" s="66"/>
    </row>
    <row r="75" spans="2:18" s="43" customFormat="1" ht="67.5" x14ac:dyDescent="0.25">
      <c r="B75" s="44"/>
      <c r="C75" s="44"/>
      <c r="D75" s="43">
        <f>IF(Checklist48[[#This Row],[SGUID]]="",IF(Checklist48[[#This Row],[SSGUID]]="",0,1),1)</f>
        <v>0</v>
      </c>
      <c r="E75" s="44" t="s">
        <v>1074</v>
      </c>
      <c r="F75" s="44" t="str">
        <f>_xlfn.IFNA(Checklist48[[#This Row],[RelatedPQ]],"NA")</f>
        <v>NA</v>
      </c>
      <c r="G75" s="44" t="e">
        <f>IF(Checklist48[[#This Row],[PIGUID]]="","",INDEX(S2PQ_relational[],MATCH(Checklist48[[#This Row],[PIGUID&amp;NO]],S2PQ_relational[PIGUID &amp; "NO"],0),2))</f>
        <v>#N/A</v>
      </c>
      <c r="H75" s="44" t="str">
        <f>Checklist48[[#This Row],[PIGUID]]&amp;"NO"</f>
        <v>71DXWwXRfTKzb0Eo4Xe9plNO</v>
      </c>
      <c r="I75" s="44" t="b">
        <f>IF(Checklist48[[#This Row],[PIGUID]]="","",INDEX(PIs[NA Exempt],MATCH(Checklist48[[#This Row],[PIGUID]],PIs[GUID],0),1))</f>
        <v>0</v>
      </c>
      <c r="J75" s="44" t="str">
        <f>IF(Checklist48[[#This Row],[SGUID]]="",IF(Checklist48[[#This Row],[SSGUID]]="",IF(Checklist48[[#This Row],[PIGUID]]="","",INDEX(PIs[[Column1]:[SS]],MATCH(Checklist48[[#This Row],[PIGUID]],PIs[GUID],0),2)),INDEX(PIs[[Column1]:[SS]],MATCH(Checklist48[[#This Row],[SSGUID]],PIs[SSGUID],0),18)),INDEX(PIs[[Column1]:[SS]],MATCH(Checklist48[[#This Row],[SGUID]],PIs[SGUID],0),14))</f>
        <v>HOP 19.04</v>
      </c>
      <c r="K75" s="44" t="str">
        <f>IF(Checklist48[[#This Row],[SGUID]]="",IF(Checklist48[[#This Row],[SSGUID]]="",IF(Checklist48[[#This Row],[PIGUID]]="","",INDEX(PIs[[Column1]:[SS]],MATCH(Checklist48[[#This Row],[PIGUID]],PIs[GUID],0),4)),INDEX(PIs[[Column1]:[Ssbody]],MATCH(Checklist48[[#This Row],[SSGUID]],PIs[SSGUID],0),19)),INDEX(PIs[[Column1]:[SS]],MATCH(Checklist48[[#This Row],[SGUID]],PIs[SGUID],0),15))</f>
        <v>Smoking, eating, chewing, and drinking are confined to designated areas.</v>
      </c>
      <c r="L75" s="44" t="str">
        <f>IF(Checklist48[[#This Row],[SGUID]]="",IF(Checklist48[[#This Row],[SSGUID]]="",INDEX(PIs[[Column1]:[SS]],MATCH(Checklist48[[#This Row],[PIGUID]],PIs[GUID],0),6),""),"")</f>
        <v>In order to prevent contamination of products, smoking, eating, chewing, and drinking shall be confined to designated areas and not be permitted in product handling or storage areas, unless indicated otherwise by the hygiene risk assessment. Drinking water is the exception.</v>
      </c>
      <c r="M75" s="44" t="str">
        <f>IF(Checklist48[[#This Row],[SSGUID]]="",IF(Checklist48[[#This Row],[PIGUID]]="","",INDEX(PIs[[Column1]:[SS]],MATCH(Checklist48[[#This Row],[PIGUID]],PIs[GUID],0),8)),"")</f>
        <v>Major Must</v>
      </c>
      <c r="N75" s="66"/>
      <c r="O75" s="66"/>
      <c r="P75" s="44" t="str">
        <f>IF(Checklist48[[#This Row],[ifna]]="NA","",IF(Checklist48[[#This Row],[RelatedPQ]]=0,"",IF(Checklist48[[#This Row],[RelatedPQ]]="","",IF((INDEX(S2PQ_relational[],MATCH(Checklist48[[#This Row],[PIGUID&amp;NO]],S2PQ_relational[PIGUID &amp; "NO"],0),1))=Checklist48[[#This Row],[PIGUID]],"Not applicable",""))))</f>
        <v/>
      </c>
      <c r="Q75" s="44" t="str">
        <f>IF(Checklist48[[#This Row],[N/A]]="Not Applicable",INDEX(S2PQ[[Step 2 questions]:[Justification]],MATCH(Checklist48[[#This Row],[RelatedPQ]],S2PQ[S2PQGUID],0),3),"")</f>
        <v/>
      </c>
      <c r="R75" s="66"/>
    </row>
    <row r="76" spans="2:18" s="43" customFormat="1" ht="180" x14ac:dyDescent="0.25">
      <c r="B76" s="44"/>
      <c r="C76" s="44"/>
      <c r="D76" s="43">
        <f>IF(Checklist48[[#This Row],[SGUID]]="",IF(Checklist48[[#This Row],[SSGUID]]="",0,1),1)</f>
        <v>0</v>
      </c>
      <c r="E76" s="44" t="s">
        <v>212</v>
      </c>
      <c r="F76" s="44" t="str">
        <f>_xlfn.IFNA(Checklist48[[#This Row],[RelatedPQ]],"NA")</f>
        <v>NA</v>
      </c>
      <c r="G76" s="44" t="e">
        <f>IF(Checklist48[[#This Row],[PIGUID]]="","",INDEX(S2PQ_relational[],MATCH(Checklist48[[#This Row],[PIGUID&amp;NO]],S2PQ_relational[PIGUID &amp; "NO"],0),2))</f>
        <v>#N/A</v>
      </c>
      <c r="H76" s="44" t="str">
        <f>Checklist48[[#This Row],[PIGUID]]&amp;"NO"</f>
        <v>2R0IzVT8GMRfQgFbRBss4NNO</v>
      </c>
      <c r="I76" s="44" t="b">
        <f>IF(Checklist48[[#This Row],[PIGUID]]="","",INDEX(PIs[NA Exempt],MATCH(Checklist48[[#This Row],[PIGUID]],PIs[GUID],0),1))</f>
        <v>0</v>
      </c>
      <c r="J76" s="44" t="str">
        <f>IF(Checklist48[[#This Row],[SGUID]]="",IF(Checklist48[[#This Row],[SSGUID]]="",IF(Checklist48[[#This Row],[PIGUID]]="","",INDEX(PIs[[Column1]:[SS]],MATCH(Checklist48[[#This Row],[PIGUID]],PIs[GUID],0),2)),INDEX(PIs[[Column1]:[SS]],MATCH(Checklist48[[#This Row],[SSGUID]],PIs[SSGUID],0),18)),INDEX(PIs[[Column1]:[SS]],MATCH(Checklist48[[#This Row],[SGUID]],PIs[SGUID],0),14))</f>
        <v>HOP 19.05</v>
      </c>
      <c r="K76" s="44" t="str">
        <f>IF(Checklist48[[#This Row],[SGUID]]="",IF(Checklist48[[#This Row],[SSGUID]]="",IF(Checklist48[[#This Row],[PIGUID]]="","",INDEX(PIs[[Column1]:[SS]],MATCH(Checklist48[[#This Row],[PIGUID]],PIs[GUID],0),4)),INDEX(PIs[[Column1]:[Ssbody]],MATCH(Checklist48[[#This Row],[SSGUID]],PIs[SSGUID],0),19)),INDEX(PIs[[Column1]:[SS]],MATCH(Checklist48[[#This Row],[SGUID]],PIs[SGUID],0),15))</f>
        <v>Clean toilets are provided for workers, visitors, and subcontractors in the vicinity of their work.</v>
      </c>
      <c r="L76" s="44" t="str">
        <f>IF(Checklist48[[#This Row],[SGUID]]="",IF(Checklist48[[#This Row],[SSGUID]]="",INDEX(PIs[[Column1]:[SS]],MATCH(Checklist48[[#This Row],[PIGUID]],PIs[GUID],0),6),""),"")</f>
        <v>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v>
      </c>
      <c r="M76" s="44" t="str">
        <f>IF(Checklist48[[#This Row],[SSGUID]]="",IF(Checklist48[[#This Row],[PIGUID]]="","",INDEX(PIs[[Column1]:[SS]],MATCH(Checklist48[[#This Row],[PIGUID]],PIs[GUID],0),8)),"")</f>
        <v>Major Must</v>
      </c>
      <c r="N76" s="66"/>
      <c r="O76" s="66"/>
      <c r="P76" s="44" t="str">
        <f>IF(Checklist48[[#This Row],[ifna]]="NA","",IF(Checklist48[[#This Row],[RelatedPQ]]=0,"",IF(Checklist48[[#This Row],[RelatedPQ]]="","",IF((INDEX(S2PQ_relational[],MATCH(Checklist48[[#This Row],[PIGUID&amp;NO]],S2PQ_relational[PIGUID &amp; "NO"],0),1))=Checklist48[[#This Row],[PIGUID]],"Not applicable",""))))</f>
        <v/>
      </c>
      <c r="Q76" s="44" t="str">
        <f>IF(Checklist48[[#This Row],[N/A]]="Not Applicable",INDEX(S2PQ[[Step 2 questions]:[Justification]],MATCH(Checklist48[[#This Row],[RelatedPQ]],S2PQ[S2PQGUID],0),3),"")</f>
        <v/>
      </c>
      <c r="R76" s="66"/>
    </row>
    <row r="77" spans="2:18" s="43" customFormat="1" ht="270" x14ac:dyDescent="0.25">
      <c r="B77" s="44"/>
      <c r="C77" s="44"/>
      <c r="D77" s="43">
        <f>IF(Checklist48[[#This Row],[SGUID]]="",IF(Checklist48[[#This Row],[SSGUID]]="",0,1),1)</f>
        <v>0</v>
      </c>
      <c r="E77" s="44" t="s">
        <v>1068</v>
      </c>
      <c r="F77" s="44" t="str">
        <f>_xlfn.IFNA(Checklist48[[#This Row],[RelatedPQ]],"NA")</f>
        <v>NA</v>
      </c>
      <c r="G77" s="44" t="e">
        <f>IF(Checklist48[[#This Row],[PIGUID]]="","",INDEX(S2PQ_relational[],MATCH(Checklist48[[#This Row],[PIGUID&amp;NO]],S2PQ_relational[PIGUID &amp; "NO"],0),2))</f>
        <v>#N/A</v>
      </c>
      <c r="H77" s="44" t="str">
        <f>Checklist48[[#This Row],[PIGUID]]&amp;"NO"</f>
        <v>2IrdG9x2VoLRz3uzIqetZ4NO</v>
      </c>
      <c r="I77" s="44" t="b">
        <f>IF(Checklist48[[#This Row],[PIGUID]]="","",INDEX(PIs[NA Exempt],MATCH(Checklist48[[#This Row],[PIGUID]],PIs[GUID],0),1))</f>
        <v>0</v>
      </c>
      <c r="J77" s="44" t="str">
        <f>IF(Checklist48[[#This Row],[SGUID]]="",IF(Checklist48[[#This Row],[SSGUID]]="",IF(Checklist48[[#This Row],[PIGUID]]="","",INDEX(PIs[[Column1]:[SS]],MATCH(Checklist48[[#This Row],[PIGUID]],PIs[GUID],0),2)),INDEX(PIs[[Column1]:[SS]],MATCH(Checklist48[[#This Row],[SSGUID]],PIs[SSGUID],0),18)),INDEX(PIs[[Column1]:[SS]],MATCH(Checklist48[[#This Row],[SGUID]],PIs[SGUID],0),14))</f>
        <v>HOP 19.06</v>
      </c>
      <c r="K77" s="44" t="str">
        <f>IF(Checklist48[[#This Row],[SGUID]]="",IF(Checklist48[[#This Row],[SSGUID]]="",IF(Checklist48[[#This Row],[PIGUID]]="","",INDEX(PIs[[Column1]:[SS]],MATCH(Checklist48[[#This Row],[PIGUID]],PIs[GUID],0),4)),INDEX(PIs[[Column1]:[Ssbody]],MATCH(Checklist48[[#This Row],[SSGUID]],PIs[SSGUID],0),19)),INDEX(PIs[[Column1]:[SS]],MATCH(Checklist48[[#This Row],[SGUID]],PIs[SGUID],0),15))</f>
        <v>Handwashing facilities are available for all workers, visitors, and subcontractors who come into direct contact with products.</v>
      </c>
      <c r="L77" s="44" t="str">
        <f>IF(Checklist48[[#This Row],[SGUID]]="",IF(Checklist48[[#This Row],[SSGUID]]="",INDEX(PIs[[Column1]:[SS]],MATCH(Checklist48[[#This Row],[PIGUID]],PIs[GUID],0),6),""),"")</f>
        <v>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v>
      </c>
      <c r="M77" s="44" t="str">
        <f>IF(Checklist48[[#This Row],[SSGUID]]="",IF(Checklist48[[#This Row],[PIGUID]]="","",INDEX(PIs[[Column1]:[SS]],MATCH(Checklist48[[#This Row],[PIGUID]],PIs[GUID],0),8)),"")</f>
        <v>Major Must</v>
      </c>
      <c r="N77" s="66"/>
      <c r="O77" s="66"/>
      <c r="P77" s="44" t="str">
        <f>IF(Checklist48[[#This Row],[ifna]]="NA","",IF(Checklist48[[#This Row],[RelatedPQ]]=0,"",IF(Checklist48[[#This Row],[RelatedPQ]]="","",IF((INDEX(S2PQ_relational[],MATCH(Checklist48[[#This Row],[PIGUID&amp;NO]],S2PQ_relational[PIGUID &amp; "NO"],0),1))=Checklist48[[#This Row],[PIGUID]],"Not applicable",""))))</f>
        <v/>
      </c>
      <c r="Q77" s="44" t="str">
        <f>IF(Checklist48[[#This Row],[N/A]]="Not Applicable",INDEX(S2PQ[[Step 2 questions]:[Justification]],MATCH(Checklist48[[#This Row],[RelatedPQ]],S2PQ[S2PQGUID],0),3),"")</f>
        <v/>
      </c>
      <c r="R77" s="66"/>
    </row>
    <row r="78" spans="2:18" s="43" customFormat="1" ht="90" x14ac:dyDescent="0.25">
      <c r="B78" s="44"/>
      <c r="C78" s="44"/>
      <c r="D78" s="43">
        <f>IF(Checklist48[[#This Row],[SGUID]]="",IF(Checklist48[[#This Row],[SSGUID]]="",0,1),1)</f>
        <v>0</v>
      </c>
      <c r="E78" s="44" t="s">
        <v>1062</v>
      </c>
      <c r="F78" s="44" t="str">
        <f>_xlfn.IFNA(Checklist48[[#This Row],[RelatedPQ]],"NA")</f>
        <v>NA</v>
      </c>
      <c r="G78" s="44" t="e">
        <f>IF(Checklist48[[#This Row],[PIGUID]]="","",INDEX(S2PQ_relational[],MATCH(Checklist48[[#This Row],[PIGUID&amp;NO]],S2PQ_relational[PIGUID &amp; "NO"],0),2))</f>
        <v>#N/A</v>
      </c>
      <c r="H78" s="44" t="str">
        <f>Checklist48[[#This Row],[PIGUID]]&amp;"NO"</f>
        <v>6Y3p5HcNdTZa3WhvYkYuVVNO</v>
      </c>
      <c r="I78" s="44" t="b">
        <f>IF(Checklist48[[#This Row],[PIGUID]]="","",INDEX(PIs[NA Exempt],MATCH(Checklist48[[#This Row],[PIGUID]],PIs[GUID],0),1))</f>
        <v>0</v>
      </c>
      <c r="J78" s="44" t="str">
        <f>IF(Checklist48[[#This Row],[SGUID]]="",IF(Checklist48[[#This Row],[SSGUID]]="",IF(Checklist48[[#This Row],[PIGUID]]="","",INDEX(PIs[[Column1]:[SS]],MATCH(Checklist48[[#This Row],[PIGUID]],PIs[GUID],0),2)),INDEX(PIs[[Column1]:[SS]],MATCH(Checklist48[[#This Row],[SSGUID]],PIs[SSGUID],0),18)),INDEX(PIs[[Column1]:[SS]],MATCH(Checklist48[[#This Row],[SGUID]],PIs[SGUID],0),14))</f>
        <v>HOP 19.07</v>
      </c>
      <c r="K78" s="44" t="str">
        <f>IF(Checklist48[[#This Row],[SGUID]]="",IF(Checklist48[[#This Row],[SSGUID]]="",IF(Checklist48[[#This Row],[PIGUID]]="","",INDEX(PIs[[Column1]:[SS]],MATCH(Checklist48[[#This Row],[PIGUID]],PIs[GUID],0),4)),INDEX(PIs[[Column1]:[Ssbody]],MATCH(Checklist48[[#This Row],[SSGUID]],PIs[SSGUID],0),19)),INDEX(PIs[[Column1]:[SS]],MATCH(Checklist48[[#This Row],[SGUID]],PIs[SGUID],0),15))</f>
        <v>Animal activity that may result in product contamination is managed.</v>
      </c>
      <c r="L78" s="44" t="str">
        <f>IF(Checklist48[[#This Row],[SGUID]]="",IF(Checklist48[[#This Row],[SSGUID]]="",INDEX(PIs[[Column1]:[SS]],MATCH(Checklist48[[#This Row],[PIGUID]],PIs[GUID],0),6),""),"")</f>
        <v>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v>
      </c>
      <c r="M78" s="44" t="str">
        <f>IF(Checklist48[[#This Row],[SSGUID]]="",IF(Checklist48[[#This Row],[PIGUID]]="","",INDEX(PIs[[Column1]:[SS]],MATCH(Checklist48[[#This Row],[PIGUID]],PIs[GUID],0),8)),"")</f>
        <v>Minor Must</v>
      </c>
      <c r="N78" s="66"/>
      <c r="O78" s="66"/>
      <c r="P78" s="44" t="str">
        <f>IF(Checklist48[[#This Row],[ifna]]="NA","",IF(Checklist48[[#This Row],[RelatedPQ]]=0,"",IF(Checklist48[[#This Row],[RelatedPQ]]="","",IF((INDEX(S2PQ_relational[],MATCH(Checklist48[[#This Row],[PIGUID&amp;NO]],S2PQ_relational[PIGUID &amp; "NO"],0),1))=Checklist48[[#This Row],[PIGUID]],"Not applicable",""))))</f>
        <v/>
      </c>
      <c r="Q78" s="44" t="str">
        <f>IF(Checklist48[[#This Row],[N/A]]="Not Applicable",INDEX(S2PQ[[Step 2 questions]:[Justification]],MATCH(Checklist48[[#This Row],[RelatedPQ]],S2PQ[S2PQGUID],0),3),"")</f>
        <v/>
      </c>
      <c r="R78" s="66"/>
    </row>
    <row r="79" spans="2:18" s="43" customFormat="1" ht="157.5" x14ac:dyDescent="0.25">
      <c r="B79" s="44"/>
      <c r="C79" s="44"/>
      <c r="D79" s="43">
        <f>IF(Checklist48[[#This Row],[SGUID]]="",IF(Checklist48[[#This Row],[SSGUID]]="",0,1),1)</f>
        <v>0</v>
      </c>
      <c r="E79" s="44" t="s">
        <v>1056</v>
      </c>
      <c r="F79" s="44" t="str">
        <f>_xlfn.IFNA(Checklist48[[#This Row],[RelatedPQ]],"NA")</f>
        <v>NA</v>
      </c>
      <c r="G79" s="44" t="e">
        <f>IF(Checklist48[[#This Row],[PIGUID]]="","",INDEX(S2PQ_relational[],MATCH(Checklist48[[#This Row],[PIGUID&amp;NO]],S2PQ_relational[PIGUID &amp; "NO"],0),2))</f>
        <v>#N/A</v>
      </c>
      <c r="H79" s="44" t="str">
        <f>Checklist48[[#This Row],[PIGUID]]&amp;"NO"</f>
        <v>2hXBuT8uXxASgR3jgRN7eaNO</v>
      </c>
      <c r="I79" s="44" t="b">
        <f>IF(Checklist48[[#This Row],[PIGUID]]="","",INDEX(PIs[NA Exempt],MATCH(Checklist48[[#This Row],[PIGUID]],PIs[GUID],0),1))</f>
        <v>0</v>
      </c>
      <c r="J79" s="44" t="str">
        <f>IF(Checklist48[[#This Row],[SGUID]]="",IF(Checklist48[[#This Row],[SSGUID]]="",IF(Checklist48[[#This Row],[PIGUID]]="","",INDEX(PIs[[Column1]:[SS]],MATCH(Checklist48[[#This Row],[PIGUID]],PIs[GUID],0),2)),INDEX(PIs[[Column1]:[SS]],MATCH(Checklist48[[#This Row],[SSGUID]],PIs[SSGUID],0),18)),INDEX(PIs[[Column1]:[SS]],MATCH(Checklist48[[#This Row],[SGUID]],PIs[SGUID],0),14))</f>
        <v>HOP 19.08</v>
      </c>
      <c r="K79" s="44" t="str">
        <f>IF(Checklist48[[#This Row],[SGUID]]="",IF(Checklist48[[#This Row],[SSGUID]]="",IF(Checklist48[[#This Row],[PIGUID]]="","",INDEX(PIs[[Column1]:[SS]],MATCH(Checklist48[[#This Row],[PIGUID]],PIs[GUID],0),4)),INDEX(PIs[[Column1]:[Ssbody]],MATCH(Checklist48[[#This Row],[SSGUID]],PIs[SSGUID],0),19)),INDEX(PIs[[Column1]:[SS]],MATCH(Checklist48[[#This Row],[SGUID]],PIs[SGUID],0),15))</f>
        <v>Containers used for production and harvesting are cleaned, maintained, and appropriate for use.</v>
      </c>
      <c r="L79" s="44" t="str">
        <f>IF(Checklist48[[#This Row],[SGUID]]="",IF(Checklist48[[#This Row],[SSGUID]]="",INDEX(PIs[[Column1]:[SS]],MATCH(Checklist48[[#This Row],[PIGUID]],PIs[GUID],0),6),""),"")</f>
        <v>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v>
      </c>
      <c r="M79" s="44" t="str">
        <f>IF(Checklist48[[#This Row],[SSGUID]]="",IF(Checklist48[[#This Row],[PIGUID]]="","",INDEX(PIs[[Column1]:[SS]],MATCH(Checklist48[[#This Row],[PIGUID]],PIs[GUID],0),8)),"")</f>
        <v>Major Must</v>
      </c>
      <c r="N79" s="66"/>
      <c r="O79" s="66"/>
      <c r="P79" s="44" t="str">
        <f>IF(Checklist48[[#This Row],[ifna]]="NA","",IF(Checklist48[[#This Row],[RelatedPQ]]=0,"",IF(Checklist48[[#This Row],[RelatedPQ]]="","",IF((INDEX(S2PQ_relational[],MATCH(Checklist48[[#This Row],[PIGUID&amp;NO]],S2PQ_relational[PIGUID &amp; "NO"],0),1))=Checklist48[[#This Row],[PIGUID]],"Not applicable",""))))</f>
        <v/>
      </c>
      <c r="Q79" s="44" t="str">
        <f>IF(Checklist48[[#This Row],[N/A]]="Not Applicable",INDEX(S2PQ[[Step 2 questions]:[Justification]],MATCH(Checklist48[[#This Row],[RelatedPQ]],S2PQ[S2PQGUID],0),3),"")</f>
        <v/>
      </c>
      <c r="R79" s="66"/>
    </row>
    <row r="80" spans="2:18" s="43" customFormat="1" ht="56.25" x14ac:dyDescent="0.25">
      <c r="B80" s="44" t="s">
        <v>90</v>
      </c>
      <c r="C80" s="44"/>
      <c r="D80" s="43">
        <f>IF(Checklist48[[#This Row],[SGUID]]="",IF(Checklist48[[#This Row],[SSGUID]]="",0,1),1)</f>
        <v>1</v>
      </c>
      <c r="E80" s="44"/>
      <c r="F80" s="44" t="str">
        <f>_xlfn.IFNA(Checklist48[[#This Row],[RelatedPQ]],"NA")</f>
        <v/>
      </c>
      <c r="G80" s="44" t="str">
        <f>IF(Checklist48[[#This Row],[PIGUID]]="","",INDEX(S2PQ_relational[],MATCH(Checklist48[[#This Row],[PIGUID&amp;NO]],S2PQ_relational[PIGUID &amp; "NO"],0),2))</f>
        <v/>
      </c>
      <c r="H80" s="44" t="str">
        <f>Checklist48[[#This Row],[PIGUID]]&amp;"NO"</f>
        <v>NO</v>
      </c>
      <c r="I80" s="44" t="str">
        <f>IF(Checklist48[[#This Row],[PIGUID]]="","",INDEX(PIs[NA Exempt],MATCH(Checklist48[[#This Row],[PIGUID]],PIs[GUID],0),1))</f>
        <v/>
      </c>
      <c r="J80" s="44" t="str">
        <f>IF(Checklist48[[#This Row],[SGUID]]="",IF(Checklist48[[#This Row],[SSGUID]]="",IF(Checklist48[[#This Row],[PIGUID]]="","",INDEX(PIs[[Column1]:[SS]],MATCH(Checklist48[[#This Row],[PIGUID]],PIs[GUID],0),2)),INDEX(PIs[[Column1]:[SS]],MATCH(Checklist48[[#This Row],[SSGUID]],PIs[SSGUID],0),18)),INDEX(PIs[[Column1]:[SS]],MATCH(Checklist48[[#This Row],[SGUID]],PIs[SGUID],0),14))</f>
        <v>HOP 20 WORKERS’ HEALTH, SAFETY, AND WELFARE</v>
      </c>
      <c r="K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80" s="44" t="str">
        <f>IF(Checklist48[[#This Row],[SGUID]]="",IF(Checklist48[[#This Row],[SSGUID]]="",INDEX(PIs[[Column1]:[SS]],MATCH(Checklist48[[#This Row],[PIGUID]],PIs[GUID],0),6),""),"")</f>
        <v/>
      </c>
      <c r="M80" s="44" t="str">
        <f>IF(Checklist48[[#This Row],[SSGUID]]="",IF(Checklist48[[#This Row],[PIGUID]]="","",INDEX(PIs[[Column1]:[SS]],MATCH(Checklist48[[#This Row],[PIGUID]],PIs[GUID],0),8)),"")</f>
        <v/>
      </c>
      <c r="N80" s="66"/>
      <c r="O80" s="66"/>
      <c r="P80" s="44" t="str">
        <f>IF(Checklist48[[#This Row],[ifna]]="NA","",IF(Checklist48[[#This Row],[RelatedPQ]]=0,"",IF(Checklist48[[#This Row],[RelatedPQ]]="","",IF((INDEX(S2PQ_relational[],MATCH(Checklist48[[#This Row],[PIGUID&amp;NO]],S2PQ_relational[PIGUID &amp; "NO"],0),1))=Checklist48[[#This Row],[PIGUID]],"Not applicable",""))))</f>
        <v/>
      </c>
      <c r="Q80" s="44" t="str">
        <f>IF(Checklist48[[#This Row],[N/A]]="Not Applicable",INDEX(S2PQ[[Step 2 questions]:[Justification]],MATCH(Checklist48[[#This Row],[RelatedPQ]],S2PQ[S2PQGUID],0),3),"")</f>
        <v/>
      </c>
      <c r="R80" s="66"/>
    </row>
    <row r="81" spans="2:18" s="43" customFormat="1" ht="33.75" x14ac:dyDescent="0.25">
      <c r="B81" s="44"/>
      <c r="C81" s="44" t="s">
        <v>1043</v>
      </c>
      <c r="D81" s="43">
        <f>IF(Checklist48[[#This Row],[SGUID]]="",IF(Checklist48[[#This Row],[SSGUID]]="",0,1),1)</f>
        <v>1</v>
      </c>
      <c r="E81" s="44"/>
      <c r="F81" s="44" t="str">
        <f>_xlfn.IFNA(Checklist48[[#This Row],[RelatedPQ]],"NA")</f>
        <v/>
      </c>
      <c r="G81" s="44" t="str">
        <f>IF(Checklist48[[#This Row],[PIGUID]]="","",INDEX(S2PQ_relational[],MATCH(Checklist48[[#This Row],[PIGUID&amp;NO]],S2PQ_relational[PIGUID &amp; "NO"],0),2))</f>
        <v/>
      </c>
      <c r="H81" s="44" t="str">
        <f>Checklist48[[#This Row],[PIGUID]]&amp;"NO"</f>
        <v>NO</v>
      </c>
      <c r="I81" s="44" t="str">
        <f>IF(Checklist48[[#This Row],[PIGUID]]="","",INDEX(PIs[NA Exempt],MATCH(Checklist48[[#This Row],[PIGUID]],PIs[GUID],0),1))</f>
        <v/>
      </c>
      <c r="J81" s="44" t="str">
        <f>IF(Checklist48[[#This Row],[SGUID]]="",IF(Checklist48[[#This Row],[SSGUID]]="",IF(Checklist48[[#This Row],[PIGUID]]="","",INDEX(PIs[[Column1]:[SS]],MATCH(Checklist48[[#This Row],[PIGUID]],PIs[GUID],0),2)),INDEX(PIs[[Column1]:[SS]],MATCH(Checklist48[[#This Row],[SSGUID]],PIs[SSGUID],0),18)),INDEX(PIs[[Column1]:[SS]],MATCH(Checklist48[[#This Row],[SGUID]],PIs[SGUID],0),14))</f>
        <v>HOP 20.01 Risk assessment and training</v>
      </c>
      <c r="K81" s="44" t="str">
        <f>IF(Checklist48[[#This Row],[SGUID]]="",IF(Checklist48[[#This Row],[SSGUID]]="",IF(Checklist48[[#This Row],[PIGUID]]="","",INDEX(PIs[[Column1]:[SS]],MATCH(Checklist48[[#This Row],[PIGUID]],PIs[GUID],0),4)),INDEX(PIs[[Column1]:[Ssbody]],MATCH(Checklist48[[#This Row],[SSGUID]],PIs[SSGUID],0),19)),INDEX(PIs[[Column1]:[SS]],MATCH(Checklist48[[#This Row],[SGUID]],PIs[SGUID],0),15))</f>
        <v>-</v>
      </c>
      <c r="L81" s="44" t="str">
        <f>IF(Checklist48[[#This Row],[SGUID]]="",IF(Checklist48[[#This Row],[SSGUID]]="",INDEX(PIs[[Column1]:[SS]],MATCH(Checklist48[[#This Row],[PIGUID]],PIs[GUID],0),6),""),"")</f>
        <v/>
      </c>
      <c r="M81" s="44" t="str">
        <f>IF(Checklist48[[#This Row],[SSGUID]]="",IF(Checklist48[[#This Row],[PIGUID]]="","",INDEX(PIs[[Column1]:[SS]],MATCH(Checklist48[[#This Row],[PIGUID]],PIs[GUID],0),8)),"")</f>
        <v/>
      </c>
      <c r="N81" s="66"/>
      <c r="O81" s="66"/>
      <c r="P81" s="44" t="str">
        <f>IF(Checklist48[[#This Row],[ifna]]="NA","",IF(Checklist48[[#This Row],[RelatedPQ]]=0,"",IF(Checklist48[[#This Row],[RelatedPQ]]="","",IF((INDEX(S2PQ_relational[],MATCH(Checklist48[[#This Row],[PIGUID&amp;NO]],S2PQ_relational[PIGUID &amp; "NO"],0),1))=Checklist48[[#This Row],[PIGUID]],"Not applicable",""))))</f>
        <v/>
      </c>
      <c r="Q81" s="44" t="str">
        <f>IF(Checklist48[[#This Row],[N/A]]="Not Applicable",INDEX(S2PQ[[Step 2 questions]:[Justification]],MATCH(Checklist48[[#This Row],[RelatedPQ]],S2PQ[S2PQGUID],0),3),"")</f>
        <v/>
      </c>
      <c r="R81" s="66"/>
    </row>
    <row r="82" spans="2:18" s="43" customFormat="1" ht="146.25" x14ac:dyDescent="0.25">
      <c r="B82" s="44"/>
      <c r="C82" s="44"/>
      <c r="D82" s="43">
        <f>IF(Checklist48[[#This Row],[SGUID]]="",IF(Checklist48[[#This Row],[SSGUID]]="",0,1),1)</f>
        <v>0</v>
      </c>
      <c r="E82" s="44" t="s">
        <v>1050</v>
      </c>
      <c r="F82" s="44" t="str">
        <f>_xlfn.IFNA(Checklist48[[#This Row],[RelatedPQ]],"NA")</f>
        <v>NA</v>
      </c>
      <c r="G82" s="44" t="e">
        <f>IF(Checklist48[[#This Row],[PIGUID]]="","",INDEX(S2PQ_relational[],MATCH(Checklist48[[#This Row],[PIGUID&amp;NO]],S2PQ_relational[PIGUID &amp; "NO"],0),2))</f>
        <v>#N/A</v>
      </c>
      <c r="H82" s="44" t="str">
        <f>Checklist48[[#This Row],[PIGUID]]&amp;"NO"</f>
        <v>19cYdyjQlCo5oh6eyGmP8jNO</v>
      </c>
      <c r="I82" s="44" t="b">
        <f>IF(Checklist48[[#This Row],[PIGUID]]="","",INDEX(PIs[NA Exempt],MATCH(Checklist48[[#This Row],[PIGUID]],PIs[GUID],0),1))</f>
        <v>0</v>
      </c>
      <c r="J82" s="44" t="str">
        <f>IF(Checklist48[[#This Row],[SGUID]]="",IF(Checklist48[[#This Row],[SSGUID]]="",IF(Checklist48[[#This Row],[PIGUID]]="","",INDEX(PIs[[Column1]:[SS]],MATCH(Checklist48[[#This Row],[PIGUID]],PIs[GUID],0),2)),INDEX(PIs[[Column1]:[SS]],MATCH(Checklist48[[#This Row],[SSGUID]],PIs[SSGUID],0),18)),INDEX(PIs[[Column1]:[SS]],MATCH(Checklist48[[#This Row],[SGUID]],PIs[SGUID],0),14))</f>
        <v>HOP 20.01.01</v>
      </c>
      <c r="K82"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 documented risk assessment for workers’ health and safety.</v>
      </c>
      <c r="L82" s="44" t="str">
        <f>IF(Checklist48[[#This Row],[SGUID]]="",IF(Checklist48[[#This Row],[SSGUID]]="",INDEX(PIs[[Column1]:[SS]],MATCH(Checklist48[[#This Row],[PIGUID]],PIs[GUID],0),6),""),"")</f>
        <v>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v>
      </c>
      <c r="M82" s="44" t="str">
        <f>IF(Checklist48[[#This Row],[SSGUID]]="",IF(Checklist48[[#This Row],[PIGUID]]="","",INDEX(PIs[[Column1]:[SS]],MATCH(Checklist48[[#This Row],[PIGUID]],PIs[GUID],0),8)),"")</f>
        <v>Major Must</v>
      </c>
      <c r="N82" s="66"/>
      <c r="O82" s="66"/>
      <c r="P82" s="44" t="str">
        <f>IF(Checklist48[[#This Row],[ifna]]="NA","",IF(Checklist48[[#This Row],[RelatedPQ]]=0,"",IF(Checklist48[[#This Row],[RelatedPQ]]="","",IF((INDEX(S2PQ_relational[],MATCH(Checklist48[[#This Row],[PIGUID&amp;NO]],S2PQ_relational[PIGUID &amp; "NO"],0),1))=Checklist48[[#This Row],[PIGUID]],"Not applicable",""))))</f>
        <v/>
      </c>
      <c r="Q82" s="44" t="str">
        <f>IF(Checklist48[[#This Row],[N/A]]="Not Applicable",INDEX(S2PQ[[Step 2 questions]:[Justification]],MATCH(Checklist48[[#This Row],[RelatedPQ]],S2PQ[S2PQGUID],0),3),"")</f>
        <v/>
      </c>
      <c r="R82" s="66"/>
    </row>
    <row r="83" spans="2:18" s="43" customFormat="1" ht="225" x14ac:dyDescent="0.25">
      <c r="B83" s="44"/>
      <c r="C83" s="44"/>
      <c r="D83" s="43">
        <f>IF(Checklist48[[#This Row],[SGUID]]="",IF(Checklist48[[#This Row],[SSGUID]]="",0,1),1)</f>
        <v>0</v>
      </c>
      <c r="E83" s="44" t="s">
        <v>1044</v>
      </c>
      <c r="F83" s="44" t="str">
        <f>_xlfn.IFNA(Checklist48[[#This Row],[RelatedPQ]],"NA")</f>
        <v>NA</v>
      </c>
      <c r="G83" s="44" t="e">
        <f>IF(Checklist48[[#This Row],[PIGUID]]="","",INDEX(S2PQ_relational[],MATCH(Checklist48[[#This Row],[PIGUID&amp;NO]],S2PQ_relational[PIGUID &amp; "NO"],0),2))</f>
        <v>#N/A</v>
      </c>
      <c r="H83" s="44" t="str">
        <f>Checklist48[[#This Row],[PIGUID]]&amp;"NO"</f>
        <v>3T0MkqTcvC9MmSsn7bLROpNO</v>
      </c>
      <c r="I83" s="44" t="b">
        <f>IF(Checklist48[[#This Row],[PIGUID]]="","",INDEX(PIs[NA Exempt],MATCH(Checklist48[[#This Row],[PIGUID]],PIs[GUID],0),1))</f>
        <v>0</v>
      </c>
      <c r="J83" s="44" t="str">
        <f>IF(Checklist48[[#This Row],[SGUID]]="",IF(Checklist48[[#This Row],[SSGUID]]="",IF(Checklist48[[#This Row],[PIGUID]]="","",INDEX(PIs[[Column1]:[SS]],MATCH(Checklist48[[#This Row],[PIGUID]],PIs[GUID],0),2)),INDEX(PIs[[Column1]:[SS]],MATCH(Checklist48[[#This Row],[SSGUID]],PIs[SSGUID],0),18)),INDEX(PIs[[Column1]:[SS]],MATCH(Checklist48[[#This Row],[SGUID]],PIs[SGUID],0),14))</f>
        <v>HOP 20.01.02</v>
      </c>
      <c r="K83"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health and safety procedures.</v>
      </c>
      <c r="L83" s="44" t="str">
        <f>IF(Checklist48[[#This Row],[SGUID]]="",IF(Checklist48[[#This Row],[SSGUID]]="",INDEX(PIs[[Column1]:[SS]],MATCH(Checklist48[[#This Row],[PIGUID]],PIs[GUID],0),6),""),"")</f>
        <v>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v>
      </c>
      <c r="M83" s="44" t="str">
        <f>IF(Checklist48[[#This Row],[SSGUID]]="",IF(Checklist48[[#This Row],[PIGUID]]="","",INDEX(PIs[[Column1]:[SS]],MATCH(Checklist48[[#This Row],[PIGUID]],PIs[GUID],0),8)),"")</f>
        <v>Major Must</v>
      </c>
      <c r="N83" s="66"/>
      <c r="O83" s="66"/>
      <c r="P83" s="44" t="str">
        <f>IF(Checklist48[[#This Row],[ifna]]="NA","",IF(Checklist48[[#This Row],[RelatedPQ]]=0,"",IF(Checklist48[[#This Row],[RelatedPQ]]="","",IF((INDEX(S2PQ_relational[],MATCH(Checklist48[[#This Row],[PIGUID&amp;NO]],S2PQ_relational[PIGUID &amp; "NO"],0),1))=Checklist48[[#This Row],[PIGUID]],"Not applicable",""))))</f>
        <v/>
      </c>
      <c r="Q83" s="44" t="str">
        <f>IF(Checklist48[[#This Row],[N/A]]="Not Applicable",INDEX(S2PQ[[Step 2 questions]:[Justification]],MATCH(Checklist48[[#This Row],[RelatedPQ]],S2PQ[S2PQGUID],0),3),"")</f>
        <v/>
      </c>
      <c r="R83" s="66"/>
    </row>
    <row r="84" spans="2:18" s="43" customFormat="1" ht="213.75" x14ac:dyDescent="0.25">
      <c r="B84" s="44"/>
      <c r="C84" s="44"/>
      <c r="D84" s="43">
        <f>IF(Checklist48[[#This Row],[SGUID]]="",IF(Checklist48[[#This Row],[SSGUID]]="",0,1),1)</f>
        <v>0</v>
      </c>
      <c r="E84" s="44" t="s">
        <v>1037</v>
      </c>
      <c r="F84" s="44" t="str">
        <f>_xlfn.IFNA(Checklist48[[#This Row],[RelatedPQ]],"NA")</f>
        <v>NA</v>
      </c>
      <c r="G84" s="44" t="e">
        <f>IF(Checklist48[[#This Row],[PIGUID]]="","",INDEX(S2PQ_relational[],MATCH(Checklist48[[#This Row],[PIGUID&amp;NO]],S2PQ_relational[PIGUID &amp; "NO"],0),2))</f>
        <v>#N/A</v>
      </c>
      <c r="H84" s="44" t="str">
        <f>Checklist48[[#This Row],[PIGUID]]&amp;"NO"</f>
        <v>7zdSIXWf4u82gTs5vRae6mNO</v>
      </c>
      <c r="I84" s="44" t="b">
        <f>IF(Checklist48[[#This Row],[PIGUID]]="","",INDEX(PIs[NA Exempt],MATCH(Checklist48[[#This Row],[PIGUID]],PIs[GUID],0),1))</f>
        <v>0</v>
      </c>
      <c r="J84" s="44" t="str">
        <f>IF(Checklist48[[#This Row],[SGUID]]="",IF(Checklist48[[#This Row],[SSGUID]]="",IF(Checklist48[[#This Row],[PIGUID]]="","",INDEX(PIs[[Column1]:[SS]],MATCH(Checklist48[[#This Row],[PIGUID]],PIs[GUID],0),2)),INDEX(PIs[[Column1]:[SS]],MATCH(Checklist48[[#This Row],[SSGUID]],PIs[SSGUID],0),18)),INDEX(PIs[[Column1]:[SS]],MATCH(Checklist48[[#This Row],[SGUID]],PIs[SGUID],0),14))</f>
        <v>HOP 20.01.03</v>
      </c>
      <c r="K84" s="44" t="str">
        <f>IF(Checklist48[[#This Row],[SGUID]]="",IF(Checklist48[[#This Row],[SSGUID]]="",IF(Checklist48[[#This Row],[PIGUID]]="","",INDEX(PIs[[Column1]:[SS]],MATCH(Checklist48[[#This Row],[PIGUID]],PIs[GUID],0),4)),INDEX(PIs[[Column1]:[Ssbody]],MATCH(Checklist48[[#This Row],[SSGUID]],PIs[SSGUID],0),19)),INDEX(PIs[[Column1]:[SS]],MATCH(Checklist48[[#This Row],[SGUID]],PIs[SGUID],0),15))</f>
        <v>All staff have received health and safety training according to the risk assessment.</v>
      </c>
      <c r="L84" s="44" t="str">
        <f>IF(Checklist48[[#This Row],[SGUID]]="",IF(Checklist48[[#This Row],[SSGUID]]="",INDEX(PIs[[Column1]:[SS]],MATCH(Checklist48[[#This Row],[PIGUID]],PIs[GUID],0),6),""),"")</f>
        <v>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v>
      </c>
      <c r="M84" s="44" t="str">
        <f>IF(Checklist48[[#This Row],[SSGUID]]="",IF(Checklist48[[#This Row],[PIGUID]]="","",INDEX(PIs[[Column1]:[SS]],MATCH(Checklist48[[#This Row],[PIGUID]],PIs[GUID],0),8)),"")</f>
        <v>Major Must</v>
      </c>
      <c r="N84" s="66"/>
      <c r="O84" s="66"/>
      <c r="P84" s="44" t="str">
        <f>IF(Checklist48[[#This Row],[ifna]]="NA","",IF(Checklist48[[#This Row],[RelatedPQ]]=0,"",IF(Checklist48[[#This Row],[RelatedPQ]]="","",IF((INDEX(S2PQ_relational[],MATCH(Checklist48[[#This Row],[PIGUID&amp;NO]],S2PQ_relational[PIGUID &amp; "NO"],0),1))=Checklist48[[#This Row],[PIGUID]],"Not applicable",""))))</f>
        <v/>
      </c>
      <c r="Q84" s="44" t="str">
        <f>IF(Checklist48[[#This Row],[N/A]]="Not Applicable",INDEX(S2PQ[[Step 2 questions]:[Justification]],MATCH(Checklist48[[#This Row],[RelatedPQ]],S2PQ[S2PQGUID],0),3),"")</f>
        <v/>
      </c>
      <c r="R84" s="66"/>
    </row>
    <row r="85" spans="2:18" s="43" customFormat="1" ht="33.75" x14ac:dyDescent="0.25">
      <c r="B85" s="44"/>
      <c r="C85" s="44" t="s">
        <v>1018</v>
      </c>
      <c r="D85" s="43">
        <f>IF(Checklist48[[#This Row],[SGUID]]="",IF(Checklist48[[#This Row],[SSGUID]]="",0,1),1)</f>
        <v>1</v>
      </c>
      <c r="E85" s="44"/>
      <c r="F85" s="44" t="str">
        <f>_xlfn.IFNA(Checklist48[[#This Row],[RelatedPQ]],"NA")</f>
        <v/>
      </c>
      <c r="G85" s="44" t="str">
        <f>IF(Checklist48[[#This Row],[PIGUID]]="","",INDEX(S2PQ_relational[],MATCH(Checklist48[[#This Row],[PIGUID&amp;NO]],S2PQ_relational[PIGUID &amp; "NO"],0),2))</f>
        <v/>
      </c>
      <c r="H85" s="44" t="str">
        <f>Checklist48[[#This Row],[PIGUID]]&amp;"NO"</f>
        <v>NO</v>
      </c>
      <c r="I85" s="44" t="str">
        <f>IF(Checklist48[[#This Row],[PIGUID]]="","",INDEX(PIs[NA Exempt],MATCH(Checklist48[[#This Row],[PIGUID]],PIs[GUID],0),1))</f>
        <v/>
      </c>
      <c r="J85" s="44" t="str">
        <f>IF(Checklist48[[#This Row],[SGUID]]="",IF(Checklist48[[#This Row],[SSGUID]]="",IF(Checklist48[[#This Row],[PIGUID]]="","",INDEX(PIs[[Column1]:[SS]],MATCH(Checklist48[[#This Row],[PIGUID]],PIs[GUID],0),2)),INDEX(PIs[[Column1]:[SS]],MATCH(Checklist48[[#This Row],[SSGUID]],PIs[SSGUID],0),18)),INDEX(PIs[[Column1]:[SS]],MATCH(Checklist48[[#This Row],[SGUID]],PIs[SGUID],0),14))</f>
        <v>HOP 20.02 Hazards and first aid</v>
      </c>
      <c r="K85" s="44" t="str">
        <f>IF(Checklist48[[#This Row],[SGUID]]="",IF(Checklist48[[#This Row],[SSGUID]]="",IF(Checklist48[[#This Row],[PIGUID]]="","",INDEX(PIs[[Column1]:[SS]],MATCH(Checklist48[[#This Row],[PIGUID]],PIs[GUID],0),4)),INDEX(PIs[[Column1]:[Ssbody]],MATCH(Checklist48[[#This Row],[SSGUID]],PIs[SSGUID],0),19)),INDEX(PIs[[Column1]:[SS]],MATCH(Checklist48[[#This Row],[SGUID]],PIs[SGUID],0),15))</f>
        <v>-</v>
      </c>
      <c r="L85" s="44" t="str">
        <f>IF(Checklist48[[#This Row],[SGUID]]="",IF(Checklist48[[#This Row],[SSGUID]]="",INDEX(PIs[[Column1]:[SS]],MATCH(Checklist48[[#This Row],[PIGUID]],PIs[GUID],0),6),""),"")</f>
        <v/>
      </c>
      <c r="M85" s="44" t="str">
        <f>IF(Checklist48[[#This Row],[SSGUID]]="",IF(Checklist48[[#This Row],[PIGUID]]="","",INDEX(PIs[[Column1]:[SS]],MATCH(Checklist48[[#This Row],[PIGUID]],PIs[GUID],0),8)),"")</f>
        <v/>
      </c>
      <c r="N85" s="66"/>
      <c r="O85" s="66"/>
      <c r="P85" s="44" t="str">
        <f>IF(Checklist48[[#This Row],[ifna]]="NA","",IF(Checklist48[[#This Row],[RelatedPQ]]=0,"",IF(Checklist48[[#This Row],[RelatedPQ]]="","",IF((INDEX(S2PQ_relational[],MATCH(Checklist48[[#This Row],[PIGUID&amp;NO]],S2PQ_relational[PIGUID &amp; "NO"],0),1))=Checklist48[[#This Row],[PIGUID]],"Not applicable",""))))</f>
        <v/>
      </c>
      <c r="Q85" s="44" t="str">
        <f>IF(Checklist48[[#This Row],[N/A]]="Not Applicable",INDEX(S2PQ[[Step 2 questions]:[Justification]],MATCH(Checklist48[[#This Row],[RelatedPQ]],S2PQ[S2PQGUID],0),3),"")</f>
        <v/>
      </c>
      <c r="R85" s="66"/>
    </row>
    <row r="86" spans="2:18" s="43" customFormat="1" ht="409.5" x14ac:dyDescent="0.25">
      <c r="B86" s="44"/>
      <c r="C86" s="44"/>
      <c r="D86" s="43">
        <f>IF(Checklist48[[#This Row],[SGUID]]="",IF(Checklist48[[#This Row],[SSGUID]]="",0,1),1)</f>
        <v>0</v>
      </c>
      <c r="E86" s="44" t="s">
        <v>1031</v>
      </c>
      <c r="F86" s="44" t="str">
        <f>_xlfn.IFNA(Checklist48[[#This Row],[RelatedPQ]],"NA")</f>
        <v>NA</v>
      </c>
      <c r="G86" s="44" t="e">
        <f>IF(Checklist48[[#This Row],[PIGUID]]="","",INDEX(S2PQ_relational[],MATCH(Checklist48[[#This Row],[PIGUID&amp;NO]],S2PQ_relational[PIGUID &amp; "NO"],0),2))</f>
        <v>#N/A</v>
      </c>
      <c r="H86" s="44" t="str">
        <f>Checklist48[[#This Row],[PIGUID]]&amp;"NO"</f>
        <v>5GvcITZFRzBtJId6wqzzu7NO</v>
      </c>
      <c r="I86" s="44" t="b">
        <f>IF(Checklist48[[#This Row],[PIGUID]]="","",INDEX(PIs[NA Exempt],MATCH(Checklist48[[#This Row],[PIGUID]],PIs[GUID],0),1))</f>
        <v>0</v>
      </c>
      <c r="J86" s="44" t="str">
        <f>IF(Checklist48[[#This Row],[SGUID]]="",IF(Checklist48[[#This Row],[SSGUID]]="",IF(Checklist48[[#This Row],[PIGUID]]="","",INDEX(PIs[[Column1]:[SS]],MATCH(Checklist48[[#This Row],[PIGUID]],PIs[GUID],0),2)),INDEX(PIs[[Column1]:[SS]],MATCH(Checklist48[[#This Row],[SSGUID]],PIs[SSGUID],0),18)),INDEX(PIs[[Column1]:[SS]],MATCH(Checklist48[[#This Row],[SGUID]],PIs[SGUID],0),14))</f>
        <v>HOP 20.02.01</v>
      </c>
      <c r="K86" s="44" t="str">
        <f>IF(Checklist48[[#This Row],[SGUID]]="",IF(Checklist48[[#This Row],[SSGUID]]="",IF(Checklist48[[#This Row],[PIGUID]]="","",INDEX(PIs[[Column1]:[SS]],MATCH(Checklist48[[#This Row],[PIGUID]],PIs[GUID],0),4)),INDEX(PIs[[Column1]:[Ssbody]],MATCH(Checklist48[[#This Row],[SSGUID]],PIs[SSGUID],0),19)),INDEX(PIs[[Column1]:[SS]],MATCH(Checklist48[[#This Row],[SGUID]],PIs[SGUID],0),15))</f>
        <v>Accident and emergency procedures are displayed and communicated.</v>
      </c>
      <c r="L86" s="44" t="str">
        <f>IF(Checklist48[[#This Row],[SGUID]]="",IF(Checklist48[[#This Row],[SSGUID]]="",INDEX(PIs[[Column1]:[SS]],MATCH(Checklist48[[#This Row],[PIGUID]],PIs[GUID],0),6),""),"")</f>
        <v>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v>
      </c>
      <c r="M86" s="44" t="str">
        <f>IF(Checklist48[[#This Row],[SSGUID]]="",IF(Checklist48[[#This Row],[PIGUID]]="","",INDEX(PIs[[Column1]:[SS]],MATCH(Checklist48[[#This Row],[PIGUID]],PIs[GUID],0),8)),"")</f>
        <v>Major Must</v>
      </c>
      <c r="N86" s="66"/>
      <c r="O86" s="66"/>
      <c r="P86" s="44" t="str">
        <f>IF(Checklist48[[#This Row],[ifna]]="NA","",IF(Checklist48[[#This Row],[RelatedPQ]]=0,"",IF(Checklist48[[#This Row],[RelatedPQ]]="","",IF((INDEX(S2PQ_relational[],MATCH(Checklist48[[#This Row],[PIGUID&amp;NO]],S2PQ_relational[PIGUID &amp; "NO"],0),1))=Checklist48[[#This Row],[PIGUID]],"Not applicable",""))))</f>
        <v/>
      </c>
      <c r="Q86" s="44" t="str">
        <f>IF(Checklist48[[#This Row],[N/A]]="Not Applicable",INDEX(S2PQ[[Step 2 questions]:[Justification]],MATCH(Checklist48[[#This Row],[RelatedPQ]],S2PQ[S2PQGUID],0),3),"")</f>
        <v/>
      </c>
      <c r="R86" s="66"/>
    </row>
    <row r="87" spans="2:18" s="43" customFormat="1" ht="33.75" x14ac:dyDescent="0.25">
      <c r="B87" s="44"/>
      <c r="C87" s="44"/>
      <c r="D87" s="43">
        <f>IF(Checklist48[[#This Row],[SGUID]]="",IF(Checklist48[[#This Row],[SSGUID]]="",0,1),1)</f>
        <v>0</v>
      </c>
      <c r="E87" s="44" t="s">
        <v>1025</v>
      </c>
      <c r="F87" s="44" t="str">
        <f>_xlfn.IFNA(Checklist48[[#This Row],[RelatedPQ]],"NA")</f>
        <v>NA</v>
      </c>
      <c r="G87" s="44" t="e">
        <f>IF(Checklist48[[#This Row],[PIGUID]]="","",INDEX(S2PQ_relational[],MATCH(Checklist48[[#This Row],[PIGUID&amp;NO]],S2PQ_relational[PIGUID &amp; "NO"],0),2))</f>
        <v>#N/A</v>
      </c>
      <c r="H87" s="44" t="str">
        <f>Checklist48[[#This Row],[PIGUID]]&amp;"NO"</f>
        <v>QNknhSMlMaeXAsfnY8UEPNO</v>
      </c>
      <c r="I87" s="44" t="b">
        <f>IF(Checklist48[[#This Row],[PIGUID]]="","",INDEX(PIs[NA Exempt],MATCH(Checklist48[[#This Row],[PIGUID]],PIs[GUID],0),1))</f>
        <v>0</v>
      </c>
      <c r="J87" s="44" t="str">
        <f>IF(Checklist48[[#This Row],[SGUID]]="",IF(Checklist48[[#This Row],[SSGUID]]="",IF(Checklist48[[#This Row],[PIGUID]]="","",INDEX(PIs[[Column1]:[SS]],MATCH(Checklist48[[#This Row],[PIGUID]],PIs[GUID],0),2)),INDEX(PIs[[Column1]:[SS]],MATCH(Checklist48[[#This Row],[SSGUID]],PIs[SSGUID],0),18)),INDEX(PIs[[Column1]:[SS]],MATCH(Checklist48[[#This Row],[SGUID]],PIs[SGUID],0),14))</f>
        <v>HOP 20.02.02</v>
      </c>
      <c r="K87" s="44" t="str">
        <f>IF(Checklist48[[#This Row],[SGUID]]="",IF(Checklist48[[#This Row],[SSGUID]]="",IF(Checklist48[[#This Row],[PIGUID]]="","",INDEX(PIs[[Column1]:[SS]],MATCH(Checklist48[[#This Row],[PIGUID]],PIs[GUID],0),4)),INDEX(PIs[[Column1]:[Ssbody]],MATCH(Checklist48[[#This Row],[SSGUID]],PIs[SSGUID],0),19)),INDEX(PIs[[Column1]:[SS]],MATCH(Checklist48[[#This Row],[SGUID]],PIs[SGUID],0),15))</f>
        <v>Safety advice for substances hazardous to workers’ health and safety is immediately available and accessible.</v>
      </c>
      <c r="L87" s="44" t="str">
        <f>IF(Checklist48[[#This Row],[SGUID]]="",IF(Checklist48[[#This Row],[SSGUID]]="",INDEX(PIs[[Column1]:[SS]],MATCH(Checklist48[[#This Row],[PIGUID]],PIs[GUID],0),6),""),"")</f>
        <v>Information related to safe handling of each hazardous substance shall be accessible (websites, telephone numbers, safety data sheets (SDSs), etc.).</v>
      </c>
      <c r="M87" s="44" t="str">
        <f>IF(Checklist48[[#This Row],[SSGUID]]="",IF(Checklist48[[#This Row],[PIGUID]]="","",INDEX(PIs[[Column1]:[SS]],MATCH(Checklist48[[#This Row],[PIGUID]],PIs[GUID],0),8)),"")</f>
        <v>Minor Must</v>
      </c>
      <c r="N87" s="66"/>
      <c r="O87" s="66"/>
      <c r="P87" s="44" t="str">
        <f>IF(Checklist48[[#This Row],[ifna]]="NA","",IF(Checklist48[[#This Row],[RelatedPQ]]=0,"",IF(Checklist48[[#This Row],[RelatedPQ]]="","",IF((INDEX(S2PQ_relational[],MATCH(Checklist48[[#This Row],[PIGUID&amp;NO]],S2PQ_relational[PIGUID &amp; "NO"],0),1))=Checklist48[[#This Row],[PIGUID]],"Not applicable",""))))</f>
        <v/>
      </c>
      <c r="Q87" s="44" t="str">
        <f>IF(Checklist48[[#This Row],[N/A]]="Not Applicable",INDEX(S2PQ[[Step 2 questions]:[Justification]],MATCH(Checklist48[[#This Row],[RelatedPQ]],S2PQ[S2PQGUID],0),3),"")</f>
        <v/>
      </c>
      <c r="R87" s="66"/>
    </row>
    <row r="88" spans="2:18" s="43" customFormat="1" ht="67.5" x14ac:dyDescent="0.25">
      <c r="B88" s="44"/>
      <c r="C88" s="44"/>
      <c r="D88" s="43">
        <f>IF(Checklist48[[#This Row],[SGUID]]="",IF(Checklist48[[#This Row],[SSGUID]]="",0,1),1)</f>
        <v>0</v>
      </c>
      <c r="E88" s="44" t="s">
        <v>1019</v>
      </c>
      <c r="F88" s="44" t="str">
        <f>_xlfn.IFNA(Checklist48[[#This Row],[RelatedPQ]],"NA")</f>
        <v>NA</v>
      </c>
      <c r="G88" s="44" t="e">
        <f>IF(Checklist48[[#This Row],[PIGUID]]="","",INDEX(S2PQ_relational[],MATCH(Checklist48[[#This Row],[PIGUID&amp;NO]],S2PQ_relational[PIGUID &amp; "NO"],0),2))</f>
        <v>#N/A</v>
      </c>
      <c r="H88" s="44" t="str">
        <f>Checklist48[[#This Row],[PIGUID]]&amp;"NO"</f>
        <v>wGbLwr4TWYQLYFsJpZyS5NO</v>
      </c>
      <c r="I88" s="44" t="b">
        <f>IF(Checklist48[[#This Row],[PIGUID]]="","",INDEX(PIs[NA Exempt],MATCH(Checklist48[[#This Row],[PIGUID]],PIs[GUID],0),1))</f>
        <v>0</v>
      </c>
      <c r="J88" s="44" t="str">
        <f>IF(Checklist48[[#This Row],[SGUID]]="",IF(Checklist48[[#This Row],[SSGUID]]="",IF(Checklist48[[#This Row],[PIGUID]]="","",INDEX(PIs[[Column1]:[SS]],MATCH(Checklist48[[#This Row],[PIGUID]],PIs[GUID],0),2)),INDEX(PIs[[Column1]:[SS]],MATCH(Checklist48[[#This Row],[SSGUID]],PIs[SSGUID],0),18)),INDEX(PIs[[Column1]:[SS]],MATCH(Checklist48[[#This Row],[SGUID]],PIs[SGUID],0),14))</f>
        <v>HOP 20.02.03</v>
      </c>
      <c r="K88" s="44" t="str">
        <f>IF(Checklist48[[#This Row],[SGUID]]="",IF(Checklist48[[#This Row],[SSGUID]]="",IF(Checklist48[[#This Row],[PIGUID]]="","",INDEX(PIs[[Column1]:[SS]],MATCH(Checklist48[[#This Row],[PIGUID]],PIs[GUID],0),4)),INDEX(PIs[[Column1]:[Ssbody]],MATCH(Checklist48[[#This Row],[SSGUID]],PIs[SSGUID],0),19)),INDEX(PIs[[Column1]:[SS]],MATCH(Checklist48[[#This Row],[SGUID]],PIs[SGUID],0),15))</f>
        <v>First aid kits are accessible at all permanent sites and fields near the work.</v>
      </c>
      <c r="L88" s="44" t="str">
        <f>IF(Checklist48[[#This Row],[SGUID]]="",IF(Checklist48[[#This Row],[SSGUID]]="",INDEX(PIs[[Column1]:[SS]],MATCH(Checklist48[[#This Row],[PIGUID]],PIs[GUID],0),6),""),"")</f>
        <v>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v>
      </c>
      <c r="M88" s="44" t="str">
        <f>IF(Checklist48[[#This Row],[SSGUID]]="",IF(Checklist48[[#This Row],[PIGUID]]="","",INDEX(PIs[[Column1]:[SS]],MATCH(Checklist48[[#This Row],[PIGUID]],PIs[GUID],0),8)),"")</f>
        <v>Minor Must</v>
      </c>
      <c r="N88" s="66"/>
      <c r="O88" s="66"/>
      <c r="P88" s="44" t="str">
        <f>IF(Checklist48[[#This Row],[ifna]]="NA","",IF(Checklist48[[#This Row],[RelatedPQ]]=0,"",IF(Checklist48[[#This Row],[RelatedPQ]]="","",IF((INDEX(S2PQ_relational[],MATCH(Checklist48[[#This Row],[PIGUID&amp;NO]],S2PQ_relational[PIGUID &amp; "NO"],0),1))=Checklist48[[#This Row],[PIGUID]],"Not applicable",""))))</f>
        <v/>
      </c>
      <c r="Q88" s="44" t="str">
        <f>IF(Checklist48[[#This Row],[N/A]]="Not Applicable",INDEX(S2PQ[[Step 2 questions]:[Justification]],MATCH(Checklist48[[#This Row],[RelatedPQ]],S2PQ[S2PQGUID],0),3),"")</f>
        <v/>
      </c>
      <c r="R88" s="66"/>
    </row>
    <row r="89" spans="2:18" s="43" customFormat="1" ht="67.5" x14ac:dyDescent="0.25">
      <c r="B89" s="44"/>
      <c r="C89" s="44"/>
      <c r="D89" s="43">
        <f>IF(Checklist48[[#This Row],[SGUID]]="",IF(Checklist48[[#This Row],[SSGUID]]="",0,1),1)</f>
        <v>0</v>
      </c>
      <c r="E89" s="44" t="s">
        <v>1012</v>
      </c>
      <c r="F89" s="44" t="str">
        <f>_xlfn.IFNA(Checklist48[[#This Row],[RelatedPQ]],"NA")</f>
        <v>NA</v>
      </c>
      <c r="G89" s="44" t="e">
        <f>IF(Checklist48[[#This Row],[PIGUID]]="","",INDEX(S2PQ_relational[],MATCH(Checklist48[[#This Row],[PIGUID&amp;NO]],S2PQ_relational[PIGUID &amp; "NO"],0),2))</f>
        <v>#N/A</v>
      </c>
      <c r="H89" s="44" t="str">
        <f>Checklist48[[#This Row],[PIGUID]]&amp;"NO"</f>
        <v>5RhMrH3LeNbpQP0SF3z9B8NO</v>
      </c>
      <c r="I89" s="44" t="b">
        <f>IF(Checklist48[[#This Row],[PIGUID]]="","",INDEX(PIs[NA Exempt],MATCH(Checklist48[[#This Row],[PIGUID]],PIs[GUID],0),1))</f>
        <v>0</v>
      </c>
      <c r="J89" s="44" t="str">
        <f>IF(Checklist48[[#This Row],[SGUID]]="",IF(Checklist48[[#This Row],[SSGUID]]="",IF(Checklist48[[#This Row],[PIGUID]]="","",INDEX(PIs[[Column1]:[SS]],MATCH(Checklist48[[#This Row],[PIGUID]],PIs[GUID],0),2)),INDEX(PIs[[Column1]:[SS]],MATCH(Checklist48[[#This Row],[SSGUID]],PIs[SSGUID],0),18)),INDEX(PIs[[Column1]:[SS]],MATCH(Checklist48[[#This Row],[SGUID]],PIs[SGUID],0),14))</f>
        <v>HOP 20.02.04</v>
      </c>
      <c r="K89"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always at least one person trained in first aid present on the farm whenever on-farm activities are being carried out.</v>
      </c>
      <c r="L89" s="44" t="str">
        <f>IF(Checklist48[[#This Row],[SGUID]]="",IF(Checklist48[[#This Row],[SSGUID]]="",INDEX(PIs[[Column1]:[SS]],MATCH(Checklist48[[#This Row],[PIGUID]],PIs[GUID],0),6),""),"")</f>
        <v>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v>
      </c>
      <c r="M89" s="44" t="str">
        <f>IF(Checklist48[[#This Row],[SSGUID]]="",IF(Checklist48[[#This Row],[PIGUID]]="","",INDEX(PIs[[Column1]:[SS]],MATCH(Checklist48[[#This Row],[PIGUID]],PIs[GUID],0),8)),"")</f>
        <v>Minor Must</v>
      </c>
      <c r="N89" s="66"/>
      <c r="O89" s="66"/>
      <c r="P89" s="44" t="str">
        <f>IF(Checklist48[[#This Row],[ifna]]="NA","",IF(Checklist48[[#This Row],[RelatedPQ]]=0,"",IF(Checklist48[[#This Row],[RelatedPQ]]="","",IF((INDEX(S2PQ_relational[],MATCH(Checklist48[[#This Row],[PIGUID&amp;NO]],S2PQ_relational[PIGUID &amp; "NO"],0),1))=Checklist48[[#This Row],[PIGUID]],"Not applicable",""))))</f>
        <v/>
      </c>
      <c r="Q89" s="44" t="str">
        <f>IF(Checklist48[[#This Row],[N/A]]="Not Applicable",INDEX(S2PQ[[Step 2 questions]:[Justification]],MATCH(Checklist48[[#This Row],[RelatedPQ]],S2PQ[S2PQGUID],0),3),"")</f>
        <v/>
      </c>
      <c r="R89" s="66"/>
    </row>
    <row r="90" spans="2:18" s="43" customFormat="1" ht="45" x14ac:dyDescent="0.25">
      <c r="B90" s="44"/>
      <c r="C90" s="44" t="s">
        <v>993</v>
      </c>
      <c r="D90" s="43">
        <f>IF(Checklist48[[#This Row],[SGUID]]="",IF(Checklist48[[#This Row],[SSGUID]]="",0,1),1)</f>
        <v>1</v>
      </c>
      <c r="E90" s="44"/>
      <c r="F90" s="44" t="str">
        <f>_xlfn.IFNA(Checklist48[[#This Row],[RelatedPQ]],"NA")</f>
        <v/>
      </c>
      <c r="G90" s="44" t="str">
        <f>IF(Checklist48[[#This Row],[PIGUID]]="","",INDEX(S2PQ_relational[],MATCH(Checklist48[[#This Row],[PIGUID&amp;NO]],S2PQ_relational[PIGUID &amp; "NO"],0),2))</f>
        <v/>
      </c>
      <c r="H90" s="44" t="str">
        <f>Checklist48[[#This Row],[PIGUID]]&amp;"NO"</f>
        <v>NO</v>
      </c>
      <c r="I90" s="44" t="str">
        <f>IF(Checklist48[[#This Row],[PIGUID]]="","",INDEX(PIs[NA Exempt],MATCH(Checklist48[[#This Row],[PIGUID]],PIs[GUID],0),1))</f>
        <v/>
      </c>
      <c r="J90" s="44" t="str">
        <f>IF(Checklist48[[#This Row],[SGUID]]="",IF(Checklist48[[#This Row],[SSGUID]]="",IF(Checklist48[[#This Row],[PIGUID]]="","",INDEX(PIs[[Column1]:[SS]],MATCH(Checklist48[[#This Row],[PIGUID]],PIs[GUID],0),2)),INDEX(PIs[[Column1]:[SS]],MATCH(Checklist48[[#This Row],[SSGUID]],PIs[SSGUID],0),18)),INDEX(PIs[[Column1]:[SS]],MATCH(Checklist48[[#This Row],[SGUID]],PIs[SGUID],0),14))</f>
        <v>HOP 20.03 Personal protective equipment</v>
      </c>
      <c r="K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90" s="44" t="str">
        <f>IF(Checklist48[[#This Row],[SGUID]]="",IF(Checklist48[[#This Row],[SSGUID]]="",INDEX(PIs[[Column1]:[SS]],MATCH(Checklist48[[#This Row],[PIGUID]],PIs[GUID],0),6),""),"")</f>
        <v/>
      </c>
      <c r="M90" s="44" t="str">
        <f>IF(Checklist48[[#This Row],[SSGUID]]="",IF(Checklist48[[#This Row],[PIGUID]]="","",INDEX(PIs[[Column1]:[SS]],MATCH(Checklist48[[#This Row],[PIGUID]],PIs[GUID],0),8)),"")</f>
        <v/>
      </c>
      <c r="N90" s="66"/>
      <c r="O90" s="66"/>
      <c r="P90" s="44" t="str">
        <f>IF(Checklist48[[#This Row],[ifna]]="NA","",IF(Checklist48[[#This Row],[RelatedPQ]]=0,"",IF(Checklist48[[#This Row],[RelatedPQ]]="","",IF((INDEX(S2PQ_relational[],MATCH(Checklist48[[#This Row],[PIGUID&amp;NO]],S2PQ_relational[PIGUID &amp; "NO"],0),1))=Checklist48[[#This Row],[PIGUID]],"Not applicable",""))))</f>
        <v/>
      </c>
      <c r="Q90" s="44" t="str">
        <f>IF(Checklist48[[#This Row],[N/A]]="Not Applicable",INDEX(S2PQ[[Step 2 questions]:[Justification]],MATCH(Checklist48[[#This Row],[RelatedPQ]],S2PQ[S2PQGUID],0),3),"")</f>
        <v/>
      </c>
      <c r="R90" s="66"/>
    </row>
    <row r="91" spans="2:18" s="43" customFormat="1" ht="157.5" x14ac:dyDescent="0.25">
      <c r="B91" s="44"/>
      <c r="C91" s="44"/>
      <c r="D91" s="43">
        <f>IF(Checklist48[[#This Row],[SGUID]]="",IF(Checklist48[[#This Row],[SSGUID]]="",0,1),1)</f>
        <v>0</v>
      </c>
      <c r="E91" s="44" t="s">
        <v>1006</v>
      </c>
      <c r="F91" s="44" t="str">
        <f>_xlfn.IFNA(Checklist48[[#This Row],[RelatedPQ]],"NA")</f>
        <v>NA</v>
      </c>
      <c r="G91" s="44" t="e">
        <f>IF(Checklist48[[#This Row],[PIGUID]]="","",INDEX(S2PQ_relational[],MATCH(Checklist48[[#This Row],[PIGUID&amp;NO]],S2PQ_relational[PIGUID &amp; "NO"],0),2))</f>
        <v>#N/A</v>
      </c>
      <c r="H91" s="44" t="str">
        <f>Checklist48[[#This Row],[PIGUID]]&amp;"NO"</f>
        <v>7uxTuyQhU1JIRu8cRJOnhKNO</v>
      </c>
      <c r="I91" s="44" t="b">
        <f>IF(Checklist48[[#This Row],[PIGUID]]="","",INDEX(PIs[NA Exempt],MATCH(Checklist48[[#This Row],[PIGUID]],PIs[GUID],0),1))</f>
        <v>0</v>
      </c>
      <c r="J91" s="44" t="str">
        <f>IF(Checklist48[[#This Row],[SGUID]]="",IF(Checklist48[[#This Row],[SSGUID]]="",IF(Checklist48[[#This Row],[PIGUID]]="","",INDEX(PIs[[Column1]:[SS]],MATCH(Checklist48[[#This Row],[PIGUID]],PIs[GUID],0),2)),INDEX(PIs[[Column1]:[SS]],MATCH(Checklist48[[#This Row],[SSGUID]],PIs[SSGUID],0),18)),INDEX(PIs[[Column1]:[SS]],MATCH(Checklist48[[#This Row],[SGUID]],PIs[SGUID],0),14))</f>
        <v>HOP 20.03.01</v>
      </c>
      <c r="K91" s="44" t="str">
        <f>IF(Checklist48[[#This Row],[SGUID]]="",IF(Checklist48[[#This Row],[SSGUID]]="",IF(Checklist48[[#This Row],[PIGUID]]="","",INDEX(PIs[[Column1]:[SS]],MATCH(Checklist48[[#This Row],[PIGUID]],PIs[GUID],0),4)),INDEX(PIs[[Column1]:[Ssbody]],MATCH(Checklist48[[#This Row],[SSGUID]],PIs[SSGUID],0),19)),INDEX(PIs[[Column1]:[SS]],MATCH(Checklist48[[#This Row],[SGUID]],PIs[SGUID],0),15))</f>
        <v>Workers, visitors, and subcontractors are equipped with suitable personal protective equipment (PPE).</v>
      </c>
      <c r="L91" s="44" t="str">
        <f>IF(Checklist48[[#This Row],[SGUID]]="",IF(Checklist48[[#This Row],[SSGUID]]="",INDEX(PIs[[Column1]:[SS]],MATCH(Checklist48[[#This Row],[PIGUID]],PIs[GUID],0),6),""),"")</f>
        <v>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v>
      </c>
      <c r="M91" s="44" t="str">
        <f>IF(Checklist48[[#This Row],[SSGUID]]="",IF(Checklist48[[#This Row],[PIGUID]]="","",INDEX(PIs[[Column1]:[SS]],MATCH(Checklist48[[#This Row],[PIGUID]],PIs[GUID],0),8)),"")</f>
        <v>Major Must</v>
      </c>
      <c r="N91" s="66"/>
      <c r="O91" s="66"/>
      <c r="P91" s="44" t="str">
        <f>IF(Checklist48[[#This Row],[ifna]]="NA","",IF(Checklist48[[#This Row],[RelatedPQ]]=0,"",IF(Checklist48[[#This Row],[RelatedPQ]]="","",IF((INDEX(S2PQ_relational[],MATCH(Checklist48[[#This Row],[PIGUID&amp;NO]],S2PQ_relational[PIGUID &amp; "NO"],0),1))=Checklist48[[#This Row],[PIGUID]],"Not applicable",""))))</f>
        <v/>
      </c>
      <c r="Q91" s="44" t="str">
        <f>IF(Checklist48[[#This Row],[N/A]]="Not Applicable",INDEX(S2PQ[[Step 2 questions]:[Justification]],MATCH(Checklist48[[#This Row],[RelatedPQ]],S2PQ[S2PQGUID],0),3),"")</f>
        <v/>
      </c>
      <c r="R91" s="66"/>
    </row>
    <row r="92" spans="2:18" s="43" customFormat="1" ht="67.5" x14ac:dyDescent="0.25">
      <c r="B92" s="44"/>
      <c r="C92" s="44"/>
      <c r="D92" s="43">
        <f>IF(Checklist48[[#This Row],[SGUID]]="",IF(Checklist48[[#This Row],[SSGUID]]="",0,1),1)</f>
        <v>0</v>
      </c>
      <c r="E92" s="44" t="s">
        <v>1000</v>
      </c>
      <c r="F92" s="44" t="str">
        <f>_xlfn.IFNA(Checklist48[[#This Row],[RelatedPQ]],"NA")</f>
        <v>NA</v>
      </c>
      <c r="G92" s="44" t="e">
        <f>IF(Checklist48[[#This Row],[PIGUID]]="","",INDEX(S2PQ_relational[],MATCH(Checklist48[[#This Row],[PIGUID&amp;NO]],S2PQ_relational[PIGUID &amp; "NO"],0),2))</f>
        <v>#N/A</v>
      </c>
      <c r="H92" s="44" t="str">
        <f>Checklist48[[#This Row],[PIGUID]]&amp;"NO"</f>
        <v>YcWhCltjBk94O16rG7JAzNO</v>
      </c>
      <c r="I92" s="44" t="b">
        <f>IF(Checklist48[[#This Row],[PIGUID]]="","",INDEX(PIs[NA Exempt],MATCH(Checklist48[[#This Row],[PIGUID]],PIs[GUID],0),1))</f>
        <v>0</v>
      </c>
      <c r="J92" s="44" t="str">
        <f>IF(Checklist48[[#This Row],[SGUID]]="",IF(Checklist48[[#This Row],[SSGUID]]="",IF(Checklist48[[#This Row],[PIGUID]]="","",INDEX(PIs[[Column1]:[SS]],MATCH(Checklist48[[#This Row],[PIGUID]],PIs[GUID],0),2)),INDEX(PIs[[Column1]:[SS]],MATCH(Checklist48[[#This Row],[SSGUID]],PIs[SSGUID],0),18)),INDEX(PIs[[Column1]:[SS]],MATCH(Checklist48[[#This Row],[SGUID]],PIs[SGUID],0),14))</f>
        <v>HOP 20.03.02</v>
      </c>
      <c r="K92" s="44" t="str">
        <f>IF(Checklist48[[#This Row],[SGUID]]="",IF(Checklist48[[#This Row],[SSGUID]]="",IF(Checklist48[[#This Row],[PIGUID]]="","",INDEX(PIs[[Column1]:[SS]],MATCH(Checklist48[[#This Row],[PIGUID]],PIs[GUID],0),4)),INDEX(PIs[[Column1]:[Ssbody]],MATCH(Checklist48[[#This Row],[SSGUID]],PIs[SSGUID],0),19)),INDEX(PIs[[Column1]:[SS]],MATCH(Checklist48[[#This Row],[SGUID]],PIs[SGUID],0),15))</f>
        <v>Personal protective equipment (PPE) is maintained in clean conditions and stored appropriately so as not to pose any contamination risk to personal items.</v>
      </c>
      <c r="L92" s="44" t="str">
        <f>IF(Checklist48[[#This Row],[SGUID]]="",IF(Checklist48[[#This Row],[SSGUID]]="",INDEX(PIs[[Column1]:[SS]],MATCH(Checklist48[[#This Row],[PIGUID]],PIs[GUID],0),6),""),"")</f>
        <v>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v>
      </c>
      <c r="M92" s="44" t="str">
        <f>IF(Checklist48[[#This Row],[SSGUID]]="",IF(Checklist48[[#This Row],[PIGUID]]="","",INDEX(PIs[[Column1]:[SS]],MATCH(Checklist48[[#This Row],[PIGUID]],PIs[GUID],0),8)),"")</f>
        <v>Major Must</v>
      </c>
      <c r="N92" s="66"/>
      <c r="O92" s="66"/>
      <c r="P92" s="44" t="str">
        <f>IF(Checklist48[[#This Row],[ifna]]="NA","",IF(Checklist48[[#This Row],[RelatedPQ]]=0,"",IF(Checklist48[[#This Row],[RelatedPQ]]="","",IF((INDEX(S2PQ_relational[],MATCH(Checklist48[[#This Row],[PIGUID&amp;NO]],S2PQ_relational[PIGUID &amp; "NO"],0),1))=Checklist48[[#This Row],[PIGUID]],"Not applicable",""))))</f>
        <v/>
      </c>
      <c r="Q92" s="44" t="str">
        <f>IF(Checklist48[[#This Row],[N/A]]="Not Applicable",INDEX(S2PQ[[Step 2 questions]:[Justification]],MATCH(Checklist48[[#This Row],[RelatedPQ]],S2PQ[S2PQGUID],0),3),"")</f>
        <v/>
      </c>
      <c r="R92" s="66"/>
    </row>
    <row r="93" spans="2:18" s="43" customFormat="1" ht="67.5" x14ac:dyDescent="0.25">
      <c r="B93" s="44"/>
      <c r="C93" s="44"/>
      <c r="D93" s="43">
        <f>IF(Checklist48[[#This Row],[SGUID]]="",IF(Checklist48[[#This Row],[SSGUID]]="",0,1),1)</f>
        <v>0</v>
      </c>
      <c r="E93" s="44" t="s">
        <v>994</v>
      </c>
      <c r="F93" s="44" t="str">
        <f>_xlfn.IFNA(Checklist48[[#This Row],[RelatedPQ]],"NA")</f>
        <v>NA</v>
      </c>
      <c r="G93" s="44" t="e">
        <f>IF(Checklist48[[#This Row],[PIGUID]]="","",INDEX(S2PQ_relational[],MATCH(Checklist48[[#This Row],[PIGUID&amp;NO]],S2PQ_relational[PIGUID &amp; "NO"],0),2))</f>
        <v>#N/A</v>
      </c>
      <c r="H93" s="44" t="str">
        <f>Checklist48[[#This Row],[PIGUID]]&amp;"NO"</f>
        <v>7IZPUMdn8LG4cm9XAcG5XgNO</v>
      </c>
      <c r="I93" s="44" t="b">
        <f>IF(Checklist48[[#This Row],[PIGUID]]="","",INDEX(PIs[NA Exempt],MATCH(Checklist48[[#This Row],[PIGUID]],PIs[GUID],0),1))</f>
        <v>0</v>
      </c>
      <c r="J93" s="44" t="str">
        <f>IF(Checklist48[[#This Row],[SGUID]]="",IF(Checklist48[[#This Row],[SSGUID]]="",IF(Checklist48[[#This Row],[PIGUID]]="","",INDEX(PIs[[Column1]:[SS]],MATCH(Checklist48[[#This Row],[PIGUID]],PIs[GUID],0),2)),INDEX(PIs[[Column1]:[SS]],MATCH(Checklist48[[#This Row],[SSGUID]],PIs[SSGUID],0),18)),INDEX(PIs[[Column1]:[SS]],MATCH(Checklist48[[#This Row],[SGUID]],PIs[SGUID],0),14))</f>
        <v>HOP 20.03.03</v>
      </c>
      <c r="K93"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the provided personal protective equipment (PPE) is used by the workers.</v>
      </c>
      <c r="L93" s="44" t="str">
        <f>IF(Checklist48[[#This Row],[SGUID]]="",IF(Checklist48[[#This Row],[SSGUID]]="",INDEX(PIs[[Column1]:[SS]],MATCH(Checklist48[[#This Row],[PIGUID]],PIs[GUID],0),6),""),"")</f>
        <v>There shall be evidence that the provided PPE is being used.
If single-use PPE is used, the supply maintained on hand shall correspond to the needs of the workers, or records demonstrating that new PPE is promptly sourced and restocked shall be available.</v>
      </c>
      <c r="M93" s="44" t="str">
        <f>IF(Checklist48[[#This Row],[SSGUID]]="",IF(Checklist48[[#This Row],[PIGUID]]="","",INDEX(PIs[[Column1]:[SS]],MATCH(Checklist48[[#This Row],[PIGUID]],PIs[GUID],0),8)),"")</f>
        <v>Minor Must</v>
      </c>
      <c r="N93" s="66"/>
      <c r="O93" s="66"/>
      <c r="P93" s="44" t="str">
        <f>IF(Checklist48[[#This Row],[ifna]]="NA","",IF(Checklist48[[#This Row],[RelatedPQ]]=0,"",IF(Checklist48[[#This Row],[RelatedPQ]]="","",IF((INDEX(S2PQ_relational[],MATCH(Checklist48[[#This Row],[PIGUID&amp;NO]],S2PQ_relational[PIGUID &amp; "NO"],0),1))=Checklist48[[#This Row],[PIGUID]],"Not applicable",""))))</f>
        <v/>
      </c>
      <c r="Q93" s="44" t="str">
        <f>IF(Checklist48[[#This Row],[N/A]]="Not Applicable",INDEX(S2PQ[[Step 2 questions]:[Justification]],MATCH(Checklist48[[#This Row],[RelatedPQ]],S2PQ[S2PQGUID],0),3),"")</f>
        <v/>
      </c>
      <c r="R93" s="66"/>
    </row>
    <row r="94" spans="2:18" s="43" customFormat="1" ht="56.25" x14ac:dyDescent="0.25">
      <c r="B94" s="44"/>
      <c r="C94" s="44"/>
      <c r="D94" s="43">
        <f>IF(Checklist48[[#This Row],[SGUID]]="",IF(Checklist48[[#This Row],[SSGUID]]="",0,1),1)</f>
        <v>0</v>
      </c>
      <c r="E94" s="44" t="s">
        <v>987</v>
      </c>
      <c r="F94" s="44" t="str">
        <f>_xlfn.IFNA(Checklist48[[#This Row],[RelatedPQ]],"NA")</f>
        <v>NA</v>
      </c>
      <c r="G94" s="44" t="e">
        <f>IF(Checklist48[[#This Row],[PIGUID]]="","",INDEX(S2PQ_relational[],MATCH(Checklist48[[#This Row],[PIGUID&amp;NO]],S2PQ_relational[PIGUID &amp; "NO"],0),2))</f>
        <v>#N/A</v>
      </c>
      <c r="H94" s="44" t="str">
        <f>Checklist48[[#This Row],[PIGUID]]&amp;"NO"</f>
        <v>28UN4lFEVUMLUGQWMhDHpZNO</v>
      </c>
      <c r="I94" s="44" t="b">
        <f>IF(Checklist48[[#This Row],[PIGUID]]="","",INDEX(PIs[NA Exempt],MATCH(Checklist48[[#This Row],[PIGUID]],PIs[GUID],0),1))</f>
        <v>0</v>
      </c>
      <c r="J94" s="44" t="str">
        <f>IF(Checklist48[[#This Row],[SGUID]]="",IF(Checklist48[[#This Row],[SSGUID]]="",IF(Checklist48[[#This Row],[PIGUID]]="","",INDEX(PIs[[Column1]:[SS]],MATCH(Checklist48[[#This Row],[PIGUID]],PIs[GUID],0),2)),INDEX(PIs[[Column1]:[SS]],MATCH(Checklist48[[#This Row],[SSGUID]],PIs[SSGUID],0),18)),INDEX(PIs[[Column1]:[SS]],MATCH(Checklist48[[#This Row],[SGUID]],PIs[SGUID],0),14))</f>
        <v>HOP 20.03.04</v>
      </c>
      <c r="K94" s="44" t="str">
        <f>IF(Checklist48[[#This Row],[SGUID]]="",IF(Checklist48[[#This Row],[SSGUID]]="",IF(Checklist48[[#This Row],[PIGUID]]="","",INDEX(PIs[[Column1]:[SS]],MATCH(Checklist48[[#This Row],[PIGUID]],PIs[GUID],0),4)),INDEX(PIs[[Column1]:[Ssbody]],MATCH(Checklist48[[#This Row],[SSGUID]],PIs[SSGUID],0),19)),INDEX(PIs[[Column1]:[SS]],MATCH(Checklist48[[#This Row],[SGUID]],PIs[SGUID],0),15))</f>
        <v>Suitable changing facilities are available where necessary.</v>
      </c>
      <c r="L94" s="44" t="str">
        <f>IF(Checklist48[[#This Row],[SGUID]]="",IF(Checklist48[[#This Row],[SSGUID]]="",INDEX(PIs[[Column1]:[SS]],MATCH(Checklist48[[#This Row],[PIGUID]],PIs[GUID],0),6),""),"")</f>
        <v>The changing facilities (in line with local conditions) shall be used to change clothing and protective outer garments as required. Changing facilities may not be needed if personal protective equipment (PPE) is applied over existing clothing.</v>
      </c>
      <c r="M94" s="44" t="str">
        <f>IF(Checklist48[[#This Row],[SSGUID]]="",IF(Checklist48[[#This Row],[PIGUID]]="","",INDEX(PIs[[Column1]:[SS]],MATCH(Checklist48[[#This Row],[PIGUID]],PIs[GUID],0),8)),"")</f>
        <v>Minor Must</v>
      </c>
      <c r="N94" s="66"/>
      <c r="O94" s="66"/>
      <c r="P94" s="44" t="str">
        <f>IF(Checklist48[[#This Row],[ifna]]="NA","",IF(Checklist48[[#This Row],[RelatedPQ]]=0,"",IF(Checklist48[[#This Row],[RelatedPQ]]="","",IF((INDEX(S2PQ_relational[],MATCH(Checklist48[[#This Row],[PIGUID&amp;NO]],S2PQ_relational[PIGUID &amp; "NO"],0),1))=Checklist48[[#This Row],[PIGUID]],"Not applicable",""))))</f>
        <v/>
      </c>
      <c r="Q94" s="44" t="str">
        <f>IF(Checklist48[[#This Row],[N/A]]="Not Applicable",INDEX(S2PQ[[Step 2 questions]:[Justification]],MATCH(Checklist48[[#This Row],[RelatedPQ]],S2PQ[S2PQGUID],0),3),"")</f>
        <v/>
      </c>
      <c r="R94" s="66"/>
    </row>
    <row r="95" spans="2:18" s="43" customFormat="1" ht="33.75" x14ac:dyDescent="0.25">
      <c r="B95" s="44"/>
      <c r="C95" s="44" t="s">
        <v>91</v>
      </c>
      <c r="D95" s="43">
        <f>IF(Checklist48[[#This Row],[SGUID]]="",IF(Checklist48[[#This Row],[SSGUID]]="",0,1),1)</f>
        <v>1</v>
      </c>
      <c r="E95" s="44"/>
      <c r="F95" s="44" t="str">
        <f>_xlfn.IFNA(Checklist48[[#This Row],[RelatedPQ]],"NA")</f>
        <v/>
      </c>
      <c r="G95" s="44" t="str">
        <f>IF(Checklist48[[#This Row],[PIGUID]]="","",INDEX(S2PQ_relational[],MATCH(Checklist48[[#This Row],[PIGUID&amp;NO]],S2PQ_relational[PIGUID &amp; "NO"],0),2))</f>
        <v/>
      </c>
      <c r="H95" s="44" t="str">
        <f>Checklist48[[#This Row],[PIGUID]]&amp;"NO"</f>
        <v>NO</v>
      </c>
      <c r="I95" s="44" t="str">
        <f>IF(Checklist48[[#This Row],[PIGUID]]="","",INDEX(PIs[NA Exempt],MATCH(Checklist48[[#This Row],[PIGUID]],PIs[GUID],0),1))</f>
        <v/>
      </c>
      <c r="J95" s="44" t="str">
        <f>IF(Checklist48[[#This Row],[SGUID]]="",IF(Checklist48[[#This Row],[SSGUID]]="",IF(Checklist48[[#This Row],[PIGUID]]="","",INDEX(PIs[[Column1]:[SS]],MATCH(Checklist48[[#This Row],[PIGUID]],PIs[GUID],0),2)),INDEX(PIs[[Column1]:[SS]],MATCH(Checklist48[[#This Row],[SSGUID]],PIs[SSGUID],0),18)),INDEX(PIs[[Column1]:[SS]],MATCH(Checklist48[[#This Row],[SGUID]],PIs[SGUID],0),14))</f>
        <v>HOP 20.04 Workers’ welfare</v>
      </c>
      <c r="K95" s="44" t="str">
        <f>IF(Checklist48[[#This Row],[SGUID]]="",IF(Checklist48[[#This Row],[SSGUID]]="",IF(Checklist48[[#This Row],[PIGUID]]="","",INDEX(PIs[[Column1]:[SS]],MATCH(Checklist48[[#This Row],[PIGUID]],PIs[GUID],0),4)),INDEX(PIs[[Column1]:[Ssbody]],MATCH(Checklist48[[#This Row],[SSGUID]],PIs[SSGUID],0),19)),INDEX(PIs[[Column1]:[SS]],MATCH(Checklist48[[#This Row],[SGUID]],PIs[SGUID],0),15))</f>
        <v>-</v>
      </c>
      <c r="L95" s="44" t="str">
        <f>IF(Checklist48[[#This Row],[SGUID]]="",IF(Checklist48[[#This Row],[SSGUID]]="",INDEX(PIs[[Column1]:[SS]],MATCH(Checklist48[[#This Row],[PIGUID]],PIs[GUID],0),6),""),"")</f>
        <v/>
      </c>
      <c r="M95" s="44" t="str">
        <f>IF(Checklist48[[#This Row],[SSGUID]]="",IF(Checklist48[[#This Row],[PIGUID]]="","",INDEX(PIs[[Column1]:[SS]],MATCH(Checklist48[[#This Row],[PIGUID]],PIs[GUID],0),8)),"")</f>
        <v/>
      </c>
      <c r="N95" s="66"/>
      <c r="O95" s="66"/>
      <c r="P95" s="44" t="str">
        <f>IF(Checklist48[[#This Row],[ifna]]="NA","",IF(Checklist48[[#This Row],[RelatedPQ]]=0,"",IF(Checklist48[[#This Row],[RelatedPQ]]="","",IF((INDEX(S2PQ_relational[],MATCH(Checklist48[[#This Row],[PIGUID&amp;NO]],S2PQ_relational[PIGUID &amp; "NO"],0),1))=Checklist48[[#This Row],[PIGUID]],"Not applicable",""))))</f>
        <v/>
      </c>
      <c r="Q95" s="44" t="str">
        <f>IF(Checklist48[[#This Row],[N/A]]="Not Applicable",INDEX(S2PQ[[Step 2 questions]:[Justification]],MATCH(Checklist48[[#This Row],[RelatedPQ]],S2PQ[S2PQGUID],0),3),"")</f>
        <v/>
      </c>
      <c r="R95" s="66"/>
    </row>
    <row r="96" spans="2:18" s="43" customFormat="1" ht="135" x14ac:dyDescent="0.25">
      <c r="B96" s="44"/>
      <c r="C96" s="44"/>
      <c r="D96" s="43">
        <f>IF(Checklist48[[#This Row],[SGUID]]="",IF(Checklist48[[#This Row],[SSGUID]]="",0,1),1)</f>
        <v>0</v>
      </c>
      <c r="E96" s="44" t="s">
        <v>982</v>
      </c>
      <c r="F96" s="44" t="str">
        <f>_xlfn.IFNA(Checklist48[[#This Row],[RelatedPQ]],"NA")</f>
        <v>NA</v>
      </c>
      <c r="G96" s="44" t="e">
        <f>IF(Checklist48[[#This Row],[PIGUID]]="","",INDEX(S2PQ_relational[],MATCH(Checklist48[[#This Row],[PIGUID&amp;NO]],S2PQ_relational[PIGUID &amp; "NO"],0),2))</f>
        <v>#N/A</v>
      </c>
      <c r="H96" s="44" t="str">
        <f>Checklist48[[#This Row],[PIGUID]]&amp;"NO"</f>
        <v>25w0mcU6XQNZjjzH04nleTNO</v>
      </c>
      <c r="I96" s="44" t="b">
        <f>IF(Checklist48[[#This Row],[PIGUID]]="","",INDEX(PIs[NA Exempt],MATCH(Checklist48[[#This Row],[PIGUID]],PIs[GUID],0),1))</f>
        <v>0</v>
      </c>
      <c r="J96" s="44" t="str">
        <f>IF(Checklist48[[#This Row],[SGUID]]="",IF(Checklist48[[#This Row],[SSGUID]]="",IF(Checklist48[[#This Row],[PIGUID]]="","",INDEX(PIs[[Column1]:[SS]],MATCH(Checklist48[[#This Row],[PIGUID]],PIs[GUID],0),2)),INDEX(PIs[[Column1]:[SS]],MATCH(Checklist48[[#This Row],[SSGUID]],PIs[SSGUID],0),18)),INDEX(PIs[[Column1]:[SS]],MATCH(Checklist48[[#This Row],[SGUID]],PIs[SGUID],0),14))</f>
        <v>HOP 20.04.01</v>
      </c>
      <c r="K96" s="44" t="str">
        <f>IF(Checklist48[[#This Row],[SGUID]]="",IF(Checklist48[[#This Row],[SSGUID]]="",IF(Checklist48[[#This Row],[PIGUID]]="","",INDEX(PIs[[Column1]:[SS]],MATCH(Checklist48[[#This Row],[PIGUID]],PIs[GUID],0),4)),INDEX(PIs[[Column1]:[Ssbody]],MATCH(Checklist48[[#This Row],[SSGUID]],PIs[SSGUID],0),19)),INDEX(PIs[[Column1]:[SS]],MATCH(Checklist48[[#This Row],[SGUID]],PIs[SGUID],0),15))</f>
        <v>There is communication between management and workers on issues related to their health, safety, and welfare.</v>
      </c>
      <c r="L96" s="44" t="str">
        <f>IF(Checklist48[[#This Row],[SGUID]]="",IF(Checklist48[[#This Row],[SSGUID]]="",INDEX(PIs[[Column1]:[SS]],MATCH(Checklist48[[#This Row],[PIGUID]],PIs[GUID],0),6),""),"")</f>
        <v>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v>
      </c>
      <c r="M96" s="44" t="str">
        <f>IF(Checklist48[[#This Row],[SSGUID]]="",IF(Checklist48[[#This Row],[PIGUID]]="","",INDEX(PIs[[Column1]:[SS]],MATCH(Checklist48[[#This Row],[PIGUID]],PIs[GUID],0),8)),"")</f>
        <v>Minor Must</v>
      </c>
      <c r="N96" s="66"/>
      <c r="O96" s="66"/>
      <c r="P96" s="44" t="str">
        <f>IF(Checklist48[[#This Row],[ifna]]="NA","",IF(Checklist48[[#This Row],[RelatedPQ]]=0,"",IF(Checklist48[[#This Row],[RelatedPQ]]="","",IF((INDEX(S2PQ_relational[],MATCH(Checklist48[[#This Row],[PIGUID&amp;NO]],S2PQ_relational[PIGUID &amp; "NO"],0),1))=Checklist48[[#This Row],[PIGUID]],"Not applicable",""))))</f>
        <v/>
      </c>
      <c r="Q96" s="44" t="str">
        <f>IF(Checklist48[[#This Row],[N/A]]="Not Applicable",INDEX(S2PQ[[Step 2 questions]:[Justification]],MATCH(Checklist48[[#This Row],[RelatedPQ]],S2PQ[S2PQGUID],0),3),"")</f>
        <v/>
      </c>
      <c r="R96" s="66"/>
    </row>
    <row r="97" spans="2:18" s="43" customFormat="1" ht="67.5" x14ac:dyDescent="0.25">
      <c r="B97" s="44"/>
      <c r="C97" s="44"/>
      <c r="D97" s="43">
        <f>IF(Checklist48[[#This Row],[SGUID]]="",IF(Checklist48[[#This Row],[SSGUID]]="",0,1),1)</f>
        <v>0</v>
      </c>
      <c r="E97" s="44" t="s">
        <v>976</v>
      </c>
      <c r="F97" s="44" t="str">
        <f>_xlfn.IFNA(Checklist48[[#This Row],[RelatedPQ]],"NA")</f>
        <v>NA</v>
      </c>
      <c r="G97" s="44" t="e">
        <f>IF(Checklist48[[#This Row],[PIGUID]]="","",INDEX(S2PQ_relational[],MATCH(Checklist48[[#This Row],[PIGUID&amp;NO]],S2PQ_relational[PIGUID &amp; "NO"],0),2))</f>
        <v>#N/A</v>
      </c>
      <c r="H97" s="44" t="str">
        <f>Checklist48[[#This Row],[PIGUID]]&amp;"NO"</f>
        <v>76vnTm8yNfvnF8bTWOBPI5NO</v>
      </c>
      <c r="I97" s="44" t="b">
        <f>IF(Checklist48[[#This Row],[PIGUID]]="","",INDEX(PIs[NA Exempt],MATCH(Checklist48[[#This Row],[PIGUID]],PIs[GUID],0),1))</f>
        <v>0</v>
      </c>
      <c r="J97" s="44" t="str">
        <f>IF(Checklist48[[#This Row],[SGUID]]="",IF(Checklist48[[#This Row],[SSGUID]]="",IF(Checklist48[[#This Row],[PIGUID]]="","",INDEX(PIs[[Column1]:[SS]],MATCH(Checklist48[[#This Row],[PIGUID]],PIs[GUID],0),2)),INDEX(PIs[[Column1]:[SS]],MATCH(Checklist48[[#This Row],[SSGUID]],PIs[SSGUID],0),18)),INDEX(PIs[[Column1]:[SS]],MATCH(Checklist48[[#This Row],[SGUID]],PIs[SGUID],0),14))</f>
        <v>HOP 20.04.02</v>
      </c>
      <c r="K97" s="44" t="str">
        <f>IF(Checklist48[[#This Row],[SGUID]]="",IF(Checklist48[[#This Row],[SSGUID]]="",IF(Checklist48[[#This Row],[PIGUID]]="","",INDEX(PIs[[Column1]:[SS]],MATCH(Checklist48[[#This Row],[PIGUID]],PIs[GUID],0),4)),INDEX(PIs[[Column1]:[Ssbody]],MATCH(Checklist48[[#This Row],[SSGUID]],PIs[SSGUID],0),19)),INDEX(PIs[[Column1]:[SS]],MATCH(Checklist48[[#This Row],[SGUID]],PIs[SGUID],0),15))</f>
        <v>Workers have access to clean drinking water, food storage, and areas to eat and rest.</v>
      </c>
      <c r="L97" s="44" t="str">
        <f>IF(Checklist48[[#This Row],[SGUID]]="",IF(Checklist48[[#This Row],[SSGUID]]="",INDEX(PIs[[Column1]:[SS]],MATCH(Checklist48[[#This Row],[PIGUID]],PIs[GUID],0),6),""),"")</f>
        <v>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v>
      </c>
      <c r="M97" s="44" t="str">
        <f>IF(Checklist48[[#This Row],[SSGUID]]="",IF(Checklist48[[#This Row],[PIGUID]]="","",INDEX(PIs[[Column1]:[SS]],MATCH(Checklist48[[#This Row],[PIGUID]],PIs[GUID],0),8)),"")</f>
        <v>Major Must</v>
      </c>
      <c r="N97" s="66"/>
      <c r="O97" s="66"/>
      <c r="P97" s="44" t="str">
        <f>IF(Checklist48[[#This Row],[ifna]]="NA","",IF(Checklist48[[#This Row],[RelatedPQ]]=0,"",IF(Checklist48[[#This Row],[RelatedPQ]]="","",IF((INDEX(S2PQ_relational[],MATCH(Checklist48[[#This Row],[PIGUID&amp;NO]],S2PQ_relational[PIGUID &amp; "NO"],0),1))=Checklist48[[#This Row],[PIGUID]],"Not applicable",""))))</f>
        <v/>
      </c>
      <c r="Q97" s="44" t="str">
        <f>IF(Checklist48[[#This Row],[N/A]]="Not Applicable",INDEX(S2PQ[[Step 2 questions]:[Justification]],MATCH(Checklist48[[#This Row],[RelatedPQ]],S2PQ[S2PQGUID],0),3),"")</f>
        <v/>
      </c>
      <c r="R97" s="66"/>
    </row>
    <row r="98" spans="2:18" s="43" customFormat="1" ht="78.75" x14ac:dyDescent="0.25">
      <c r="B98" s="44"/>
      <c r="C98" s="44"/>
      <c r="D98" s="43">
        <f>IF(Checklist48[[#This Row],[SGUID]]="",IF(Checklist48[[#This Row],[SSGUID]]="",0,1),1)</f>
        <v>0</v>
      </c>
      <c r="E98" s="44" t="s">
        <v>970</v>
      </c>
      <c r="F98" s="44" t="str">
        <f>_xlfn.IFNA(Checklist48[[#This Row],[RelatedPQ]],"NA")</f>
        <v>NA</v>
      </c>
      <c r="G98" s="44" t="e">
        <f>IF(Checklist48[[#This Row],[PIGUID]]="","",INDEX(S2PQ_relational[],MATCH(Checklist48[[#This Row],[PIGUID&amp;NO]],S2PQ_relational[PIGUID &amp; "NO"],0),2))</f>
        <v>#N/A</v>
      </c>
      <c r="H98" s="44" t="str">
        <f>Checklist48[[#This Row],[PIGUID]]&amp;"NO"</f>
        <v>3lw2287hRxUwySxdZLztmvNO</v>
      </c>
      <c r="I98" s="44" t="b">
        <f>IF(Checklist48[[#This Row],[PIGUID]]="","",INDEX(PIs[NA Exempt],MATCH(Checklist48[[#This Row],[PIGUID]],PIs[GUID],0),1))</f>
        <v>0</v>
      </c>
      <c r="J98" s="44" t="str">
        <f>IF(Checklist48[[#This Row],[SGUID]]="",IF(Checklist48[[#This Row],[SSGUID]]="",IF(Checklist48[[#This Row],[PIGUID]]="","",INDEX(PIs[[Column1]:[SS]],MATCH(Checklist48[[#This Row],[PIGUID]],PIs[GUID],0),2)),INDEX(PIs[[Column1]:[SS]],MATCH(Checklist48[[#This Row],[SSGUID]],PIs[SSGUID],0),18)),INDEX(PIs[[Column1]:[SS]],MATCH(Checklist48[[#This Row],[SGUID]],PIs[SGUID],0),14))</f>
        <v>HOP 20.04.03</v>
      </c>
      <c r="K98" s="44" t="str">
        <f>IF(Checklist48[[#This Row],[SGUID]]="",IF(Checklist48[[#This Row],[SSGUID]]="",IF(Checklist48[[#This Row],[PIGUID]]="","",INDEX(PIs[[Column1]:[SS]],MATCH(Checklist48[[#This Row],[PIGUID]],PIs[GUID],0),4)),INDEX(PIs[[Column1]:[Ssbody]],MATCH(Checklist48[[#This Row],[SSGUID]],PIs[SSGUID],0),19)),INDEX(PIs[[Column1]:[SS]],MATCH(Checklist48[[#This Row],[SGUID]],PIs[SGUID],0),15))</f>
        <v>On-site living quarters are compliant with applicable local regulations, habitable, and equipped with basic services and facilities.</v>
      </c>
      <c r="L98" s="44" t="str">
        <f>IF(Checklist48[[#This Row],[SGUID]]="",IF(Checklist48[[#This Row],[SSGUID]]="",INDEX(PIs[[Column1]:[SS]],MATCH(Checklist48[[#This Row],[PIGUID]],PIs[GUID],0),6),""),"")</f>
        <v>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v>
      </c>
      <c r="M98" s="44" t="str">
        <f>IF(Checklist48[[#This Row],[SSGUID]]="",IF(Checklist48[[#This Row],[PIGUID]]="","",INDEX(PIs[[Column1]:[SS]],MATCH(Checklist48[[#This Row],[PIGUID]],PIs[GUID],0),8)),"")</f>
        <v>Major Must</v>
      </c>
      <c r="N98" s="66"/>
      <c r="O98" s="66"/>
      <c r="P98" s="44" t="str">
        <f>IF(Checklist48[[#This Row],[ifna]]="NA","",IF(Checklist48[[#This Row],[RelatedPQ]]=0,"",IF(Checklist48[[#This Row],[RelatedPQ]]="","",IF((INDEX(S2PQ_relational[],MATCH(Checklist48[[#This Row],[PIGUID&amp;NO]],S2PQ_relational[PIGUID &amp; "NO"],0),1))=Checklist48[[#This Row],[PIGUID]],"Not applicable",""))))</f>
        <v/>
      </c>
      <c r="Q98" s="44" t="str">
        <f>IF(Checklist48[[#This Row],[N/A]]="Not Applicable",INDEX(S2PQ[[Step 2 questions]:[Justification]],MATCH(Checklist48[[#This Row],[RelatedPQ]],S2PQ[S2PQGUID],0),3),"")</f>
        <v/>
      </c>
      <c r="R98" s="66"/>
    </row>
    <row r="99" spans="2:18" s="43" customFormat="1" ht="33.75" x14ac:dyDescent="0.25">
      <c r="B99" s="44"/>
      <c r="C99" s="44"/>
      <c r="D99" s="43">
        <f>IF(Checklist48[[#This Row],[SGUID]]="",IF(Checklist48[[#This Row],[SSGUID]]="",0,1),1)</f>
        <v>0</v>
      </c>
      <c r="E99" s="44" t="s">
        <v>84</v>
      </c>
      <c r="F99" s="44" t="str">
        <f>_xlfn.IFNA(Checklist48[[#This Row],[RelatedPQ]],"NA")</f>
        <v>NA</v>
      </c>
      <c r="G99" s="44" t="e">
        <f>IF(Checklist48[[#This Row],[PIGUID]]="","",INDEX(S2PQ_relational[],MATCH(Checklist48[[#This Row],[PIGUID&amp;NO]],S2PQ_relational[PIGUID &amp; "NO"],0),2))</f>
        <v>#N/A</v>
      </c>
      <c r="H99" s="44" t="str">
        <f>Checklist48[[#This Row],[PIGUID]]&amp;"NO"</f>
        <v>39ULZ99WeXS4O54WBoxkCUNO</v>
      </c>
      <c r="I99" s="44" t="b">
        <f>IF(Checklist48[[#This Row],[PIGUID]]="","",INDEX(PIs[NA Exempt],MATCH(Checklist48[[#This Row],[PIGUID]],PIs[GUID],0),1))</f>
        <v>0</v>
      </c>
      <c r="J99" s="44" t="str">
        <f>IF(Checklist48[[#This Row],[SGUID]]="",IF(Checklist48[[#This Row],[SSGUID]]="",IF(Checklist48[[#This Row],[PIGUID]]="","",INDEX(PIs[[Column1]:[SS]],MATCH(Checklist48[[#This Row],[PIGUID]],PIs[GUID],0),2)),INDEX(PIs[[Column1]:[SS]],MATCH(Checklist48[[#This Row],[SSGUID]],PIs[SSGUID],0),18)),INDEX(PIs[[Column1]:[SS]],MATCH(Checklist48[[#This Row],[SGUID]],PIs[SGUID],0),14))</f>
        <v>HOP 20.04.04</v>
      </c>
      <c r="K99" s="44" t="str">
        <f>IF(Checklist48[[#This Row],[SGUID]]="",IF(Checklist48[[#This Row],[SSGUID]]="",IF(Checklist48[[#This Row],[PIGUID]]="","",INDEX(PIs[[Column1]:[SS]],MATCH(Checklist48[[#This Row],[PIGUID]],PIs[GUID],0),4)),INDEX(PIs[[Column1]:[Ssbody]],MATCH(Checklist48[[#This Row],[SSGUID]],PIs[SSGUID],0),19)),INDEX(PIs[[Column1]:[SS]],MATCH(Checklist48[[#This Row],[SGUID]],PIs[SGUID],0),15))</f>
        <v>Transportation provided to workers is safe.</v>
      </c>
      <c r="L99" s="44" t="str">
        <f>IF(Checklist48[[#This Row],[SGUID]]="",IF(Checklist48[[#This Row],[SSGUID]]="",INDEX(PIs[[Column1]:[SS]],MATCH(Checklist48[[#This Row],[PIGUID]],PIs[GUID],0),6),""),"")</f>
        <v>Transportation shall be safe for workers and take into account applicable safety requirements and regulations.</v>
      </c>
      <c r="M99" s="44" t="str">
        <f>IF(Checklist48[[#This Row],[SSGUID]]="",IF(Checklist48[[#This Row],[PIGUID]]="","",INDEX(PIs[[Column1]:[SS]],MATCH(Checklist48[[#This Row],[PIGUID]],PIs[GUID],0),8)),"")</f>
        <v>Minor Must</v>
      </c>
      <c r="N99" s="66"/>
      <c r="O99" s="66"/>
      <c r="P99" s="44" t="str">
        <f>IF(Checklist48[[#This Row],[ifna]]="NA","",IF(Checklist48[[#This Row],[RelatedPQ]]=0,"",IF(Checklist48[[#This Row],[RelatedPQ]]="","",IF((INDEX(S2PQ_relational[],MATCH(Checklist48[[#This Row],[PIGUID&amp;NO]],S2PQ_relational[PIGUID &amp; "NO"],0),1))=Checklist48[[#This Row],[PIGUID]],"Not applicable",""))))</f>
        <v/>
      </c>
      <c r="Q99" s="44" t="str">
        <f>IF(Checklist48[[#This Row],[N/A]]="Not Applicable",INDEX(S2PQ[[Step 2 questions]:[Justification]],MATCH(Checklist48[[#This Row],[RelatedPQ]],S2PQ[S2PQGUID],0),3),"")</f>
        <v/>
      </c>
      <c r="R99" s="66"/>
    </row>
    <row r="100" spans="2:18" s="43" customFormat="1" ht="22.5" x14ac:dyDescent="0.25">
      <c r="B100" s="44" t="s">
        <v>945</v>
      </c>
      <c r="C100" s="44"/>
      <c r="D100" s="43">
        <f>IF(Checklist48[[#This Row],[SGUID]]="",IF(Checklist48[[#This Row],[SSGUID]]="",0,1),1)</f>
        <v>1</v>
      </c>
      <c r="E100" s="44"/>
      <c r="F100" s="44" t="str">
        <f>_xlfn.IFNA(Checklist48[[#This Row],[RelatedPQ]],"NA")</f>
        <v/>
      </c>
      <c r="G100" s="44" t="str">
        <f>IF(Checklist48[[#This Row],[PIGUID]]="","",INDEX(S2PQ_relational[],MATCH(Checklist48[[#This Row],[PIGUID&amp;NO]],S2PQ_relational[PIGUID &amp; "NO"],0),2))</f>
        <v/>
      </c>
      <c r="H100" s="44" t="str">
        <f>Checklist48[[#This Row],[PIGUID]]&amp;"NO"</f>
        <v>NO</v>
      </c>
      <c r="I100" s="44" t="str">
        <f>IF(Checklist48[[#This Row],[PIGUID]]="","",INDEX(PIs[NA Exempt],MATCH(Checklist48[[#This Row],[PIGUID]],PIs[GUID],0),1))</f>
        <v/>
      </c>
      <c r="J100" s="44" t="str">
        <f>IF(Checklist48[[#This Row],[SGUID]]="",IF(Checklist48[[#This Row],[SSGUID]]="",IF(Checklist48[[#This Row],[PIGUID]]="","",INDEX(PIs[[Column1]:[SS]],MATCH(Checklist48[[#This Row],[PIGUID]],PIs[GUID],0),2)),INDEX(PIs[[Column1]:[SS]],MATCH(Checklist48[[#This Row],[SSGUID]],PIs[SSGUID],0),18)),INDEX(PIs[[Column1]:[SS]],MATCH(Checklist48[[#This Row],[SGUID]],PIs[SGUID],0),14))</f>
        <v>HOP 21 SITE MANAGEMENT</v>
      </c>
      <c r="K10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0" s="44" t="str">
        <f>IF(Checklist48[[#This Row],[SGUID]]="",IF(Checklist48[[#This Row],[SSGUID]]="",INDEX(PIs[[Column1]:[SS]],MATCH(Checklist48[[#This Row],[PIGUID]],PIs[GUID],0),6),""),"")</f>
        <v/>
      </c>
      <c r="M100" s="44" t="str">
        <f>IF(Checklist48[[#This Row],[SSGUID]]="",IF(Checklist48[[#This Row],[PIGUID]]="","",INDEX(PIs[[Column1]:[SS]],MATCH(Checklist48[[#This Row],[PIGUID]],PIs[GUID],0),8)),"")</f>
        <v/>
      </c>
      <c r="N100" s="66"/>
      <c r="O100" s="66"/>
      <c r="P100" s="44" t="str">
        <f>IF(Checklist48[[#This Row],[ifna]]="NA","",IF(Checklist48[[#This Row],[RelatedPQ]]=0,"",IF(Checklist48[[#This Row],[RelatedPQ]]="","",IF((INDEX(S2PQ_relational[],MATCH(Checklist48[[#This Row],[PIGUID&amp;NO]],S2PQ_relational[PIGUID &amp; "NO"],0),1))=Checklist48[[#This Row],[PIGUID]],"Not applicable",""))))</f>
        <v/>
      </c>
      <c r="Q100" s="44" t="str">
        <f>IF(Checklist48[[#This Row],[N/A]]="Not Applicable",INDEX(S2PQ[[Step 2 questions]:[Justification]],MATCH(Checklist48[[#This Row],[RelatedPQ]],S2PQ[S2PQGUID],0),3),"")</f>
        <v/>
      </c>
      <c r="R100" s="66"/>
    </row>
    <row r="101" spans="2:18" s="43" customFormat="1" ht="33.75" hidden="1" x14ac:dyDescent="0.25">
      <c r="B101" s="44"/>
      <c r="C101" s="44" t="s">
        <v>50</v>
      </c>
      <c r="D101" s="43">
        <f>IF(Checklist48[[#This Row],[SGUID]]="",IF(Checklist48[[#This Row],[SSGUID]]="",0,1),1)</f>
        <v>1</v>
      </c>
      <c r="E101" s="44"/>
      <c r="F101" s="44" t="str">
        <f>_xlfn.IFNA(Checklist48[[#This Row],[RelatedPQ]],"NA")</f>
        <v/>
      </c>
      <c r="G101" s="44" t="str">
        <f>IF(Checklist48[[#This Row],[PIGUID]]="","",INDEX(S2PQ_relational[],MATCH(Checklist48[[#This Row],[PIGUID&amp;NO]],S2PQ_relational[PIGUID &amp; "NO"],0),2))</f>
        <v/>
      </c>
      <c r="H101" s="44" t="str">
        <f>Checklist48[[#This Row],[PIGUID]]&amp;"NO"</f>
        <v>NO</v>
      </c>
      <c r="I101" s="44" t="str">
        <f>IF(Checklist48[[#This Row],[PIGUID]]="","",INDEX(PIs[NA Exempt],MATCH(Checklist48[[#This Row],[PIGUID]],PIs[GUID],0),1))</f>
        <v/>
      </c>
      <c r="J101" s="44" t="str">
        <f>IF(Checklist48[[#This Row],[SGUID]]="",IF(Checklist48[[#This Row],[SSGUID]]="",IF(Checklist48[[#This Row],[PIGUID]]="","",INDEX(PIs[[Column1]:[SS]],MATCH(Checklist48[[#This Row],[PIGUID]],PIs[GUID],0),2)),INDEX(PIs[[Column1]:[SS]],MATCH(Checklist48[[#This Row],[SSGUID]],PIs[SSGUID],0),18)),INDEX(PIs[[Column1]:[SS]],MATCH(Checklist48[[#This Row],[SGUID]],PIs[SGUID],0),14))</f>
        <v>-</v>
      </c>
      <c r="K10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1" s="44" t="str">
        <f>IF(Checklist48[[#This Row],[SGUID]]="",IF(Checklist48[[#This Row],[SSGUID]]="",INDEX(PIs[[Column1]:[SS]],MATCH(Checklist48[[#This Row],[PIGUID]],PIs[GUID],0),6),""),"")</f>
        <v/>
      </c>
      <c r="M101" s="44" t="str">
        <f>IF(Checklist48[[#This Row],[SSGUID]]="",IF(Checklist48[[#This Row],[PIGUID]]="","",INDEX(PIs[[Column1]:[SS]],MATCH(Checklist48[[#This Row],[PIGUID]],PIs[GUID],0),8)),"")</f>
        <v/>
      </c>
      <c r="N101" s="66"/>
      <c r="O101" s="66"/>
      <c r="P101" s="44" t="str">
        <f>IF(Checklist48[[#This Row],[ifna]]="NA","",IF(Checklist48[[#This Row],[RelatedPQ]]=0,"",IF(Checklist48[[#This Row],[RelatedPQ]]="","",IF((INDEX(S2PQ_relational[],MATCH(Checklist48[[#This Row],[PIGUID&amp;NO]],S2PQ_relational[PIGUID &amp; "NO"],0),1))=Checklist48[[#This Row],[PIGUID]],"Not applicable",""))))</f>
        <v/>
      </c>
      <c r="Q101" s="44" t="str">
        <f>IF(Checklist48[[#This Row],[N/A]]="Not Applicable",INDEX(S2PQ[[Step 2 questions]:[Justification]],MATCH(Checklist48[[#This Row],[RelatedPQ]],S2PQ[S2PQGUID],0),3),"")</f>
        <v/>
      </c>
      <c r="R101" s="66"/>
    </row>
    <row r="102" spans="2:18" s="43" customFormat="1" ht="157.5" x14ac:dyDescent="0.25">
      <c r="B102" s="44"/>
      <c r="C102" s="44"/>
      <c r="D102" s="43">
        <f>IF(Checklist48[[#This Row],[SGUID]]="",IF(Checklist48[[#This Row],[SSGUID]]="",0,1),1)</f>
        <v>0</v>
      </c>
      <c r="E102" s="44" t="s">
        <v>964</v>
      </c>
      <c r="F102" s="44" t="str">
        <f>_xlfn.IFNA(Checklist48[[#This Row],[RelatedPQ]],"NA")</f>
        <v>NA</v>
      </c>
      <c r="G102" s="44" t="e">
        <f>IF(Checklist48[[#This Row],[PIGUID]]="","",INDEX(S2PQ_relational[],MATCH(Checklist48[[#This Row],[PIGUID&amp;NO]],S2PQ_relational[PIGUID &amp; "NO"],0),2))</f>
        <v>#N/A</v>
      </c>
      <c r="H102" s="44" t="str">
        <f>Checklist48[[#This Row],[PIGUID]]&amp;"NO"</f>
        <v>4ZDcRnSbxykBSQEOtTCsZjNO</v>
      </c>
      <c r="I102" s="44" t="b">
        <f>IF(Checklist48[[#This Row],[PIGUID]]="","",INDEX(PIs[NA Exempt],MATCH(Checklist48[[#This Row],[PIGUID]],PIs[GUID],0),1))</f>
        <v>0</v>
      </c>
      <c r="J102" s="44" t="str">
        <f>IF(Checklist48[[#This Row],[SGUID]]="",IF(Checklist48[[#This Row],[SSGUID]]="",IF(Checklist48[[#This Row],[PIGUID]]="","",INDEX(PIs[[Column1]:[SS]],MATCH(Checklist48[[#This Row],[PIGUID]],PIs[GUID],0),2)),INDEX(PIs[[Column1]:[SS]],MATCH(Checklist48[[#This Row],[SSGUID]],PIs[SSGUID],0),18)),INDEX(PIs[[Column1]:[SS]],MATCH(Checklist48[[#This Row],[SGUID]],PIs[SGUID],0),14))</f>
        <v>HOP 21.01</v>
      </c>
      <c r="K102" s="44" t="str">
        <f>IF(Checklist48[[#This Row],[SGUID]]="",IF(Checklist48[[#This Row],[SSGUID]]="",IF(Checklist48[[#This Row],[PIGUID]]="","",INDEX(PIs[[Column1]:[SS]],MATCH(Checklist48[[#This Row],[PIGUID]],PIs[GUID],0),4)),INDEX(PIs[[Column1]:[Ssbody]],MATCH(Checklist48[[#This Row],[SSGUID]],PIs[SSGUID],0),19)),INDEX(PIs[[Column1]:[SS]],MATCH(Checklist48[[#This Row],[SGUID]],PIs[SGUID],0),15))</f>
        <v>A documented risk assessment is completed for all registered sites.</v>
      </c>
      <c r="L102" s="44" t="str">
        <f>IF(Checklist48[[#This Row],[SGUID]]="",IF(Checklist48[[#This Row],[SSGUID]]="",INDEX(PIs[[Column1]:[SS]],MATCH(Checklist48[[#This Row],[PIGUID]],PIs[GUID],0),6),""),"")</f>
        <v>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v>
      </c>
      <c r="M102" s="44" t="str">
        <f>IF(Checklist48[[#This Row],[SSGUID]]="",IF(Checklist48[[#This Row],[PIGUID]]="","",INDEX(PIs[[Column1]:[SS]],MATCH(Checklist48[[#This Row],[PIGUID]],PIs[GUID],0),8)),"")</f>
        <v>Major Must</v>
      </c>
      <c r="N102" s="66"/>
      <c r="O102" s="66"/>
      <c r="P102" s="44" t="str">
        <f>IF(Checklist48[[#This Row],[ifna]]="NA","",IF(Checklist48[[#This Row],[RelatedPQ]]=0,"",IF(Checklist48[[#This Row],[RelatedPQ]]="","",IF((INDEX(S2PQ_relational[],MATCH(Checklist48[[#This Row],[PIGUID&amp;NO]],S2PQ_relational[PIGUID &amp; "NO"],0),1))=Checklist48[[#This Row],[PIGUID]],"Not applicable",""))))</f>
        <v/>
      </c>
      <c r="Q102" s="44" t="str">
        <f>IF(Checklist48[[#This Row],[N/A]]="Not Applicable",INDEX(S2PQ[[Step 2 questions]:[Justification]],MATCH(Checklist48[[#This Row],[RelatedPQ]],S2PQ[S2PQGUID],0),3),"")</f>
        <v/>
      </c>
      <c r="R102" s="66"/>
    </row>
    <row r="103" spans="2:18" s="43" customFormat="1" ht="168.75" x14ac:dyDescent="0.25">
      <c r="B103" s="44"/>
      <c r="C103" s="44"/>
      <c r="D103" s="43">
        <f>IF(Checklist48[[#This Row],[SGUID]]="",IF(Checklist48[[#This Row],[SSGUID]]="",0,1),1)</f>
        <v>0</v>
      </c>
      <c r="E103" s="44" t="s">
        <v>958</v>
      </c>
      <c r="F103" s="44" t="str">
        <f>_xlfn.IFNA(Checklist48[[#This Row],[RelatedPQ]],"NA")</f>
        <v>NA</v>
      </c>
      <c r="G103" s="44" t="e">
        <f>IF(Checklist48[[#This Row],[PIGUID]]="","",INDEX(S2PQ_relational[],MATCH(Checklist48[[#This Row],[PIGUID&amp;NO]],S2PQ_relational[PIGUID &amp; "NO"],0),2))</f>
        <v>#N/A</v>
      </c>
      <c r="H103" s="44" t="str">
        <f>Checklist48[[#This Row],[PIGUID]]&amp;"NO"</f>
        <v>HsBgJKjiQ0rZGn4xCyr8mNO</v>
      </c>
      <c r="I103" s="44" t="b">
        <f>IF(Checklist48[[#This Row],[PIGUID]]="","",INDEX(PIs[NA Exempt],MATCH(Checklist48[[#This Row],[PIGUID]],PIs[GUID],0),1))</f>
        <v>0</v>
      </c>
      <c r="J103" s="44" t="str">
        <f>IF(Checklist48[[#This Row],[SGUID]]="",IF(Checklist48[[#This Row],[SSGUID]]="",IF(Checklist48[[#This Row],[PIGUID]]="","",INDEX(PIs[[Column1]:[SS]],MATCH(Checklist48[[#This Row],[PIGUID]],PIs[GUID],0),2)),INDEX(PIs[[Column1]:[SS]],MATCH(Checklist48[[#This Row],[SSGUID]],PIs[SSGUID],0),18)),INDEX(PIs[[Column1]:[SS]],MATCH(Checklist48[[#This Row],[SGUID]],PIs[SGUID],0),14))</f>
        <v>HOP 21.02</v>
      </c>
      <c r="K103" s="44" t="str">
        <f>IF(Checklist48[[#This Row],[SGUID]]="",IF(Checklist48[[#This Row],[SSGUID]]="",IF(Checklist48[[#This Row],[PIGUID]]="","",INDEX(PIs[[Column1]:[SS]],MATCH(Checklist48[[#This Row],[PIGUID]],PIs[GUID],0),4)),INDEX(PIs[[Column1]:[Ssbody]],MATCH(Checklist48[[#This Row],[SSGUID]],PIs[SSGUID],0),19)),INDEX(PIs[[Column1]:[SS]],MATCH(Checklist48[[#This Row],[SGUID]],PIs[SGUID],0),15))</f>
        <v>A management plan that establishes strategies for minimizing the risks identified in the risk assessment for operation suitability has been developed and implemented and is reviewed regularly.</v>
      </c>
      <c r="L103" s="44" t="str">
        <f>IF(Checklist48[[#This Row],[SGUID]]="",IF(Checklist48[[#This Row],[SSGUID]]="",INDEX(PIs[[Column1]:[SS]],MATCH(Checklist48[[#This Row],[PIGUID]],PIs[GUID],0),6),""),"")</f>
        <v>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v>
      </c>
      <c r="M103" s="44" t="str">
        <f>IF(Checklist48[[#This Row],[SSGUID]]="",IF(Checklist48[[#This Row],[PIGUID]]="","",INDEX(PIs[[Column1]:[SS]],MATCH(Checklist48[[#This Row],[PIGUID]],PIs[GUID],0),8)),"")</f>
        <v>Major Must</v>
      </c>
      <c r="N103" s="66"/>
      <c r="O103" s="66"/>
      <c r="P103" s="44" t="str">
        <f>IF(Checklist48[[#This Row],[ifna]]="NA","",IF(Checklist48[[#This Row],[RelatedPQ]]=0,"",IF(Checklist48[[#This Row],[RelatedPQ]]="","",IF((INDEX(S2PQ_relational[],MATCH(Checklist48[[#This Row],[PIGUID&amp;NO]],S2PQ_relational[PIGUID &amp; "NO"],0),1))=Checklist48[[#This Row],[PIGUID]],"Not applicable",""))))</f>
        <v/>
      </c>
      <c r="Q103" s="44" t="str">
        <f>IF(Checklist48[[#This Row],[N/A]]="Not Applicable",INDEX(S2PQ[[Step 2 questions]:[Justification]],MATCH(Checklist48[[#This Row],[RelatedPQ]],S2PQ[S2PQGUID],0),3),"")</f>
        <v/>
      </c>
      <c r="R103" s="66"/>
    </row>
    <row r="104" spans="2:18" s="43" customFormat="1" ht="112.5" x14ac:dyDescent="0.25">
      <c r="B104" s="44"/>
      <c r="C104" s="44"/>
      <c r="D104" s="43">
        <f>IF(Checklist48[[#This Row],[SGUID]]="",IF(Checklist48[[#This Row],[SSGUID]]="",0,1),1)</f>
        <v>0</v>
      </c>
      <c r="E104" s="44" t="s">
        <v>952</v>
      </c>
      <c r="F104" s="44" t="str">
        <f>_xlfn.IFNA(Checklist48[[#This Row],[RelatedPQ]],"NA")</f>
        <v>NA</v>
      </c>
      <c r="G104" s="44" t="e">
        <f>IF(Checklist48[[#This Row],[PIGUID]]="","",INDEX(S2PQ_relational[],MATCH(Checklist48[[#This Row],[PIGUID&amp;NO]],S2PQ_relational[PIGUID &amp; "NO"],0),2))</f>
        <v>#N/A</v>
      </c>
      <c r="H104" s="44" t="str">
        <f>Checklist48[[#This Row],[PIGUID]]&amp;"NO"</f>
        <v>5aarunS8jJuPjGeXPPWFXkNO</v>
      </c>
      <c r="I104" s="44" t="b">
        <f>IF(Checklist48[[#This Row],[PIGUID]]="","",INDEX(PIs[NA Exempt],MATCH(Checklist48[[#This Row],[PIGUID]],PIs[GUID],0),1))</f>
        <v>0</v>
      </c>
      <c r="J104" s="44" t="str">
        <f>IF(Checklist48[[#This Row],[SGUID]]="",IF(Checklist48[[#This Row],[SSGUID]]="",IF(Checklist48[[#This Row],[PIGUID]]="","",INDEX(PIs[[Column1]:[SS]],MATCH(Checklist48[[#This Row],[PIGUID]],PIs[GUID],0),2)),INDEX(PIs[[Column1]:[SS]],MATCH(Checklist48[[#This Row],[SSGUID]],PIs[SSGUID],0),18)),INDEX(PIs[[Column1]:[SS]],MATCH(Checklist48[[#This Row],[SGUID]],PIs[SGUID],0),14))</f>
        <v>HOP 21.03</v>
      </c>
      <c r="K10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has a system for identifying sites and facilities used for production.</v>
      </c>
      <c r="L104" s="44" t="str">
        <f>IF(Checklist48[[#This Row],[SGUID]]="",IF(Checklist48[[#This Row],[SSGUID]]="",INDEX(PIs[[Column1]:[SS]],MATCH(Checklist48[[#This Row],[PIGUID]],PIs[GUID],0),6),""),"")</f>
        <v>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v>
      </c>
      <c r="M104" s="44" t="str">
        <f>IF(Checklist48[[#This Row],[SSGUID]]="",IF(Checklist48[[#This Row],[PIGUID]]="","",INDEX(PIs[[Column1]:[SS]],MATCH(Checklist48[[#This Row],[PIGUID]],PIs[GUID],0),8)),"")</f>
        <v>Major Must</v>
      </c>
      <c r="N104" s="66"/>
      <c r="O104" s="66"/>
      <c r="P104" s="44" t="str">
        <f>IF(Checklist48[[#This Row],[ifna]]="NA","",IF(Checklist48[[#This Row],[RelatedPQ]]=0,"",IF(Checklist48[[#This Row],[RelatedPQ]]="","",IF((INDEX(S2PQ_relational[],MATCH(Checklist48[[#This Row],[PIGUID&amp;NO]],S2PQ_relational[PIGUID &amp; "NO"],0),1))=Checklist48[[#This Row],[PIGUID]],"Not applicable",""))))</f>
        <v/>
      </c>
      <c r="Q104" s="44" t="str">
        <f>IF(Checklist48[[#This Row],[N/A]]="Not Applicable",INDEX(S2PQ[[Step 2 questions]:[Justification]],MATCH(Checklist48[[#This Row],[RelatedPQ]],S2PQ[S2PQGUID],0),3),"")</f>
        <v/>
      </c>
      <c r="R104" s="66"/>
    </row>
    <row r="105" spans="2:18" s="43" customFormat="1" ht="78.75" x14ac:dyDescent="0.25">
      <c r="B105" s="44"/>
      <c r="C105" s="44"/>
      <c r="D105" s="43">
        <f>IF(Checklist48[[#This Row],[SGUID]]="",IF(Checklist48[[#This Row],[SSGUID]]="",0,1),1)</f>
        <v>0</v>
      </c>
      <c r="E105" s="44" t="s">
        <v>946</v>
      </c>
      <c r="F105" s="44" t="str">
        <f>_xlfn.IFNA(Checklist48[[#This Row],[RelatedPQ]],"NA")</f>
        <v>NA</v>
      </c>
      <c r="G105" s="44" t="e">
        <f>IF(Checklist48[[#This Row],[PIGUID]]="","",INDEX(S2PQ_relational[],MATCH(Checklist48[[#This Row],[PIGUID&amp;NO]],S2PQ_relational[PIGUID &amp; "NO"],0),2))</f>
        <v>#N/A</v>
      </c>
      <c r="H105" s="44" t="str">
        <f>Checklist48[[#This Row],[PIGUID]]&amp;"NO"</f>
        <v>uETQWa64h6xZTRPxHNoZ9NO</v>
      </c>
      <c r="I105" s="44" t="b">
        <f>IF(Checklist48[[#This Row],[PIGUID]]="","",INDEX(PIs[NA Exempt],MATCH(Checklist48[[#This Row],[PIGUID]],PIs[GUID],0),1))</f>
        <v>0</v>
      </c>
      <c r="J105" s="44" t="str">
        <f>IF(Checklist48[[#This Row],[SGUID]]="",IF(Checklist48[[#This Row],[SSGUID]]="",IF(Checklist48[[#This Row],[PIGUID]]="","",INDEX(PIs[[Column1]:[SS]],MATCH(Checklist48[[#This Row],[PIGUID]],PIs[GUID],0),2)),INDEX(PIs[[Column1]:[SS]],MATCH(Checklist48[[#This Row],[SSGUID]],PIs[SSGUID],0),18)),INDEX(PIs[[Column1]:[SS]],MATCH(Checklist48[[#This Row],[SGUID]],PIs[SGUID],0),14))</f>
        <v>HOP 21.04</v>
      </c>
      <c r="K105" s="44" t="str">
        <f>IF(Checklist48[[#This Row],[SGUID]]="",IF(Checklist48[[#This Row],[SSGUID]]="",IF(Checklist48[[#This Row],[PIGUID]]="","",INDEX(PIs[[Column1]:[SS]],MATCH(Checklist48[[#This Row],[PIGUID]],PIs[GUID],0),4)),INDEX(PIs[[Column1]:[Ssbody]],MATCH(Checklist48[[#This Row],[SSGUID]],PIs[SSGUID],0),19)),INDEX(PIs[[Column1]:[SS]],MATCH(Checklist48[[#This Row],[SGUID]],PIs[SGUID],0),15))</f>
        <v>The site is kept in a tidy and orderly condition.</v>
      </c>
      <c r="L105" s="44" t="str">
        <f>IF(Checklist48[[#This Row],[SGUID]]="",IF(Checklist48[[#This Row],[SSGUID]]="",INDEX(PIs[[Column1]:[SS]],MATCH(Checklist48[[#This Row],[PIGUID]],PIs[GUID],0),6),""),"")</f>
        <v>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v>
      </c>
      <c r="M105" s="44" t="str">
        <f>IF(Checklist48[[#This Row],[SSGUID]]="",IF(Checklist48[[#This Row],[PIGUID]]="","",INDEX(PIs[[Column1]:[SS]],MATCH(Checklist48[[#This Row],[PIGUID]],PIs[GUID],0),8)),"")</f>
        <v>Major Must</v>
      </c>
      <c r="N105" s="66"/>
      <c r="O105" s="66"/>
      <c r="P105" s="44" t="str">
        <f>IF(Checklist48[[#This Row],[ifna]]="NA","",IF(Checklist48[[#This Row],[RelatedPQ]]=0,"",IF(Checklist48[[#This Row],[RelatedPQ]]="","",IF((INDEX(S2PQ_relational[],MATCH(Checklist48[[#This Row],[PIGUID&amp;NO]],S2PQ_relational[PIGUID &amp; "NO"],0),1))=Checklist48[[#This Row],[PIGUID]],"Not applicable",""))))</f>
        <v/>
      </c>
      <c r="Q105" s="44" t="str">
        <f>IF(Checklist48[[#This Row],[N/A]]="Not Applicable",INDEX(S2PQ[[Step 2 questions]:[Justification]],MATCH(Checklist48[[#This Row],[RelatedPQ]],S2PQ[S2PQGUID],0),3),"")</f>
        <v/>
      </c>
      <c r="R105" s="66"/>
    </row>
    <row r="106" spans="2:18" s="43" customFormat="1" ht="146.25" x14ac:dyDescent="0.25">
      <c r="B106" s="44"/>
      <c r="C106" s="44"/>
      <c r="D106" s="43">
        <f>IF(Checklist48[[#This Row],[SGUID]]="",IF(Checklist48[[#This Row],[SSGUID]]="",0,1),1)</f>
        <v>0</v>
      </c>
      <c r="E106" s="44" t="s">
        <v>939</v>
      </c>
      <c r="F106" s="44" t="str">
        <f>_xlfn.IFNA(Checklist48[[#This Row],[RelatedPQ]],"NA")</f>
        <v>NA</v>
      </c>
      <c r="G106" s="44" t="e">
        <f>IF(Checklist48[[#This Row],[PIGUID]]="","",INDEX(S2PQ_relational[],MATCH(Checklist48[[#This Row],[PIGUID&amp;NO]],S2PQ_relational[PIGUID &amp; "NO"],0),2))</f>
        <v>#N/A</v>
      </c>
      <c r="H106" s="44" t="str">
        <f>Checklist48[[#This Row],[PIGUID]]&amp;"NO"</f>
        <v>7H5D4ap1dA939i9ZFlw65LNO</v>
      </c>
      <c r="I106" s="44" t="b">
        <f>IF(Checklist48[[#This Row],[PIGUID]]="","",INDEX(PIs[NA Exempt],MATCH(Checklist48[[#This Row],[PIGUID]],PIs[GUID],0),1))</f>
        <v>0</v>
      </c>
      <c r="J106" s="44" t="str">
        <f>IF(Checklist48[[#This Row],[SGUID]]="",IF(Checklist48[[#This Row],[SSGUID]]="",IF(Checklist48[[#This Row],[PIGUID]]="","",INDEX(PIs[[Column1]:[SS]],MATCH(Checklist48[[#This Row],[PIGUID]],PIs[GUID],0),2)),INDEX(PIs[[Column1]:[SS]],MATCH(Checklist48[[#This Row],[SSGUID]],PIs[SSGUID],0),18)),INDEX(PIs[[Column1]:[SS]],MATCH(Checklist48[[#This Row],[SGUID]],PIs[SGUID],0),14))</f>
        <v>HOP 21.05</v>
      </c>
      <c r="K10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recognizes the farm as an agricultural ecosystem that interacts with neighboring landscapes (while the legal scope of the producer is on the farm).</v>
      </c>
      <c r="L106" s="44" t="str">
        <f>IF(Checklist48[[#This Row],[SGUID]]="",IF(Checklist48[[#This Row],[SSGUID]]="",INDEX(PIs[[Column1]:[SS]],MATCH(Checklist48[[#This Row],[PIGUID]],PIs[GUID],0),6),""),"")</f>
        <v>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v>
      </c>
      <c r="M106" s="44" t="str">
        <f>IF(Checklist48[[#This Row],[SSGUID]]="",IF(Checklist48[[#This Row],[PIGUID]]="","",INDEX(PIs[[Column1]:[SS]],MATCH(Checklist48[[#This Row],[PIGUID]],PIs[GUID],0),8)),"")</f>
        <v>Recom.</v>
      </c>
      <c r="N106" s="66"/>
      <c r="O106" s="66"/>
      <c r="P106" s="44" t="str">
        <f>IF(Checklist48[[#This Row],[ifna]]="NA","",IF(Checklist48[[#This Row],[RelatedPQ]]=0,"",IF(Checklist48[[#This Row],[RelatedPQ]]="","",IF((INDEX(S2PQ_relational[],MATCH(Checklist48[[#This Row],[PIGUID&amp;NO]],S2PQ_relational[PIGUID &amp; "NO"],0),1))=Checklist48[[#This Row],[PIGUID]],"Not applicable",""))))</f>
        <v/>
      </c>
      <c r="Q106" s="44" t="str">
        <f>IF(Checklist48[[#This Row],[N/A]]="Not Applicable",INDEX(S2PQ[[Step 2 questions]:[Justification]],MATCH(Checklist48[[#This Row],[RelatedPQ]],S2PQ[S2PQGUID],0),3),"")</f>
        <v/>
      </c>
      <c r="R106" s="66"/>
    </row>
    <row r="107" spans="2:18" s="43" customFormat="1" ht="45" x14ac:dyDescent="0.25">
      <c r="B107" s="44" t="s">
        <v>82</v>
      </c>
      <c r="C107" s="44"/>
      <c r="D107" s="43">
        <f>IF(Checklist48[[#This Row],[SGUID]]="",IF(Checklist48[[#This Row],[SSGUID]]="",0,1),1)</f>
        <v>1</v>
      </c>
      <c r="E107" s="44"/>
      <c r="F107" s="44" t="str">
        <f>_xlfn.IFNA(Checklist48[[#This Row],[RelatedPQ]],"NA")</f>
        <v/>
      </c>
      <c r="G107" s="44" t="str">
        <f>IF(Checklist48[[#This Row],[PIGUID]]="","",INDEX(S2PQ_relational[],MATCH(Checklist48[[#This Row],[PIGUID&amp;NO]],S2PQ_relational[PIGUID &amp; "NO"],0),2))</f>
        <v/>
      </c>
      <c r="H107" s="44" t="str">
        <f>Checklist48[[#This Row],[PIGUID]]&amp;"NO"</f>
        <v>NO</v>
      </c>
      <c r="I107" s="44" t="str">
        <f>IF(Checklist48[[#This Row],[PIGUID]]="","",INDEX(PIs[NA Exempt],MATCH(Checklist48[[#This Row],[PIGUID]],PIs[GUID],0),1))</f>
        <v/>
      </c>
      <c r="J107" s="44" t="str">
        <f>IF(Checklist48[[#This Row],[SGUID]]="",IF(Checklist48[[#This Row],[SSGUID]]="",IF(Checklist48[[#This Row],[PIGUID]]="","",INDEX(PIs[[Column1]:[SS]],MATCH(Checklist48[[#This Row],[PIGUID]],PIs[GUID],0),2)),INDEX(PIs[[Column1]:[SS]],MATCH(Checklist48[[#This Row],[SSGUID]],PIs[SSGUID],0),18)),INDEX(PIs[[Column1]:[SS]],MATCH(Checklist48[[#This Row],[SGUID]],PIs[SGUID],0),14))</f>
        <v>HOP 22 BIODIVERSITY AND HABITATS</v>
      </c>
      <c r="K10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7" s="44" t="str">
        <f>IF(Checklist48[[#This Row],[SGUID]]="",IF(Checklist48[[#This Row],[SSGUID]]="",INDEX(PIs[[Column1]:[SS]],MATCH(Checklist48[[#This Row],[PIGUID]],PIs[GUID],0),6),""),"")</f>
        <v/>
      </c>
      <c r="M107" s="44" t="str">
        <f>IF(Checklist48[[#This Row],[SSGUID]]="",IF(Checklist48[[#This Row],[PIGUID]]="","",INDEX(PIs[[Column1]:[SS]],MATCH(Checklist48[[#This Row],[PIGUID]],PIs[GUID],0),8)),"")</f>
        <v/>
      </c>
      <c r="N107" s="66"/>
      <c r="O107" s="66"/>
      <c r="P107" s="44" t="str">
        <f>IF(Checklist48[[#This Row],[ifna]]="NA","",IF(Checklist48[[#This Row],[RelatedPQ]]=0,"",IF(Checklist48[[#This Row],[RelatedPQ]]="","",IF((INDEX(S2PQ_relational[],MATCH(Checklist48[[#This Row],[PIGUID&amp;NO]],S2PQ_relational[PIGUID &amp; "NO"],0),1))=Checklist48[[#This Row],[PIGUID]],"Not applicable",""))))</f>
        <v/>
      </c>
      <c r="Q107" s="44" t="str">
        <f>IF(Checklist48[[#This Row],[N/A]]="Not Applicable",INDEX(S2PQ[[Step 2 questions]:[Justification]],MATCH(Checklist48[[#This Row],[RelatedPQ]],S2PQ[S2PQGUID],0),3),"")</f>
        <v/>
      </c>
      <c r="R107" s="66"/>
    </row>
    <row r="108" spans="2:18" s="43" customFormat="1" ht="45" x14ac:dyDescent="0.25">
      <c r="B108" s="44"/>
      <c r="C108" s="44" t="s">
        <v>205</v>
      </c>
      <c r="D108" s="43">
        <f>IF(Checklist48[[#This Row],[SGUID]]="",IF(Checklist48[[#This Row],[SSGUID]]="",0,1),1)</f>
        <v>1</v>
      </c>
      <c r="E108" s="44"/>
      <c r="F108" s="44" t="str">
        <f>_xlfn.IFNA(Checklist48[[#This Row],[RelatedPQ]],"NA")</f>
        <v/>
      </c>
      <c r="G108" s="44" t="str">
        <f>IF(Checklist48[[#This Row],[PIGUID]]="","",INDEX(S2PQ_relational[],MATCH(Checklist48[[#This Row],[PIGUID&amp;NO]],S2PQ_relational[PIGUID &amp; "NO"],0),2))</f>
        <v/>
      </c>
      <c r="H108" s="44" t="str">
        <f>Checklist48[[#This Row],[PIGUID]]&amp;"NO"</f>
        <v>NO</v>
      </c>
      <c r="I108" s="44" t="str">
        <f>IF(Checklist48[[#This Row],[PIGUID]]="","",INDEX(PIs[NA Exempt],MATCH(Checklist48[[#This Row],[PIGUID]],PIs[GUID],0),1))</f>
        <v/>
      </c>
      <c r="J108" s="44" t="str">
        <f>IF(Checklist48[[#This Row],[SGUID]]="",IF(Checklist48[[#This Row],[SSGUID]]="",IF(Checklist48[[#This Row],[PIGUID]]="","",INDEX(PIs[[Column1]:[SS]],MATCH(Checklist48[[#This Row],[PIGUID]],PIs[GUID],0),2)),INDEX(PIs[[Column1]:[SS]],MATCH(Checklist48[[#This Row],[SSGUID]],PIs[SSGUID],0),18)),INDEX(PIs[[Column1]:[SS]],MATCH(Checklist48[[#This Row],[SGUID]],PIs[SGUID],0),14))</f>
        <v>HOP 22.01 Management of biodiversity and habitats</v>
      </c>
      <c r="K10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8" s="44" t="str">
        <f>IF(Checklist48[[#This Row],[SGUID]]="",IF(Checklist48[[#This Row],[SSGUID]]="",INDEX(PIs[[Column1]:[SS]],MATCH(Checklist48[[#This Row],[PIGUID]],PIs[GUID],0),6),""),"")</f>
        <v/>
      </c>
      <c r="M108" s="44" t="str">
        <f>IF(Checklist48[[#This Row],[SSGUID]]="",IF(Checklist48[[#This Row],[PIGUID]]="","",INDEX(PIs[[Column1]:[SS]],MATCH(Checklist48[[#This Row],[PIGUID]],PIs[GUID],0),8)),"")</f>
        <v/>
      </c>
      <c r="N108" s="66"/>
      <c r="O108" s="66"/>
      <c r="P108" s="44" t="str">
        <f>IF(Checklist48[[#This Row],[ifna]]="NA","",IF(Checklist48[[#This Row],[RelatedPQ]]=0,"",IF(Checklist48[[#This Row],[RelatedPQ]]="","",IF((INDEX(S2PQ_relational[],MATCH(Checklist48[[#This Row],[PIGUID&amp;NO]],S2PQ_relational[PIGUID &amp; "NO"],0),1))=Checklist48[[#This Row],[PIGUID]],"Not applicable",""))))</f>
        <v/>
      </c>
      <c r="Q108" s="44" t="str">
        <f>IF(Checklist48[[#This Row],[N/A]]="Not Applicable",INDEX(S2PQ[[Step 2 questions]:[Justification]],MATCH(Checklist48[[#This Row],[RelatedPQ]],S2PQ[S2PQGUID],0),3),"")</f>
        <v/>
      </c>
      <c r="R108" s="66"/>
    </row>
    <row r="109" spans="2:18" s="43" customFormat="1" ht="292.5" x14ac:dyDescent="0.25">
      <c r="B109" s="44"/>
      <c r="C109" s="44"/>
      <c r="D109" s="43">
        <f>IF(Checklist48[[#This Row],[SGUID]]="",IF(Checklist48[[#This Row],[SSGUID]]="",0,1),1)</f>
        <v>0</v>
      </c>
      <c r="E109" s="44" t="s">
        <v>199</v>
      </c>
      <c r="F109" s="44" t="str">
        <f>_xlfn.IFNA(Checklist48[[#This Row],[RelatedPQ]],"NA")</f>
        <v>NA</v>
      </c>
      <c r="G109" s="44" t="e">
        <f>IF(Checklist48[[#This Row],[PIGUID]]="","",INDEX(S2PQ_relational[],MATCH(Checklist48[[#This Row],[PIGUID&amp;NO]],S2PQ_relational[PIGUID &amp; "NO"],0),2))</f>
        <v>#N/A</v>
      </c>
      <c r="H109" s="44" t="str">
        <f>Checklist48[[#This Row],[PIGUID]]&amp;"NO"</f>
        <v>07MxFwd7NsoKDW2i92KhaNO</v>
      </c>
      <c r="I109" s="44" t="b">
        <f>IF(Checklist48[[#This Row],[PIGUID]]="","",INDEX(PIs[NA Exempt],MATCH(Checklist48[[#This Row],[PIGUID]],PIs[GUID],0),1))</f>
        <v>0</v>
      </c>
      <c r="J109" s="44" t="str">
        <f>IF(Checklist48[[#This Row],[SGUID]]="",IF(Checklist48[[#This Row],[SSGUID]]="",IF(Checklist48[[#This Row],[PIGUID]]="","",INDEX(PIs[[Column1]:[SS]],MATCH(Checklist48[[#This Row],[PIGUID]],PIs[GUID],0),2)),INDEX(PIs[[Column1]:[SS]],MATCH(Checklist48[[#This Row],[SSGUID]],PIs[SSGUID],0),18)),INDEX(PIs[[Column1]:[SS]],MATCH(Checklist48[[#This Row],[SGUID]],PIs[SGUID],0),14))</f>
        <v>HOP 22.01.01</v>
      </c>
      <c r="K109"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managed to enable its protection and enhancement.</v>
      </c>
      <c r="L109" s="44" t="str">
        <f>IF(Checklist48[[#This Row],[SGUID]]="",IF(Checklist48[[#This Row],[SSGUID]]="",INDEX(PIs[[Column1]:[SS]],MATCH(Checklist48[[#This Row],[PIGUID]],PIs[GUID],0),6),""),"")</f>
        <v>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v>
      </c>
      <c r="M109" s="44" t="str">
        <f>IF(Checklist48[[#This Row],[SSGUID]]="",IF(Checklist48[[#This Row],[PIGUID]]="","",INDEX(PIs[[Column1]:[SS]],MATCH(Checklist48[[#This Row],[PIGUID]],PIs[GUID],0),8)),"")</f>
        <v>Minor Must</v>
      </c>
      <c r="N109" s="66"/>
      <c r="O109" s="66"/>
      <c r="P109" s="44" t="str">
        <f>IF(Checklist48[[#This Row],[ifna]]="NA","",IF(Checklist48[[#This Row],[RelatedPQ]]=0,"",IF(Checklist48[[#This Row],[RelatedPQ]]="","",IF((INDEX(S2PQ_relational[],MATCH(Checklist48[[#This Row],[PIGUID&amp;NO]],S2PQ_relational[PIGUID &amp; "NO"],0),1))=Checklist48[[#This Row],[PIGUID]],"Not applicable",""))))</f>
        <v/>
      </c>
      <c r="Q109" s="44" t="str">
        <f>IF(Checklist48[[#This Row],[N/A]]="Not Applicable",INDEX(S2PQ[[Step 2 questions]:[Justification]],MATCH(Checklist48[[#This Row],[RelatedPQ]],S2PQ[S2PQGUID],0),3),"")</f>
        <v/>
      </c>
      <c r="R109" s="66"/>
    </row>
    <row r="110" spans="2:18" s="43" customFormat="1" ht="292.5" x14ac:dyDescent="0.25">
      <c r="B110" s="44"/>
      <c r="C110" s="44"/>
      <c r="D110" s="43">
        <f>IF(Checklist48[[#This Row],[SGUID]]="",IF(Checklist48[[#This Row],[SSGUID]]="",0,1),1)</f>
        <v>0</v>
      </c>
      <c r="E110" s="44" t="s">
        <v>933</v>
      </c>
      <c r="F110" s="44" t="str">
        <f>_xlfn.IFNA(Checklist48[[#This Row],[RelatedPQ]],"NA")</f>
        <v>NA</v>
      </c>
      <c r="G110" s="44" t="e">
        <f>IF(Checklist48[[#This Row],[PIGUID]]="","",INDEX(S2PQ_relational[],MATCH(Checklist48[[#This Row],[PIGUID&amp;NO]],S2PQ_relational[PIGUID &amp; "NO"],0),2))</f>
        <v>#N/A</v>
      </c>
      <c r="H110" s="44" t="str">
        <f>Checklist48[[#This Row],[PIGUID]]&amp;"NO"</f>
        <v>1kg7oZ82F8X56xHxCTeb5eNO</v>
      </c>
      <c r="I110" s="44" t="b">
        <f>IF(Checklist48[[#This Row],[PIGUID]]="","",INDEX(PIs[NA Exempt],MATCH(Checklist48[[#This Row],[PIGUID]],PIs[GUID],0),1))</f>
        <v>0</v>
      </c>
      <c r="J110" s="44" t="str">
        <f>IF(Checklist48[[#This Row],[SGUID]]="",IF(Checklist48[[#This Row],[SSGUID]]="",IF(Checklist48[[#This Row],[PIGUID]]="","",INDEX(PIs[[Column1]:[SS]],MATCH(Checklist48[[#This Row],[PIGUID]],PIs[GUID],0),2)),INDEX(PIs[[Column1]:[SS]],MATCH(Checklist48[[#This Row],[SSGUID]],PIs[SSGUID],0),18)),INDEX(PIs[[Column1]:[SS]],MATCH(Checklist48[[#This Row],[SGUID]],PIs[SGUID],0),14))</f>
        <v>HOP 22.01.02</v>
      </c>
      <c r="K110"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protected.</v>
      </c>
      <c r="L110" s="44" t="str">
        <f>IF(Checklist48[[#This Row],[SGUID]]="",IF(Checklist48[[#This Row],[SSGUID]]="",INDEX(PIs[[Column1]:[SS]],MATCH(Checklist48[[#This Row],[PIGUID]],PIs[GUID],0),6),""),"")</f>
        <v>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v>
      </c>
      <c r="M110" s="44" t="str">
        <f>IF(Checklist48[[#This Row],[SSGUID]]="",IF(Checklist48[[#This Row],[PIGUID]]="","",INDEX(PIs[[Column1]:[SS]],MATCH(Checklist48[[#This Row],[PIGUID]],PIs[GUID],0),8)),"")</f>
        <v>Minor Must</v>
      </c>
      <c r="N110" s="66"/>
      <c r="O110" s="66"/>
      <c r="P110" s="44" t="str">
        <f>IF(Checklist48[[#This Row],[ifna]]="NA","",IF(Checklist48[[#This Row],[RelatedPQ]]=0,"",IF(Checklist48[[#This Row],[RelatedPQ]]="","",IF((INDEX(S2PQ_relational[],MATCH(Checklist48[[#This Row],[PIGUID&amp;NO]],S2PQ_relational[PIGUID &amp; "NO"],0),1))=Checklist48[[#This Row],[PIGUID]],"Not applicable",""))))</f>
        <v/>
      </c>
      <c r="Q110" s="44" t="str">
        <f>IF(Checklist48[[#This Row],[N/A]]="Not Applicable",INDEX(S2PQ[[Step 2 questions]:[Justification]],MATCH(Checklist48[[#This Row],[RelatedPQ]],S2PQ[S2PQGUID],0),3),"")</f>
        <v/>
      </c>
      <c r="R110" s="66"/>
    </row>
    <row r="111" spans="2:18" s="43" customFormat="1" ht="258.75" x14ac:dyDescent="0.25">
      <c r="B111" s="44"/>
      <c r="C111" s="44"/>
      <c r="D111" s="43">
        <f>IF(Checklist48[[#This Row],[SGUID]]="",IF(Checklist48[[#This Row],[SSGUID]]="",0,1),1)</f>
        <v>0</v>
      </c>
      <c r="E111" s="44" t="s">
        <v>927</v>
      </c>
      <c r="F111" s="44" t="str">
        <f>_xlfn.IFNA(Checklist48[[#This Row],[RelatedPQ]],"NA")</f>
        <v>NA</v>
      </c>
      <c r="G111" s="44" t="e">
        <f>IF(Checklist48[[#This Row],[PIGUID]]="","",INDEX(S2PQ_relational[],MATCH(Checklist48[[#This Row],[PIGUID&amp;NO]],S2PQ_relational[PIGUID &amp; "NO"],0),2))</f>
        <v>#N/A</v>
      </c>
      <c r="H111" s="44" t="str">
        <f>Checklist48[[#This Row],[PIGUID]]&amp;"NO"</f>
        <v>2CaH0tMqgX64gbY7gHYrZiNO</v>
      </c>
      <c r="I111" s="44" t="b">
        <f>IF(Checklist48[[#This Row],[PIGUID]]="","",INDEX(PIs[NA Exempt],MATCH(Checklist48[[#This Row],[PIGUID]],PIs[GUID],0),1))</f>
        <v>0</v>
      </c>
      <c r="J111" s="44" t="str">
        <f>IF(Checklist48[[#This Row],[SGUID]]="",IF(Checklist48[[#This Row],[SSGUID]]="",IF(Checklist48[[#This Row],[PIGUID]]="","",INDEX(PIs[[Column1]:[SS]],MATCH(Checklist48[[#This Row],[PIGUID]],PIs[GUID],0),2)),INDEX(PIs[[Column1]:[SS]],MATCH(Checklist48[[#This Row],[SSGUID]],PIs[SSGUID],0),18)),INDEX(PIs[[Column1]:[SS]],MATCH(Checklist48[[#This Row],[SGUID]],PIs[SGUID],0),14))</f>
        <v>HOP 22.01.03</v>
      </c>
      <c r="K111"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enhanced.</v>
      </c>
      <c r="L111" s="44" t="str">
        <f>IF(Checklist48[[#This Row],[SGUID]]="",IF(Checklist48[[#This Row],[SSGUID]]="",INDEX(PIs[[Column1]:[SS]],MATCH(Checklist48[[#This Row],[PIGUID]],PIs[GUID],0),6),""),"")</f>
        <v>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v>
      </c>
      <c r="M111" s="44" t="str">
        <f>IF(Checklist48[[#This Row],[SSGUID]]="",IF(Checklist48[[#This Row],[PIGUID]]="","",INDEX(PIs[[Column1]:[SS]],MATCH(Checklist48[[#This Row],[PIGUID]],PIs[GUID],0),8)),"")</f>
        <v>Recom.</v>
      </c>
      <c r="N111" s="66"/>
      <c r="O111" s="66"/>
      <c r="P111" s="44" t="str">
        <f>IF(Checklist48[[#This Row],[ifna]]="NA","",IF(Checklist48[[#This Row],[RelatedPQ]]=0,"",IF(Checklist48[[#This Row],[RelatedPQ]]="","",IF((INDEX(S2PQ_relational[],MATCH(Checklist48[[#This Row],[PIGUID&amp;NO]],S2PQ_relational[PIGUID &amp; "NO"],0),1))=Checklist48[[#This Row],[PIGUID]],"Not applicable",""))))</f>
        <v/>
      </c>
      <c r="Q111" s="44" t="str">
        <f>IF(Checklist48[[#This Row],[N/A]]="Not Applicable",INDEX(S2PQ[[Step 2 questions]:[Justification]],MATCH(Checklist48[[#This Row],[RelatedPQ]],S2PQ[S2PQGUID],0),3),"")</f>
        <v/>
      </c>
      <c r="R111" s="66"/>
    </row>
    <row r="112" spans="2:18" s="43" customFormat="1" ht="56.25" x14ac:dyDescent="0.25">
      <c r="B112" s="44"/>
      <c r="C112" s="44" t="s">
        <v>926</v>
      </c>
      <c r="D112" s="43">
        <f>IF(Checklist48[[#This Row],[SGUID]]="",IF(Checklist48[[#This Row],[SSGUID]]="",0,1),1)</f>
        <v>1</v>
      </c>
      <c r="E112" s="44"/>
      <c r="F112" s="44" t="str">
        <f>_xlfn.IFNA(Checklist48[[#This Row],[RelatedPQ]],"NA")</f>
        <v/>
      </c>
      <c r="G112" s="44" t="str">
        <f>IF(Checklist48[[#This Row],[PIGUID]]="","",INDEX(S2PQ_relational[],MATCH(Checklist48[[#This Row],[PIGUID&amp;NO]],S2PQ_relational[PIGUID &amp; "NO"],0),2))</f>
        <v/>
      </c>
      <c r="H112" s="44" t="str">
        <f>Checklist48[[#This Row],[PIGUID]]&amp;"NO"</f>
        <v>NO</v>
      </c>
      <c r="I112" s="44" t="str">
        <f>IF(Checklist48[[#This Row],[PIGUID]]="","",INDEX(PIs[NA Exempt],MATCH(Checklist48[[#This Row],[PIGUID]],PIs[GUID],0),1))</f>
        <v/>
      </c>
      <c r="J112" s="44" t="str">
        <f>IF(Checklist48[[#This Row],[SGUID]]="",IF(Checklist48[[#This Row],[SSGUID]]="",IF(Checklist48[[#This Row],[PIGUID]]="","",INDEX(PIs[[Column1]:[SS]],MATCH(Checklist48[[#This Row],[PIGUID]],PIs[GUID],0),2)),INDEX(PIs[[Column1]:[SS]],MATCH(Checklist48[[#This Row],[SSGUID]],PIs[SSGUID],0),18)),INDEX(PIs[[Column1]:[SS]],MATCH(Checklist48[[#This Row],[SGUID]],PIs[SGUID],0),14))</f>
        <v>HOP 22.02 Ecological upgrading of unproductive sites</v>
      </c>
      <c r="K11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2" s="44" t="str">
        <f>IF(Checklist48[[#This Row],[SGUID]]="",IF(Checklist48[[#This Row],[SSGUID]]="",INDEX(PIs[[Column1]:[SS]],MATCH(Checklist48[[#This Row],[PIGUID]],PIs[GUID],0),6),""),"")</f>
        <v/>
      </c>
      <c r="M112" s="44" t="str">
        <f>IF(Checklist48[[#This Row],[SSGUID]]="",IF(Checklist48[[#This Row],[PIGUID]]="","",INDEX(PIs[[Column1]:[SS]],MATCH(Checklist48[[#This Row],[PIGUID]],PIs[GUID],0),8)),"")</f>
        <v/>
      </c>
      <c r="N112" s="66"/>
      <c r="O112" s="66"/>
      <c r="P112" s="44" t="str">
        <f>IF(Checklist48[[#This Row],[ifna]]="NA","",IF(Checklist48[[#This Row],[RelatedPQ]]=0,"",IF(Checklist48[[#This Row],[RelatedPQ]]="","",IF((INDEX(S2PQ_relational[],MATCH(Checklist48[[#This Row],[PIGUID&amp;NO]],S2PQ_relational[PIGUID &amp; "NO"],0),1))=Checklist48[[#This Row],[PIGUID]],"Not applicable",""))))</f>
        <v/>
      </c>
      <c r="Q112" s="44" t="str">
        <f>IF(Checklist48[[#This Row],[N/A]]="Not Applicable",INDEX(S2PQ[[Step 2 questions]:[Justification]],MATCH(Checklist48[[#This Row],[RelatedPQ]],S2PQ[S2PQGUID],0),3),"")</f>
        <v/>
      </c>
      <c r="R112" s="66"/>
    </row>
    <row r="113" spans="2:18" s="43" customFormat="1" ht="101.25" x14ac:dyDescent="0.25">
      <c r="B113" s="44"/>
      <c r="C113" s="44"/>
      <c r="D113" s="43">
        <f>IF(Checklist48[[#This Row],[SGUID]]="",IF(Checklist48[[#This Row],[SSGUID]]="",0,1),1)</f>
        <v>0</v>
      </c>
      <c r="E113" s="44" t="s">
        <v>920</v>
      </c>
      <c r="F113" s="44" t="str">
        <f>_xlfn.IFNA(Checklist48[[#This Row],[RelatedPQ]],"NA")</f>
        <v>NA</v>
      </c>
      <c r="G113" s="44" t="e">
        <f>IF(Checklist48[[#This Row],[PIGUID]]="","",INDEX(S2PQ_relational[],MATCH(Checklist48[[#This Row],[PIGUID&amp;NO]],S2PQ_relational[PIGUID &amp; "NO"],0),2))</f>
        <v>#N/A</v>
      </c>
      <c r="H113" s="44" t="str">
        <f>Checklist48[[#This Row],[PIGUID]]&amp;"NO"</f>
        <v>4HhOBU3FNtpOTqBOWK13k3NO</v>
      </c>
      <c r="I113" s="44" t="b">
        <f>IF(Checklist48[[#This Row],[PIGUID]]="","",INDEX(PIs[NA Exempt],MATCH(Checklist48[[#This Row],[PIGUID]],PIs[GUID],0),1))</f>
        <v>0</v>
      </c>
      <c r="J113" s="44" t="str">
        <f>IF(Checklist48[[#This Row],[SGUID]]="",IF(Checklist48[[#This Row],[SSGUID]]="",IF(Checklist48[[#This Row],[PIGUID]]="","",INDEX(PIs[[Column1]:[SS]],MATCH(Checklist48[[#This Row],[PIGUID]],PIs[GUID],0),2)),INDEX(PIs[[Column1]:[SS]],MATCH(Checklist48[[#This Row],[SSGUID]],PIs[SSGUID],0),18)),INDEX(PIs[[Column1]:[SS]],MATCH(Checklist48[[#This Row],[SGUID]],PIs[SGUID],0),14))</f>
        <v>HOP 22.02.01</v>
      </c>
      <c r="K113" s="44" t="str">
        <f>IF(Checklist48[[#This Row],[SGUID]]="",IF(Checklist48[[#This Row],[SSGUID]]="",IF(Checklist48[[#This Row],[PIGUID]]="","",INDEX(PIs[[Column1]:[SS]],MATCH(Checklist48[[#This Row],[PIGUID]],PIs[GUID],0),4)),INDEX(PIs[[Column1]:[Ssbody]],MATCH(Checklist48[[#This Row],[SSGUID]],PIs[SSGUID],0),19)),INDEX(PIs[[Column1]:[SS]],MATCH(Checklist48[[#This Row],[SGUID]],PIs[SGUID],0),15))</f>
        <v>Unproductive sites are used as ecological focus area to protect and enhance biodiversity.</v>
      </c>
      <c r="L113" s="44" t="str">
        <f>IF(Checklist48[[#This Row],[SGUID]]="",IF(Checklist48[[#This Row],[SSGUID]]="",INDEX(PIs[[Column1]:[SS]],MATCH(Checklist48[[#This Row],[PIGUID]],PIs[GUID],0),6),""),"")</f>
        <v>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v>
      </c>
      <c r="M113" s="44" t="str">
        <f>IF(Checklist48[[#This Row],[SSGUID]]="",IF(Checklist48[[#This Row],[PIGUID]]="","",INDEX(PIs[[Column1]:[SS]],MATCH(Checklist48[[#This Row],[PIGUID]],PIs[GUID],0),8)),"")</f>
        <v>Recom.</v>
      </c>
      <c r="N113" s="66"/>
      <c r="O113" s="66"/>
      <c r="P113" s="44" t="str">
        <f>IF(Checklist48[[#This Row],[ifna]]="NA","",IF(Checklist48[[#This Row],[RelatedPQ]]=0,"",IF(Checklist48[[#This Row],[RelatedPQ]]="","",IF((INDEX(S2PQ_relational[],MATCH(Checklist48[[#This Row],[PIGUID&amp;NO]],S2PQ_relational[PIGUID &amp; "NO"],0),1))=Checklist48[[#This Row],[PIGUID]],"Not applicable",""))))</f>
        <v/>
      </c>
      <c r="Q113" s="44" t="str">
        <f>IF(Checklist48[[#This Row],[N/A]]="Not Applicable",INDEX(S2PQ[[Step 2 questions]:[Justification]],MATCH(Checklist48[[#This Row],[RelatedPQ]],S2PQ[S2PQGUID],0),3),"")</f>
        <v/>
      </c>
      <c r="R113" s="66"/>
    </row>
    <row r="114" spans="2:18" s="43" customFormat="1" ht="90" x14ac:dyDescent="0.25">
      <c r="B114" s="44"/>
      <c r="C114" s="44" t="s">
        <v>83</v>
      </c>
      <c r="D114" s="43">
        <f>IF(Checklist48[[#This Row],[SGUID]]="",IF(Checklist48[[#This Row],[SSGUID]]="",0,1),1)</f>
        <v>1</v>
      </c>
      <c r="E114" s="44"/>
      <c r="F114" s="44" t="str">
        <f>_xlfn.IFNA(Checklist48[[#This Row],[RelatedPQ]],"NA")</f>
        <v/>
      </c>
      <c r="G114" s="44" t="str">
        <f>IF(Checklist48[[#This Row],[PIGUID]]="","",INDEX(S2PQ_relational[],MATCH(Checklist48[[#This Row],[PIGUID&amp;NO]],S2PQ_relational[PIGUID &amp; "NO"],0),2))</f>
        <v/>
      </c>
      <c r="H114" s="44" t="str">
        <f>Checklist48[[#This Row],[PIGUID]]&amp;"NO"</f>
        <v>NO</v>
      </c>
      <c r="I114" s="44" t="str">
        <f>IF(Checklist48[[#This Row],[PIGUID]]="","",INDEX(PIs[NA Exempt],MATCH(Checklist48[[#This Row],[PIGUID]],PIs[GUID],0),1))</f>
        <v/>
      </c>
      <c r="J114" s="44" t="str">
        <f>IF(Checklist48[[#This Row],[SGUID]]="",IF(Checklist48[[#This Row],[SSGUID]]="",IF(Checklist48[[#This Row],[PIGUID]]="","",INDEX(PIs[[Column1]:[SS]],MATCH(Checklist48[[#This Row],[PIGUID]],PIs[GUID],0),2)),INDEX(PIs[[Column1]:[SS]],MATCH(Checklist48[[#This Row],[SSGUID]],PIs[SSGUID],0),18)),INDEX(PIs[[Column1]:[SS]],MATCH(Checklist48[[#This Row],[SGUID]],PIs[SGUID],0),14))</f>
        <v>HOP 22.03 Natural ecosystems and habitats are not converted into agricultural areas</v>
      </c>
      <c r="K11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4" s="44" t="str">
        <f>IF(Checklist48[[#This Row],[SGUID]]="",IF(Checklist48[[#This Row],[SSGUID]]="",INDEX(PIs[[Column1]:[SS]],MATCH(Checklist48[[#This Row],[PIGUID]],PIs[GUID],0),6),""),"")</f>
        <v/>
      </c>
      <c r="M114" s="44" t="str">
        <f>IF(Checklist48[[#This Row],[SSGUID]]="",IF(Checklist48[[#This Row],[PIGUID]]="","",INDEX(PIs[[Column1]:[SS]],MATCH(Checklist48[[#This Row],[PIGUID]],PIs[GUID],0),8)),"")</f>
        <v/>
      </c>
      <c r="N114" s="66"/>
      <c r="O114" s="66"/>
      <c r="P114" s="44" t="str">
        <f>IF(Checklist48[[#This Row],[ifna]]="NA","",IF(Checklist48[[#This Row],[RelatedPQ]]=0,"",IF(Checklist48[[#This Row],[RelatedPQ]]="","",IF((INDEX(S2PQ_relational[],MATCH(Checklist48[[#This Row],[PIGUID&amp;NO]],S2PQ_relational[PIGUID &amp; "NO"],0),1))=Checklist48[[#This Row],[PIGUID]],"Not applicable",""))))</f>
        <v/>
      </c>
      <c r="Q114" s="44" t="str">
        <f>IF(Checklist48[[#This Row],[N/A]]="Not Applicable",INDEX(S2PQ[[Step 2 questions]:[Justification]],MATCH(Checklist48[[#This Row],[RelatedPQ]],S2PQ[S2PQGUID],0),3),"")</f>
        <v/>
      </c>
      <c r="R114" s="66"/>
    </row>
    <row r="115" spans="2:18" s="43" customFormat="1" ht="270" x14ac:dyDescent="0.25">
      <c r="B115" s="44"/>
      <c r="C115" s="44"/>
      <c r="D115" s="43">
        <f>IF(Checklist48[[#This Row],[SGUID]]="",IF(Checklist48[[#This Row],[SSGUID]]="",0,1),1)</f>
        <v>0</v>
      </c>
      <c r="E115" s="44" t="s">
        <v>76</v>
      </c>
      <c r="F115" s="44" t="str">
        <f>_xlfn.IFNA(Checklist48[[#This Row],[RelatedPQ]],"NA")</f>
        <v>NA</v>
      </c>
      <c r="G115" s="44" t="e">
        <f>IF(Checklist48[[#This Row],[PIGUID]]="","",INDEX(S2PQ_relational[],MATCH(Checklist48[[#This Row],[PIGUID&amp;NO]],S2PQ_relational[PIGUID &amp; "NO"],0),2))</f>
        <v>#N/A</v>
      </c>
      <c r="H115" s="44" t="str">
        <f>Checklist48[[#This Row],[PIGUID]]&amp;"NO"</f>
        <v>pv5asTQo80EfmeoZri6ZzNO</v>
      </c>
      <c r="I115" s="44" t="b">
        <f>IF(Checklist48[[#This Row],[PIGUID]]="","",INDEX(PIs[NA Exempt],MATCH(Checklist48[[#This Row],[PIGUID]],PIs[GUID],0),1))</f>
        <v>0</v>
      </c>
      <c r="J115" s="44" t="str">
        <f>IF(Checklist48[[#This Row],[SGUID]]="",IF(Checklist48[[#This Row],[SSGUID]]="",IF(Checklist48[[#This Row],[PIGUID]]="","",INDEX(PIs[[Column1]:[SS]],MATCH(Checklist48[[#This Row],[PIGUID]],PIs[GUID],0),2)),INDEX(PIs[[Column1]:[SS]],MATCH(Checklist48[[#This Row],[SSGUID]],PIs[SSGUID],0),18)),INDEX(PIs[[Column1]:[SS]],MATCH(Checklist48[[#This Row],[SGUID]],PIs[SGUID],0),14))</f>
        <v>HOP 22.03.01</v>
      </c>
      <c r="K115"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biodiversity is supported with metrics.</v>
      </c>
      <c r="L115" s="44" t="str">
        <f>IF(Checklist48[[#This Row],[SGUID]]="",IF(Checklist48[[#This Row],[SSGUID]]="",INDEX(PIs[[Column1]:[SS]],MATCH(Checklist48[[#This Row],[PIGUID]],PIs[GUID],0),6),""),"")</f>
        <v>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v>
      </c>
      <c r="M115" s="44" t="str">
        <f>IF(Checklist48[[#This Row],[SSGUID]]="",IF(Checklist48[[#This Row],[PIGUID]]="","",INDEX(PIs[[Column1]:[SS]],MATCH(Checklist48[[#This Row],[PIGUID]],PIs[GUID],0),8)),"")</f>
        <v>Recom.</v>
      </c>
      <c r="N115" s="66"/>
      <c r="O115" s="66"/>
      <c r="P115" s="44" t="str">
        <f>IF(Checklist48[[#This Row],[ifna]]="NA","",IF(Checklist48[[#This Row],[RelatedPQ]]=0,"",IF(Checklist48[[#This Row],[RelatedPQ]]="","",IF((INDEX(S2PQ_relational[],MATCH(Checklist48[[#This Row],[PIGUID&amp;NO]],S2PQ_relational[PIGUID &amp; "NO"],0),1))=Checklist48[[#This Row],[PIGUID]],"Not applicable",""))))</f>
        <v/>
      </c>
      <c r="Q115" s="44" t="str">
        <f>IF(Checklist48[[#This Row],[N/A]]="Not Applicable",INDEX(S2PQ[[Step 2 questions]:[Justification]],MATCH(Checklist48[[#This Row],[RelatedPQ]],S2PQ[S2PQGUID],0),3),"")</f>
        <v/>
      </c>
      <c r="R115" s="66"/>
    </row>
    <row r="116" spans="2:18" s="43" customFormat="1" ht="33.75" x14ac:dyDescent="0.25">
      <c r="B116" s="44" t="s">
        <v>75</v>
      </c>
      <c r="C116" s="44"/>
      <c r="D116" s="43">
        <f>IF(Checklist48[[#This Row],[SGUID]]="",IF(Checklist48[[#This Row],[SSGUID]]="",0,1),1)</f>
        <v>1</v>
      </c>
      <c r="E116" s="44"/>
      <c r="F116" s="44" t="str">
        <f>_xlfn.IFNA(Checklist48[[#This Row],[RelatedPQ]],"NA")</f>
        <v/>
      </c>
      <c r="G116" s="44" t="str">
        <f>IF(Checklist48[[#This Row],[PIGUID]]="","",INDEX(S2PQ_relational[],MATCH(Checklist48[[#This Row],[PIGUID&amp;NO]],S2PQ_relational[PIGUID &amp; "NO"],0),2))</f>
        <v/>
      </c>
      <c r="H116" s="44" t="str">
        <f>Checklist48[[#This Row],[PIGUID]]&amp;"NO"</f>
        <v>NO</v>
      </c>
      <c r="I116" s="44" t="str">
        <f>IF(Checklist48[[#This Row],[PIGUID]]="","",INDEX(PIs[NA Exempt],MATCH(Checklist48[[#This Row],[PIGUID]],PIs[GUID],0),1))</f>
        <v/>
      </c>
      <c r="J116" s="44" t="str">
        <f>IF(Checklist48[[#This Row],[SGUID]]="",IF(Checklist48[[#This Row],[SSGUID]]="",IF(Checklist48[[#This Row],[PIGUID]]="","",INDEX(PIs[[Column1]:[SS]],MATCH(Checklist48[[#This Row],[PIGUID]],PIs[GUID],0),2)),INDEX(PIs[[Column1]:[SS]],MATCH(Checklist48[[#This Row],[SSGUID]],PIs[SSGUID],0),18)),INDEX(PIs[[Column1]:[SS]],MATCH(Checklist48[[#This Row],[SGUID]],PIs[SGUID],0),14))</f>
        <v>HOP 23 ENERGY EFFICIENCY</v>
      </c>
      <c r="K116"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6" s="44" t="str">
        <f>IF(Checklist48[[#This Row],[SGUID]]="",IF(Checklist48[[#This Row],[SSGUID]]="",INDEX(PIs[[Column1]:[SS]],MATCH(Checklist48[[#This Row],[PIGUID]],PIs[GUID],0),6),""),"")</f>
        <v/>
      </c>
      <c r="M116" s="44" t="str">
        <f>IF(Checklist48[[#This Row],[SSGUID]]="",IF(Checklist48[[#This Row],[PIGUID]]="","",INDEX(PIs[[Column1]:[SS]],MATCH(Checklist48[[#This Row],[PIGUID]],PIs[GUID],0),8)),"")</f>
        <v/>
      </c>
      <c r="N116" s="66"/>
      <c r="O116" s="66"/>
      <c r="P116" s="44" t="str">
        <f>IF(Checklist48[[#This Row],[ifna]]="NA","",IF(Checklist48[[#This Row],[RelatedPQ]]=0,"",IF(Checklist48[[#This Row],[RelatedPQ]]="","",IF((INDEX(S2PQ_relational[],MATCH(Checklist48[[#This Row],[PIGUID&amp;NO]],S2PQ_relational[PIGUID &amp; "NO"],0),1))=Checklist48[[#This Row],[PIGUID]],"Not applicable",""))))</f>
        <v/>
      </c>
      <c r="Q116" s="44" t="str">
        <f>IF(Checklist48[[#This Row],[N/A]]="Not Applicable",INDEX(S2PQ[[Step 2 questions]:[Justification]],MATCH(Checklist48[[#This Row],[RelatedPQ]],S2PQ[S2PQGUID],0),3),"")</f>
        <v/>
      </c>
      <c r="R116" s="66"/>
    </row>
    <row r="117" spans="2:18" s="43" customFormat="1" ht="33.75" hidden="1" x14ac:dyDescent="0.25">
      <c r="B117" s="44"/>
      <c r="C117" s="44" t="s">
        <v>50</v>
      </c>
      <c r="D117" s="43">
        <f>IF(Checklist48[[#This Row],[SGUID]]="",IF(Checklist48[[#This Row],[SSGUID]]="",0,1),1)</f>
        <v>1</v>
      </c>
      <c r="E117" s="44"/>
      <c r="F117" s="44" t="str">
        <f>_xlfn.IFNA(Checklist48[[#This Row],[RelatedPQ]],"NA")</f>
        <v/>
      </c>
      <c r="G117" s="44" t="str">
        <f>IF(Checklist48[[#This Row],[PIGUID]]="","",INDEX(S2PQ_relational[],MATCH(Checklist48[[#This Row],[PIGUID&amp;NO]],S2PQ_relational[PIGUID &amp; "NO"],0),2))</f>
        <v/>
      </c>
      <c r="H117" s="44" t="str">
        <f>Checklist48[[#This Row],[PIGUID]]&amp;"NO"</f>
        <v>NO</v>
      </c>
      <c r="I117" s="44" t="str">
        <f>IF(Checklist48[[#This Row],[PIGUID]]="","",INDEX(PIs[NA Exempt],MATCH(Checklist48[[#This Row],[PIGUID]],PIs[GUID],0),1))</f>
        <v/>
      </c>
      <c r="J117" s="44" t="str">
        <f>IF(Checklist48[[#This Row],[SGUID]]="",IF(Checklist48[[#This Row],[SSGUID]]="",IF(Checklist48[[#This Row],[PIGUID]]="","",INDEX(PIs[[Column1]:[SS]],MATCH(Checklist48[[#This Row],[PIGUID]],PIs[GUID],0),2)),INDEX(PIs[[Column1]:[SS]],MATCH(Checklist48[[#This Row],[SSGUID]],PIs[SSGUID],0),18)),INDEX(PIs[[Column1]:[SS]],MATCH(Checklist48[[#This Row],[SGUID]],PIs[SGUID],0),14))</f>
        <v>-</v>
      </c>
      <c r="K11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7" s="44" t="str">
        <f>IF(Checklist48[[#This Row],[SGUID]]="",IF(Checklist48[[#This Row],[SSGUID]]="",INDEX(PIs[[Column1]:[SS]],MATCH(Checklist48[[#This Row],[PIGUID]],PIs[GUID],0),6),""),"")</f>
        <v/>
      </c>
      <c r="M117" s="44" t="str">
        <f>IF(Checklist48[[#This Row],[SSGUID]]="",IF(Checklist48[[#This Row],[PIGUID]]="","",INDEX(PIs[[Column1]:[SS]],MATCH(Checklist48[[#This Row],[PIGUID]],PIs[GUID],0),8)),"")</f>
        <v/>
      </c>
      <c r="N117" s="66"/>
      <c r="O117" s="66"/>
      <c r="P117" s="44" t="str">
        <f>IF(Checklist48[[#This Row],[ifna]]="NA","",IF(Checklist48[[#This Row],[RelatedPQ]]=0,"",IF(Checklist48[[#This Row],[RelatedPQ]]="","",IF((INDEX(S2PQ_relational[],MATCH(Checklist48[[#This Row],[PIGUID&amp;NO]],S2PQ_relational[PIGUID &amp; "NO"],0),1))=Checklist48[[#This Row],[PIGUID]],"Not applicable",""))))</f>
        <v/>
      </c>
      <c r="Q117" s="44" t="str">
        <f>IF(Checklist48[[#This Row],[N/A]]="Not Applicable",INDEX(S2PQ[[Step 2 questions]:[Justification]],MATCH(Checklist48[[#This Row],[RelatedPQ]],S2PQ[S2PQGUID],0),3),"")</f>
        <v/>
      </c>
      <c r="R117" s="66"/>
    </row>
    <row r="118" spans="2:18" s="43" customFormat="1" ht="101.25" x14ac:dyDescent="0.25">
      <c r="B118" s="44"/>
      <c r="C118" s="44"/>
      <c r="D118" s="43">
        <f>IF(Checklist48[[#This Row],[SGUID]]="",IF(Checklist48[[#This Row],[SSGUID]]="",0,1),1)</f>
        <v>0</v>
      </c>
      <c r="E118" s="44" t="s">
        <v>914</v>
      </c>
      <c r="F118" s="44" t="str">
        <f>_xlfn.IFNA(Checklist48[[#This Row],[RelatedPQ]],"NA")</f>
        <v>NA</v>
      </c>
      <c r="G118" s="44" t="e">
        <f>IF(Checklist48[[#This Row],[PIGUID]]="","",INDEX(S2PQ_relational[],MATCH(Checklist48[[#This Row],[PIGUID&amp;NO]],S2PQ_relational[PIGUID &amp; "NO"],0),2))</f>
        <v>#N/A</v>
      </c>
      <c r="H118" s="44" t="str">
        <f>Checklist48[[#This Row],[PIGUID]]&amp;"NO"</f>
        <v>5B6465WjuztLejyNR7yo3XNO</v>
      </c>
      <c r="I118" s="44" t="b">
        <f>IF(Checklist48[[#This Row],[PIGUID]]="","",INDEX(PIs[NA Exempt],MATCH(Checklist48[[#This Row],[PIGUID]],PIs[GUID],0),1))</f>
        <v>0</v>
      </c>
      <c r="J118" s="44" t="str">
        <f>IF(Checklist48[[#This Row],[SGUID]]="",IF(Checklist48[[#This Row],[SSGUID]]="",IF(Checklist48[[#This Row],[PIGUID]]="","",INDEX(PIs[[Column1]:[SS]],MATCH(Checklist48[[#This Row],[PIGUID]],PIs[GUID],0),2)),INDEX(PIs[[Column1]:[SS]],MATCH(Checklist48[[#This Row],[SSGUID]],PIs[SSGUID],0),18)),INDEX(PIs[[Column1]:[SS]],MATCH(Checklist48[[#This Row],[SGUID]],PIs[SGUID],0),14))</f>
        <v>HOP 23.01</v>
      </c>
      <c r="K118" s="44" t="str">
        <f>IF(Checklist48[[#This Row],[SGUID]]="",IF(Checklist48[[#This Row],[SSGUID]]="",IF(Checklist48[[#This Row],[PIGUID]]="","",INDEX(PIs[[Column1]:[SS]],MATCH(Checklist48[[#This Row],[PIGUID]],PIs[GUID],0),4)),INDEX(PIs[[Column1]:[Ssbody]],MATCH(Checklist48[[#This Row],[SSGUID]],PIs[SSGUID],0),19)),INDEX(PIs[[Column1]:[SS]],MATCH(Checklist48[[#This Row],[SGUID]],PIs[SGUID],0),15))</f>
        <v>On-farm energy use is monitored.</v>
      </c>
      <c r="L118" s="44" t="str">
        <f>IF(Checklist48[[#This Row],[SGUID]]="",IF(Checklist48[[#This Row],[SSGUID]]="",INDEX(PIs[[Column1]:[SS]],MATCH(Checklist48[[#This Row],[PIGUID]],PIs[GUID],0),6),""),"")</f>
        <v>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v>
      </c>
      <c r="M118" s="44" t="str">
        <f>IF(Checklist48[[#This Row],[SSGUID]]="",IF(Checklist48[[#This Row],[PIGUID]]="","",INDEX(PIs[[Column1]:[SS]],MATCH(Checklist48[[#This Row],[PIGUID]],PIs[GUID],0),8)),"")</f>
        <v>Minor Must</v>
      </c>
      <c r="N118" s="66"/>
      <c r="O118" s="66"/>
      <c r="P118" s="44" t="str">
        <f>IF(Checklist48[[#This Row],[ifna]]="NA","",IF(Checklist48[[#This Row],[RelatedPQ]]=0,"",IF(Checklist48[[#This Row],[RelatedPQ]]="","",IF((INDEX(S2PQ_relational[],MATCH(Checklist48[[#This Row],[PIGUID&amp;NO]],S2PQ_relational[PIGUID &amp; "NO"],0),1))=Checklist48[[#This Row],[PIGUID]],"Not applicable",""))))</f>
        <v/>
      </c>
      <c r="Q118" s="44" t="str">
        <f>IF(Checklist48[[#This Row],[N/A]]="Not Applicable",INDEX(S2PQ[[Step 2 questions]:[Justification]],MATCH(Checklist48[[#This Row],[RelatedPQ]],S2PQ[S2PQGUID],0),3),"")</f>
        <v/>
      </c>
      <c r="R118" s="66"/>
    </row>
    <row r="119" spans="2:18" s="43" customFormat="1" ht="45" x14ac:dyDescent="0.25">
      <c r="B119" s="44"/>
      <c r="C119" s="44"/>
      <c r="D119" s="43">
        <f>IF(Checklist48[[#This Row],[SGUID]]="",IF(Checklist48[[#This Row],[SSGUID]]="",0,1),1)</f>
        <v>0</v>
      </c>
      <c r="E119" s="44" t="s">
        <v>908</v>
      </c>
      <c r="F119" s="44" t="str">
        <f>_xlfn.IFNA(Checklist48[[#This Row],[RelatedPQ]],"NA")</f>
        <v>NA</v>
      </c>
      <c r="G119" s="44" t="e">
        <f>IF(Checklist48[[#This Row],[PIGUID]]="","",INDEX(S2PQ_relational[],MATCH(Checklist48[[#This Row],[PIGUID&amp;NO]],S2PQ_relational[PIGUID &amp; "NO"],0),2))</f>
        <v>#N/A</v>
      </c>
      <c r="H119" s="44" t="str">
        <f>Checklist48[[#This Row],[PIGUID]]&amp;"NO"</f>
        <v>sh5QCkIA5LXppp4nQyqo8NO</v>
      </c>
      <c r="I119" s="44" t="b">
        <f>IF(Checklist48[[#This Row],[PIGUID]]="","",INDEX(PIs[NA Exempt],MATCH(Checklist48[[#This Row],[PIGUID]],PIs[GUID],0),1))</f>
        <v>0</v>
      </c>
      <c r="J119" s="44" t="str">
        <f>IF(Checklist48[[#This Row],[SGUID]]="",IF(Checklist48[[#This Row],[SSGUID]]="",IF(Checklist48[[#This Row],[PIGUID]]="","",INDEX(PIs[[Column1]:[SS]],MATCH(Checklist48[[#This Row],[PIGUID]],PIs[GUID],0),2)),INDEX(PIs[[Column1]:[SS]],MATCH(Checklist48[[#This Row],[SSGUID]],PIs[SSGUID],0),18)),INDEX(PIs[[Column1]:[SS]],MATCH(Checklist48[[#This Row],[SGUID]],PIs[SGUID],0),14))</f>
        <v>HOP 23.02</v>
      </c>
      <c r="K119" s="44" t="str">
        <f>IF(Checklist48[[#This Row],[SGUID]]="",IF(Checklist48[[#This Row],[SSGUID]]="",IF(Checklist48[[#This Row],[PIGUID]]="","",INDEX(PIs[[Column1]:[SS]],MATCH(Checklist48[[#This Row],[PIGUID]],PIs[GUID],0),4)),INDEX(PIs[[Column1]:[Ssbody]],MATCH(Checklist48[[#This Row],[SSGUID]],PIs[SSGUID],0),19)),INDEX(PIs[[Column1]:[SS]],MATCH(Checklist48[[#This Row],[SGUID]],PIs[SGUID],0),15))</f>
        <v>Based on the results of the monitoring, there is a plan to improve energy efficiency on the farm.</v>
      </c>
      <c r="L119" s="44" t="str">
        <f>IF(Checklist48[[#This Row],[SGUID]]="",IF(Checklist48[[#This Row],[SSGUID]]="",INDEX(PIs[[Column1]:[SS]],MATCH(Checklist48[[#This Row],[PIGUID]],PIs[GUID],0),6),""),"")</f>
        <v>A documented plan identifying opportunities to improve energy efficiency shall be available. 
The plan can be a multiyear plan if the specific reality of the producer requires it.</v>
      </c>
      <c r="M119" s="44" t="str">
        <f>IF(Checklist48[[#This Row],[SSGUID]]="",IF(Checklist48[[#This Row],[PIGUID]]="","",INDEX(PIs[[Column1]:[SS]],MATCH(Checklist48[[#This Row],[PIGUID]],PIs[GUID],0),8)),"")</f>
        <v>Minor Must</v>
      </c>
      <c r="N119" s="66"/>
      <c r="O119" s="66"/>
      <c r="P119" s="44" t="str">
        <f>IF(Checklist48[[#This Row],[ifna]]="NA","",IF(Checklist48[[#This Row],[RelatedPQ]]=0,"",IF(Checklist48[[#This Row],[RelatedPQ]]="","",IF((INDEX(S2PQ_relational[],MATCH(Checklist48[[#This Row],[PIGUID&amp;NO]],S2PQ_relational[PIGUID &amp; "NO"],0),1))=Checklist48[[#This Row],[PIGUID]],"Not applicable",""))))</f>
        <v/>
      </c>
      <c r="Q119" s="44" t="str">
        <f>IF(Checklist48[[#This Row],[N/A]]="Not Applicable",INDEX(S2PQ[[Step 2 questions]:[Justification]],MATCH(Checklist48[[#This Row],[RelatedPQ]],S2PQ[S2PQGUID],0),3),"")</f>
        <v/>
      </c>
      <c r="R119" s="66"/>
    </row>
    <row r="120" spans="2:18" s="43" customFormat="1" ht="33.75" x14ac:dyDescent="0.25">
      <c r="B120" s="44"/>
      <c r="C120" s="44"/>
      <c r="D120" s="43">
        <f>IF(Checklist48[[#This Row],[SGUID]]="",IF(Checklist48[[#This Row],[SSGUID]]="",0,1),1)</f>
        <v>0</v>
      </c>
      <c r="E120" s="44" t="s">
        <v>902</v>
      </c>
      <c r="F120" s="44" t="str">
        <f>_xlfn.IFNA(Checklist48[[#This Row],[RelatedPQ]],"NA")</f>
        <v>NA</v>
      </c>
      <c r="G120" s="44" t="e">
        <f>IF(Checklist48[[#This Row],[PIGUID]]="","",INDEX(S2PQ_relational[],MATCH(Checklist48[[#This Row],[PIGUID&amp;NO]],S2PQ_relational[PIGUID &amp; "NO"],0),2))</f>
        <v>#N/A</v>
      </c>
      <c r="H120" s="44" t="str">
        <f>Checklist48[[#This Row],[PIGUID]]&amp;"NO"</f>
        <v>6YjePL0KF29uvW9FqH4vaaNO</v>
      </c>
      <c r="I120" s="44" t="b">
        <f>IF(Checklist48[[#This Row],[PIGUID]]="","",INDEX(PIs[NA Exempt],MATCH(Checklist48[[#This Row],[PIGUID]],PIs[GUID],0),1))</f>
        <v>0</v>
      </c>
      <c r="J120" s="44" t="str">
        <f>IF(Checklist48[[#This Row],[SGUID]]="",IF(Checklist48[[#This Row],[SSGUID]]="",IF(Checklist48[[#This Row],[PIGUID]]="","",INDEX(PIs[[Column1]:[SS]],MATCH(Checklist48[[#This Row],[PIGUID]],PIs[GUID],0),2)),INDEX(PIs[[Column1]:[SS]],MATCH(Checklist48[[#This Row],[SSGUID]],PIs[SSGUID],0),18)),INDEX(PIs[[Column1]:[SS]],MATCH(Checklist48[[#This Row],[SGUID]],PIs[SGUID],0),14))</f>
        <v>HOP 23.03</v>
      </c>
      <c r="K120" s="44" t="str">
        <f>IF(Checklist48[[#This Row],[SGUID]]="",IF(Checklist48[[#This Row],[SSGUID]]="",IF(Checklist48[[#This Row],[PIGUID]]="","",INDEX(PIs[[Column1]:[SS]],MATCH(Checklist48[[#This Row],[PIGUID]],PIs[GUID],0),4)),INDEX(PIs[[Column1]:[Ssbody]],MATCH(Checklist48[[#This Row],[SSGUID]],PIs[SSGUID],0),19)),INDEX(PIs[[Column1]:[SS]],MATCH(Checklist48[[#This Row],[SGUID]],PIs[SGUID],0),15))</f>
        <v>The plan to improve energy efficiency considers minimizing the use of nonrenewable energy.</v>
      </c>
      <c r="L120" s="44" t="str">
        <f>IF(Checklist48[[#This Row],[SGUID]]="",IF(Checklist48[[#This Row],[SSGUID]]="",INDEX(PIs[[Column1]:[SS]],MATCH(Checklist48[[#This Row],[PIGUID]],PIs[GUID],0),6),""),"")</f>
        <v>The producer shall consider reducing the use of nonrenewable energy to the lowest possible and using renewable energy instead.</v>
      </c>
      <c r="M120" s="44" t="str">
        <f>IF(Checklist48[[#This Row],[SSGUID]]="",IF(Checklist48[[#This Row],[PIGUID]]="","",INDEX(PIs[[Column1]:[SS]],MATCH(Checklist48[[#This Row],[PIGUID]],PIs[GUID],0),8)),"")</f>
        <v>Recom.</v>
      </c>
      <c r="N120" s="66"/>
      <c r="O120" s="66"/>
      <c r="P120" s="44" t="str">
        <f>IF(Checklist48[[#This Row],[ifna]]="NA","",IF(Checklist48[[#This Row],[RelatedPQ]]=0,"",IF(Checklist48[[#This Row],[RelatedPQ]]="","",IF((INDEX(S2PQ_relational[],MATCH(Checklist48[[#This Row],[PIGUID&amp;NO]],S2PQ_relational[PIGUID &amp; "NO"],0),1))=Checklist48[[#This Row],[PIGUID]],"Not applicable",""))))</f>
        <v/>
      </c>
      <c r="Q120" s="44" t="str">
        <f>IF(Checklist48[[#This Row],[N/A]]="Not Applicable",INDEX(S2PQ[[Step 2 questions]:[Justification]],MATCH(Checklist48[[#This Row],[RelatedPQ]],S2PQ[S2PQGUID],0),3),"")</f>
        <v/>
      </c>
      <c r="R120" s="66"/>
    </row>
    <row r="121" spans="2:18" s="43" customFormat="1" ht="56.25" x14ac:dyDescent="0.25">
      <c r="B121" s="44"/>
      <c r="C121" s="44"/>
      <c r="D121" s="43">
        <f>IF(Checklist48[[#This Row],[SGUID]]="",IF(Checklist48[[#This Row],[SSGUID]]="",0,1),1)</f>
        <v>0</v>
      </c>
      <c r="E121" s="44" t="s">
        <v>896</v>
      </c>
      <c r="F121" s="44" t="str">
        <f>_xlfn.IFNA(Checklist48[[#This Row],[RelatedPQ]],"NA")</f>
        <v>NA</v>
      </c>
      <c r="G121" s="44" t="e">
        <f>IF(Checklist48[[#This Row],[PIGUID]]="","",INDEX(S2PQ_relational[],MATCH(Checklist48[[#This Row],[PIGUID&amp;NO]],S2PQ_relational[PIGUID &amp; "NO"],0),2))</f>
        <v>#N/A</v>
      </c>
      <c r="H121" s="44" t="str">
        <f>Checklist48[[#This Row],[PIGUID]]&amp;"NO"</f>
        <v>DWeb0hZqvcivWYWhN7n9xNO</v>
      </c>
      <c r="I121" s="44" t="b">
        <f>IF(Checklist48[[#This Row],[PIGUID]]="","",INDEX(PIs[NA Exempt],MATCH(Checklist48[[#This Row],[PIGUID]],PIs[GUID],0),1))</f>
        <v>0</v>
      </c>
      <c r="J121" s="44" t="str">
        <f>IF(Checklist48[[#This Row],[SGUID]]="",IF(Checklist48[[#This Row],[SSGUID]]="",IF(Checklist48[[#This Row],[PIGUID]]="","",INDEX(PIs[[Column1]:[SS]],MATCH(Checklist48[[#This Row],[PIGUID]],PIs[GUID],0),2)),INDEX(PIs[[Column1]:[SS]],MATCH(Checklist48[[#This Row],[SSGUID]],PIs[SSGUID],0),18)),INDEX(PIs[[Column1]:[SS]],MATCH(Checklist48[[#This Row],[SGUID]],PIs[SGUID],0),14))</f>
        <v>HOP 23.04</v>
      </c>
      <c r="K121" s="44" t="str">
        <f>IF(Checklist48[[#This Row],[SGUID]]="",IF(Checklist48[[#This Row],[SSGUID]]="",IF(Checklist48[[#This Row],[PIGUID]]="","",INDEX(PIs[[Column1]:[SS]],MATCH(Checklist48[[#This Row],[PIGUID]],PIs[GUID],0),4)),INDEX(PIs[[Column1]:[Ssbody]],MATCH(Checklist48[[#This Row],[SSGUID]],PIs[SSGUID],0),19)),INDEX(PIs[[Column1]:[SS]],MATCH(Checklist48[[#This Row],[SGUID]],PIs[SGUID],0),15))</f>
        <v>The drying operation performs under the best conditions regarding energy use and quality.</v>
      </c>
      <c r="L121" s="44" t="str">
        <f>IF(Checklist48[[#This Row],[SGUID]]="",IF(Checklist48[[#This Row],[SSGUID]]="",INDEX(PIs[[Column1]:[SS]],MATCH(Checklist48[[#This Row],[PIGUID]],PIs[GUID],0),6),""),"")</f>
        <v>Optimum drying parameters (drying temperatures, kiln bed depths, drying duration, etc.) shall be maintained to obtain good final product quality and efficient energy use.
Records shall be maintained.</v>
      </c>
      <c r="M121" s="44" t="str">
        <f>IF(Checklist48[[#This Row],[SSGUID]]="",IF(Checklist48[[#This Row],[PIGUID]]="","",INDEX(PIs[[Column1]:[SS]],MATCH(Checklist48[[#This Row],[PIGUID]],PIs[GUID],0),8)),"")</f>
        <v>Minor Must</v>
      </c>
      <c r="N121" s="66"/>
      <c r="O121" s="66"/>
      <c r="P121" s="44" t="str">
        <f>IF(Checklist48[[#This Row],[ifna]]="NA","",IF(Checklist48[[#This Row],[RelatedPQ]]=0,"",IF(Checklist48[[#This Row],[RelatedPQ]]="","",IF((INDEX(S2PQ_relational[],MATCH(Checklist48[[#This Row],[PIGUID&amp;NO]],S2PQ_relational[PIGUID &amp; "NO"],0),1))=Checklist48[[#This Row],[PIGUID]],"Not applicable",""))))</f>
        <v/>
      </c>
      <c r="Q121" s="44" t="str">
        <f>IF(Checklist48[[#This Row],[N/A]]="Not Applicable",INDEX(S2PQ[[Step 2 questions]:[Justification]],MATCH(Checklist48[[#This Row],[RelatedPQ]],S2PQ[S2PQGUID],0),3),"")</f>
        <v/>
      </c>
      <c r="R121" s="66"/>
    </row>
    <row r="122" spans="2:18" s="43" customFormat="1" ht="270" x14ac:dyDescent="0.25">
      <c r="B122" s="44"/>
      <c r="C122" s="44"/>
      <c r="D122" s="43">
        <f>IF(Checklist48[[#This Row],[SGUID]]="",IF(Checklist48[[#This Row],[SSGUID]]="",0,1),1)</f>
        <v>0</v>
      </c>
      <c r="E122" s="44" t="s">
        <v>68</v>
      </c>
      <c r="F122" s="44" t="str">
        <f>_xlfn.IFNA(Checklist48[[#This Row],[RelatedPQ]],"NA")</f>
        <v>NA</v>
      </c>
      <c r="G122" s="44" t="e">
        <f>IF(Checklist48[[#This Row],[PIGUID]]="","",INDEX(S2PQ_relational[],MATCH(Checklist48[[#This Row],[PIGUID&amp;NO]],S2PQ_relational[PIGUID &amp; "NO"],0),2))</f>
        <v>#N/A</v>
      </c>
      <c r="H122" s="44" t="str">
        <f>Checklist48[[#This Row],[PIGUID]]&amp;"NO"</f>
        <v>1qMv99SA3gQujmblYFIRnSNO</v>
      </c>
      <c r="I122" s="44" t="b">
        <f>IF(Checklist48[[#This Row],[PIGUID]]="","",INDEX(PIs[NA Exempt],MATCH(Checklist48[[#This Row],[PIGUID]],PIs[GUID],0),1))</f>
        <v>0</v>
      </c>
      <c r="J122" s="44" t="str">
        <f>IF(Checklist48[[#This Row],[SGUID]]="",IF(Checklist48[[#This Row],[SSGUID]]="",IF(Checklist48[[#This Row],[PIGUID]]="","",INDEX(PIs[[Column1]:[SS]],MATCH(Checklist48[[#This Row],[PIGUID]],PIs[GUID],0),2)),INDEX(PIs[[Column1]:[SS]],MATCH(Checklist48[[#This Row],[SSGUID]],PIs[SSGUID],0),18)),INDEX(PIs[[Column1]:[SS]],MATCH(Checklist48[[#This Row],[SGUID]],PIs[SGUID],0),14))</f>
        <v>HOP 23.05</v>
      </c>
      <c r="K12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energy is supported with metrics.</v>
      </c>
      <c r="L122" s="44" t="str">
        <f>IF(Checklist48[[#This Row],[SGUID]]="",IF(Checklist48[[#This Row],[SSGUID]]="",INDEX(PIs[[Column1]:[SS]],MATCH(Checklist48[[#This Row],[PIGUID]],PIs[GUID],0),6),""),"")</f>
        <v>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v>
      </c>
      <c r="M122" s="44" t="str">
        <f>IF(Checklist48[[#This Row],[SSGUID]]="",IF(Checklist48[[#This Row],[PIGUID]]="","",INDEX(PIs[[Column1]:[SS]],MATCH(Checklist48[[#This Row],[PIGUID]],PIs[GUID],0),8)),"")</f>
        <v>Recom.</v>
      </c>
      <c r="N122" s="66"/>
      <c r="O122" s="66"/>
      <c r="P122" s="44" t="str">
        <f>IF(Checklist48[[#This Row],[ifna]]="NA","",IF(Checklist48[[#This Row],[RelatedPQ]]=0,"",IF(Checklist48[[#This Row],[RelatedPQ]]="","",IF((INDEX(S2PQ_relational[],MATCH(Checklist48[[#This Row],[PIGUID&amp;NO]],S2PQ_relational[PIGUID &amp; "NO"],0),1))=Checklist48[[#This Row],[PIGUID]],"Not applicable",""))))</f>
        <v/>
      </c>
      <c r="Q122" s="44" t="str">
        <f>IF(Checklist48[[#This Row],[N/A]]="Not Applicable",INDEX(S2PQ[[Step 2 questions]:[Justification]],MATCH(Checklist48[[#This Row],[RelatedPQ]],S2PQ[S2PQGUID],0),3),"")</f>
        <v/>
      </c>
      <c r="R122" s="66"/>
    </row>
    <row r="123" spans="2:18" s="43" customFormat="1" ht="56.25" x14ac:dyDescent="0.25">
      <c r="B123" s="44" t="s">
        <v>883</v>
      </c>
      <c r="C123" s="44"/>
      <c r="D123" s="43">
        <f>IF(Checklist48[[#This Row],[SGUID]]="",IF(Checklist48[[#This Row],[SSGUID]]="",0,1),1)</f>
        <v>1</v>
      </c>
      <c r="E123" s="44"/>
      <c r="F123" s="44" t="str">
        <f>_xlfn.IFNA(Checklist48[[#This Row],[RelatedPQ]],"NA")</f>
        <v/>
      </c>
      <c r="G123" s="44" t="str">
        <f>IF(Checklist48[[#This Row],[PIGUID]]="","",INDEX(S2PQ_relational[],MATCH(Checklist48[[#This Row],[PIGUID&amp;NO]],S2PQ_relational[PIGUID &amp; "NO"],0),2))</f>
        <v/>
      </c>
      <c r="H123" s="44" t="str">
        <f>Checklist48[[#This Row],[PIGUID]]&amp;"NO"</f>
        <v>NO</v>
      </c>
      <c r="I123" s="44" t="str">
        <f>IF(Checklist48[[#This Row],[PIGUID]]="","",INDEX(PIs[NA Exempt],MATCH(Checklist48[[#This Row],[PIGUID]],PIs[GUID],0),1))</f>
        <v/>
      </c>
      <c r="J123" s="44" t="str">
        <f>IF(Checklist48[[#This Row],[SGUID]]="",IF(Checklist48[[#This Row],[SSGUID]]="",IF(Checklist48[[#This Row],[PIGUID]]="","",INDEX(PIs[[Column1]:[SS]],MATCH(Checklist48[[#This Row],[PIGUID]],PIs[GUID],0),2)),INDEX(PIs[[Column1]:[SS]],MATCH(Checklist48[[#This Row],[SSGUID]],PIs[SSGUID],0),18)),INDEX(PIs[[Column1]:[SS]],MATCH(Checklist48[[#This Row],[SGUID]],PIs[SGUID],0),14))</f>
        <v>HOP 24 GREENHOUSE-GASES AND CLIMATE CHANGE</v>
      </c>
      <c r="K12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3" s="44" t="str">
        <f>IF(Checklist48[[#This Row],[SGUID]]="",IF(Checklist48[[#This Row],[SSGUID]]="",INDEX(PIs[[Column1]:[SS]],MATCH(Checklist48[[#This Row],[PIGUID]],PIs[GUID],0),6),""),"")</f>
        <v/>
      </c>
      <c r="M123" s="44" t="str">
        <f>IF(Checklist48[[#This Row],[SSGUID]]="",IF(Checklist48[[#This Row],[PIGUID]]="","",INDEX(PIs[[Column1]:[SS]],MATCH(Checklist48[[#This Row],[PIGUID]],PIs[GUID],0),8)),"")</f>
        <v/>
      </c>
      <c r="N123" s="66"/>
      <c r="O123" s="66"/>
      <c r="P123" s="44" t="str">
        <f>IF(Checklist48[[#This Row],[ifna]]="NA","",IF(Checklist48[[#This Row],[RelatedPQ]]=0,"",IF(Checklist48[[#This Row],[RelatedPQ]]="","",IF((INDEX(S2PQ_relational[],MATCH(Checklist48[[#This Row],[PIGUID&amp;NO]],S2PQ_relational[PIGUID &amp; "NO"],0),1))=Checklist48[[#This Row],[PIGUID]],"Not applicable",""))))</f>
        <v/>
      </c>
      <c r="Q123" s="44" t="str">
        <f>IF(Checklist48[[#This Row],[N/A]]="Not Applicable",INDEX(S2PQ[[Step 2 questions]:[Justification]],MATCH(Checklist48[[#This Row],[RelatedPQ]],S2PQ[S2PQGUID],0),3),"")</f>
        <v/>
      </c>
      <c r="R123" s="66"/>
    </row>
    <row r="124" spans="2:18" s="43" customFormat="1" ht="33.75" hidden="1" x14ac:dyDescent="0.25">
      <c r="B124" s="44"/>
      <c r="C124" s="44" t="s">
        <v>50</v>
      </c>
      <c r="D124" s="43">
        <f>IF(Checklist48[[#This Row],[SGUID]]="",IF(Checklist48[[#This Row],[SSGUID]]="",0,1),1)</f>
        <v>1</v>
      </c>
      <c r="E124" s="44"/>
      <c r="F124" s="44" t="str">
        <f>_xlfn.IFNA(Checklist48[[#This Row],[RelatedPQ]],"NA")</f>
        <v/>
      </c>
      <c r="G124" s="44" t="str">
        <f>IF(Checklist48[[#This Row],[PIGUID]]="","",INDEX(S2PQ_relational[],MATCH(Checklist48[[#This Row],[PIGUID&amp;NO]],S2PQ_relational[PIGUID &amp; "NO"],0),2))</f>
        <v/>
      </c>
      <c r="H124" s="44" t="str">
        <f>Checklist48[[#This Row],[PIGUID]]&amp;"NO"</f>
        <v>NO</v>
      </c>
      <c r="I124" s="44" t="str">
        <f>IF(Checklist48[[#This Row],[PIGUID]]="","",INDEX(PIs[NA Exempt],MATCH(Checklist48[[#This Row],[PIGUID]],PIs[GUID],0),1))</f>
        <v/>
      </c>
      <c r="J124" s="44" t="str">
        <f>IF(Checklist48[[#This Row],[SGUID]]="",IF(Checklist48[[#This Row],[SSGUID]]="",IF(Checklist48[[#This Row],[PIGUID]]="","",INDEX(PIs[[Column1]:[SS]],MATCH(Checklist48[[#This Row],[PIGUID]],PIs[GUID],0),2)),INDEX(PIs[[Column1]:[SS]],MATCH(Checklist48[[#This Row],[SSGUID]],PIs[SSGUID],0),18)),INDEX(PIs[[Column1]:[SS]],MATCH(Checklist48[[#This Row],[SGUID]],PIs[SGUID],0),14))</f>
        <v>-</v>
      </c>
      <c r="K12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4" s="44" t="str">
        <f>IF(Checklist48[[#This Row],[SGUID]]="",IF(Checklist48[[#This Row],[SSGUID]]="",INDEX(PIs[[Column1]:[SS]],MATCH(Checklist48[[#This Row],[PIGUID]],PIs[GUID],0),6),""),"")</f>
        <v/>
      </c>
      <c r="M124" s="44" t="str">
        <f>IF(Checklist48[[#This Row],[SSGUID]]="",IF(Checklist48[[#This Row],[PIGUID]]="","",INDEX(PIs[[Column1]:[SS]],MATCH(Checklist48[[#This Row],[PIGUID]],PIs[GUID],0),8)),"")</f>
        <v/>
      </c>
      <c r="N124" s="66"/>
      <c r="O124" s="66"/>
      <c r="P124" s="44" t="str">
        <f>IF(Checklist48[[#This Row],[ifna]]="NA","",IF(Checklist48[[#This Row],[RelatedPQ]]=0,"",IF(Checklist48[[#This Row],[RelatedPQ]]="","",IF((INDEX(S2PQ_relational[],MATCH(Checklist48[[#This Row],[PIGUID&amp;NO]],S2PQ_relational[PIGUID &amp; "NO"],0),1))=Checklist48[[#This Row],[PIGUID]],"Not applicable",""))))</f>
        <v/>
      </c>
      <c r="Q124" s="44" t="str">
        <f>IF(Checklist48[[#This Row],[N/A]]="Not Applicable",INDEX(S2PQ[[Step 2 questions]:[Justification]],MATCH(Checklist48[[#This Row],[RelatedPQ]],S2PQ[S2PQGUID],0),3),"")</f>
        <v/>
      </c>
      <c r="R124" s="66"/>
    </row>
    <row r="125" spans="2:18" s="43" customFormat="1" ht="90" x14ac:dyDescent="0.25">
      <c r="B125" s="44"/>
      <c r="C125" s="44"/>
      <c r="D125" s="43">
        <f>IF(Checklist48[[#This Row],[SGUID]]="",IF(Checklist48[[#This Row],[SSGUID]]="",0,1),1)</f>
        <v>0</v>
      </c>
      <c r="E125" s="44" t="s">
        <v>890</v>
      </c>
      <c r="F125" s="44" t="str">
        <f>_xlfn.IFNA(Checklist48[[#This Row],[RelatedPQ]],"NA")</f>
        <v>NA</v>
      </c>
      <c r="G125" s="44" t="e">
        <f>IF(Checklist48[[#This Row],[PIGUID]]="","",INDEX(S2PQ_relational[],MATCH(Checklist48[[#This Row],[PIGUID&amp;NO]],S2PQ_relational[PIGUID &amp; "NO"],0),2))</f>
        <v>#N/A</v>
      </c>
      <c r="H125" s="44" t="str">
        <f>Checklist48[[#This Row],[PIGUID]]&amp;"NO"</f>
        <v>zfN1gzXCVFU1NMLMSk5w4NO</v>
      </c>
      <c r="I125" s="44" t="b">
        <f>IF(Checklist48[[#This Row],[PIGUID]]="","",INDEX(PIs[NA Exempt],MATCH(Checklist48[[#This Row],[PIGUID]],PIs[GUID],0),1))</f>
        <v>0</v>
      </c>
      <c r="J125" s="44" t="str">
        <f>IF(Checklist48[[#This Row],[SGUID]]="",IF(Checklist48[[#This Row],[SSGUID]]="",IF(Checklist48[[#This Row],[PIGUID]]="","",INDEX(PIs[[Column1]:[SS]],MATCH(Checklist48[[#This Row],[PIGUID]],PIs[GUID],0),2)),INDEX(PIs[[Column1]:[SS]],MATCH(Checklist48[[#This Row],[SSGUID]],PIs[SSGUID],0),18)),INDEX(PIs[[Column1]:[SS]],MATCH(Checklist48[[#This Row],[SGUID]],PIs[SGUID],0),14))</f>
        <v>HOP 24.01</v>
      </c>
      <c r="K125" s="44" t="str">
        <f>IF(Checklist48[[#This Row],[SGUID]]="",IF(Checklist48[[#This Row],[SSGUID]]="",IF(Checklist48[[#This Row],[PIGUID]]="","",INDEX(PIs[[Column1]:[SS]],MATCH(Checklist48[[#This Row],[PIGUID]],PIs[GUID],0),4)),INDEX(PIs[[Column1]:[Ssbody]],MATCH(Checklist48[[#This Row],[SSGUID]],PIs[SSGUID],0),19)),INDEX(PIs[[Column1]:[SS]],MATCH(Checklist48[[#This Row],[SGUID]],PIs[SGUID],0),15))</f>
        <v>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v>
      </c>
      <c r="L125" s="44" t="str">
        <f>IF(Checklist48[[#This Row],[SGUID]]="",IF(Checklist48[[#This Row],[SSGUID]]="",INDEX(PIs[[Column1]:[SS]],MATCH(Checklist48[[#This Row],[PIGUID]],PIs[GUID],0),6),""),"")</f>
        <v>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v>
      </c>
      <c r="M125" s="44" t="str">
        <f>IF(Checklist48[[#This Row],[SSGUID]]="",IF(Checklist48[[#This Row],[PIGUID]]="","",INDEX(PIs[[Column1]:[SS]],MATCH(Checklist48[[#This Row],[PIGUID]],PIs[GUID],0),8)),"")</f>
        <v>Recom.</v>
      </c>
      <c r="N125" s="66"/>
      <c r="O125" s="66"/>
      <c r="P125" s="44" t="str">
        <f>IF(Checklist48[[#This Row],[ifna]]="NA","",IF(Checklist48[[#This Row],[RelatedPQ]]=0,"",IF(Checklist48[[#This Row],[RelatedPQ]]="","",IF((INDEX(S2PQ_relational[],MATCH(Checklist48[[#This Row],[PIGUID&amp;NO]],S2PQ_relational[PIGUID &amp; "NO"],0),1))=Checklist48[[#This Row],[PIGUID]],"Not applicable",""))))</f>
        <v/>
      </c>
      <c r="Q125" s="44" t="str">
        <f>IF(Checklist48[[#This Row],[N/A]]="Not Applicable",INDEX(S2PQ[[Step 2 questions]:[Justification]],MATCH(Checklist48[[#This Row],[RelatedPQ]],S2PQ[S2PQGUID],0),3),"")</f>
        <v/>
      </c>
      <c r="R125" s="66"/>
    </row>
    <row r="126" spans="2:18" s="43" customFormat="1" ht="168.75" x14ac:dyDescent="0.25">
      <c r="B126" s="44"/>
      <c r="C126" s="44"/>
      <c r="D126" s="43">
        <f>IF(Checklist48[[#This Row],[SGUID]]="",IF(Checklist48[[#This Row],[SSGUID]]="",0,1),1)</f>
        <v>0</v>
      </c>
      <c r="E126" s="44" t="s">
        <v>884</v>
      </c>
      <c r="F126" s="44" t="str">
        <f>_xlfn.IFNA(Checklist48[[#This Row],[RelatedPQ]],"NA")</f>
        <v>NA</v>
      </c>
      <c r="G126" s="44" t="e">
        <f>IF(Checklist48[[#This Row],[PIGUID]]="","",INDEX(S2PQ_relational[],MATCH(Checklist48[[#This Row],[PIGUID&amp;NO]],S2PQ_relational[PIGUID &amp; "NO"],0),2))</f>
        <v>#N/A</v>
      </c>
      <c r="H126" s="44" t="str">
        <f>Checklist48[[#This Row],[PIGUID]]&amp;"NO"</f>
        <v>VxoW3eppRVQj62hEWbs6NNO</v>
      </c>
      <c r="I126" s="44" t="b">
        <f>IF(Checklist48[[#This Row],[PIGUID]]="","",INDEX(PIs[NA Exempt],MATCH(Checklist48[[#This Row],[PIGUID]],PIs[GUID],0),1))</f>
        <v>0</v>
      </c>
      <c r="J126" s="44" t="str">
        <f>IF(Checklist48[[#This Row],[SGUID]]="",IF(Checklist48[[#This Row],[SSGUID]]="",IF(Checklist48[[#This Row],[PIGUID]]="","",INDEX(PIs[[Column1]:[SS]],MATCH(Checklist48[[#This Row],[PIGUID]],PIs[GUID],0),2)),INDEX(PIs[[Column1]:[SS]],MATCH(Checklist48[[#This Row],[SSGUID]],PIs[SSGUID],0),18)),INDEX(PIs[[Column1]:[SS]],MATCH(Checklist48[[#This Row],[SGUID]],PIs[SGUID],0),14))</f>
        <v>HOP 24.02</v>
      </c>
      <c r="K126" s="44" t="str">
        <f>IF(Checklist48[[#This Row],[SGUID]]="",IF(Checklist48[[#This Row],[SSGUID]]="",IF(Checklist48[[#This Row],[PIGUID]]="","",INDEX(PIs[[Column1]:[SS]],MATCH(Checklist48[[#This Row],[PIGUID]],PIs[GUID],0),4)),INDEX(PIs[[Column1]:[Ssbody]],MATCH(Checklist48[[#This Row],[SSGUID]],PIs[SSGUID],0),19)),INDEX(PIs[[Column1]:[SS]],MATCH(Checklist48[[#This Row],[SGUID]],PIs[SGUID],0),15))</f>
        <v>The farm enables the formation of organic carbon in soils and in biomass.</v>
      </c>
      <c r="L126" s="44" t="str">
        <f>IF(Checklist48[[#This Row],[SGUID]]="",IF(Checklist48[[#This Row],[SSGUID]]="",INDEX(PIs[[Column1]:[SS]],MATCH(Checklist48[[#This Row],[PIGUID]],PIs[GUID],0),6),""),"")</f>
        <v>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v>
      </c>
      <c r="M126" s="44" t="str">
        <f>IF(Checklist48[[#This Row],[SSGUID]]="",IF(Checklist48[[#This Row],[PIGUID]]="","",INDEX(PIs[[Column1]:[SS]],MATCH(Checklist48[[#This Row],[PIGUID]],PIs[GUID],0),8)),"")</f>
        <v>Recom.</v>
      </c>
      <c r="N126" s="66"/>
      <c r="O126" s="66"/>
      <c r="P126" s="44" t="str">
        <f>IF(Checklist48[[#This Row],[ifna]]="NA","",IF(Checklist48[[#This Row],[RelatedPQ]]=0,"",IF(Checklist48[[#This Row],[RelatedPQ]]="","",IF((INDEX(S2PQ_relational[],MATCH(Checklist48[[#This Row],[PIGUID&amp;NO]],S2PQ_relational[PIGUID &amp; "NO"],0),1))=Checklist48[[#This Row],[PIGUID]],"Not applicable",""))))</f>
        <v/>
      </c>
      <c r="Q126" s="44" t="str">
        <f>IF(Checklist48[[#This Row],[N/A]]="Not Applicable",INDEX(S2PQ[[Step 2 questions]:[Justification]],MATCH(Checklist48[[#This Row],[RelatedPQ]],S2PQ[S2PQGUID],0),3),"")</f>
        <v/>
      </c>
      <c r="R126" s="66"/>
    </row>
    <row r="127" spans="2:18" s="43" customFormat="1" ht="191.25" x14ac:dyDescent="0.25">
      <c r="B127" s="44"/>
      <c r="C127" s="44"/>
      <c r="D127" s="43">
        <f>IF(Checklist48[[#This Row],[SGUID]]="",IF(Checklist48[[#This Row],[SSGUID]]="",0,1),1)</f>
        <v>0</v>
      </c>
      <c r="E127" s="44" t="s">
        <v>877</v>
      </c>
      <c r="F127" s="44" t="str">
        <f>_xlfn.IFNA(Checklist48[[#This Row],[RelatedPQ]],"NA")</f>
        <v>NA</v>
      </c>
      <c r="G127" s="44" t="e">
        <f>IF(Checklist48[[#This Row],[PIGUID]]="","",INDEX(S2PQ_relational[],MATCH(Checklist48[[#This Row],[PIGUID&amp;NO]],S2PQ_relational[PIGUID &amp; "NO"],0),2))</f>
        <v>#N/A</v>
      </c>
      <c r="H127" s="44" t="str">
        <f>Checklist48[[#This Row],[PIGUID]]&amp;"NO"</f>
        <v>5SF66mgvwsGYugmeB2dBT1NO</v>
      </c>
      <c r="I127" s="44" t="b">
        <f>IF(Checklist48[[#This Row],[PIGUID]]="","",INDEX(PIs[NA Exempt],MATCH(Checklist48[[#This Row],[PIGUID]],PIs[GUID],0),1))</f>
        <v>0</v>
      </c>
      <c r="J127" s="44" t="str">
        <f>IF(Checklist48[[#This Row],[SGUID]]="",IF(Checklist48[[#This Row],[SSGUID]]="",IF(Checklist48[[#This Row],[PIGUID]]="","",INDEX(PIs[[Column1]:[SS]],MATCH(Checklist48[[#This Row],[PIGUID]],PIs[GUID],0),2)),INDEX(PIs[[Column1]:[SS]],MATCH(Checklist48[[#This Row],[SSGUID]],PIs[SSGUID],0),18)),INDEX(PIs[[Column1]:[SS]],MATCH(Checklist48[[#This Row],[SGUID]],PIs[SGUID],0),14))</f>
        <v>HOP 24.03</v>
      </c>
      <c r="K127" s="44" t="str">
        <f>IF(Checklist48[[#This Row],[SGUID]]="",IF(Checklist48[[#This Row],[SSGUID]]="",IF(Checklist48[[#This Row],[PIGUID]]="","",INDEX(PIs[[Column1]:[SS]],MATCH(Checklist48[[#This Row],[PIGUID]],PIs[GUID],0),4)),INDEX(PIs[[Column1]:[Ssbody]],MATCH(Checklist48[[#This Row],[SSGUID]],PIs[SSGUID],0),19)),INDEX(PIs[[Column1]:[SS]],MATCH(Checklist48[[#This Row],[SGUID]],PIs[SGUID],0),15))</f>
        <v>The farm’s contribution to reducing and removing greenhouse gases (GHGs) from the atmosphere is supported with metrics.</v>
      </c>
      <c r="L127" s="44" t="str">
        <f>IF(Checklist48[[#This Row],[SGUID]]="",IF(Checklist48[[#This Row],[SSGUID]]="",INDEX(PIs[[Column1]:[SS]],MATCH(Checklist48[[#This Row],[PIGUID]],PIs[GUID],0),6),""),"")</f>
        <v>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v>
      </c>
      <c r="M127" s="44" t="str">
        <f>IF(Checklist48[[#This Row],[SSGUID]]="",IF(Checklist48[[#This Row],[PIGUID]]="","",INDEX(PIs[[Column1]:[SS]],MATCH(Checklist48[[#This Row],[PIGUID]],PIs[GUID],0),8)),"")</f>
        <v>Recom.</v>
      </c>
      <c r="N127" s="66"/>
      <c r="O127" s="66"/>
      <c r="P127" s="44" t="str">
        <f>IF(Checklist48[[#This Row],[ifna]]="NA","",IF(Checklist48[[#This Row],[RelatedPQ]]=0,"",IF(Checklist48[[#This Row],[RelatedPQ]]="","",IF((INDEX(S2PQ_relational[],MATCH(Checklist48[[#This Row],[PIGUID&amp;NO]],S2PQ_relational[PIGUID &amp; "NO"],0),1))=Checklist48[[#This Row],[PIGUID]],"Not applicable",""))))</f>
        <v/>
      </c>
      <c r="Q127" s="44" t="str">
        <f>IF(Checklist48[[#This Row],[N/A]]="Not Applicable",INDEX(S2PQ[[Step 2 questions]:[Justification]],MATCH(Checklist48[[#This Row],[RelatedPQ]],S2PQ[S2PQGUID],0),3),"")</f>
        <v/>
      </c>
      <c r="R127" s="66"/>
    </row>
    <row r="128" spans="2:18" s="43" customFormat="1" ht="33.75" x14ac:dyDescent="0.25">
      <c r="B128" s="44" t="s">
        <v>133</v>
      </c>
      <c r="C128" s="44"/>
      <c r="D128" s="43">
        <f>IF(Checklist48[[#This Row],[SGUID]]="",IF(Checklist48[[#This Row],[SSGUID]]="",0,1),1)</f>
        <v>1</v>
      </c>
      <c r="E128" s="44"/>
      <c r="F128" s="44" t="str">
        <f>_xlfn.IFNA(Checklist48[[#This Row],[RelatedPQ]],"NA")</f>
        <v/>
      </c>
      <c r="G128" s="44" t="str">
        <f>IF(Checklist48[[#This Row],[PIGUID]]="","",INDEX(S2PQ_relational[],MATCH(Checklist48[[#This Row],[PIGUID&amp;NO]],S2PQ_relational[PIGUID &amp; "NO"],0),2))</f>
        <v/>
      </c>
      <c r="H128" s="44" t="str">
        <f>Checklist48[[#This Row],[PIGUID]]&amp;"NO"</f>
        <v>NO</v>
      </c>
      <c r="I128" s="44" t="str">
        <f>IF(Checklist48[[#This Row],[PIGUID]]="","",INDEX(PIs[NA Exempt],MATCH(Checklist48[[#This Row],[PIGUID]],PIs[GUID],0),1))</f>
        <v/>
      </c>
      <c r="J128" s="44" t="str">
        <f>IF(Checklist48[[#This Row],[SGUID]]="",IF(Checklist48[[#This Row],[SSGUID]]="",IF(Checklist48[[#This Row],[PIGUID]]="","",INDEX(PIs[[Column1]:[SS]],MATCH(Checklist48[[#This Row],[PIGUID]],PIs[GUID],0),2)),INDEX(PIs[[Column1]:[SS]],MATCH(Checklist48[[#This Row],[SSGUID]],PIs[SSGUID],0),18)),INDEX(PIs[[Column1]:[SS]],MATCH(Checklist48[[#This Row],[SGUID]],PIs[SGUID],0),14))</f>
        <v>HOP 25 WASTE MANAGEMENT</v>
      </c>
      <c r="K12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8" s="44" t="str">
        <f>IF(Checklist48[[#This Row],[SGUID]]="",IF(Checklist48[[#This Row],[SSGUID]]="",INDEX(PIs[[Column1]:[SS]],MATCH(Checklist48[[#This Row],[PIGUID]],PIs[GUID],0),6),""),"")</f>
        <v/>
      </c>
      <c r="M128" s="44" t="str">
        <f>IF(Checklist48[[#This Row],[SSGUID]]="",IF(Checklist48[[#This Row],[PIGUID]]="","",INDEX(PIs[[Column1]:[SS]],MATCH(Checklist48[[#This Row],[PIGUID]],PIs[GUID],0),8)),"")</f>
        <v/>
      </c>
      <c r="N128" s="66"/>
      <c r="O128" s="66"/>
      <c r="P128" s="44" t="str">
        <f>IF(Checklist48[[#This Row],[ifna]]="NA","",IF(Checklist48[[#This Row],[RelatedPQ]]=0,"",IF(Checklist48[[#This Row],[RelatedPQ]]="","",IF((INDEX(S2PQ_relational[],MATCH(Checklist48[[#This Row],[PIGUID&amp;NO]],S2PQ_relational[PIGUID &amp; "NO"],0),1))=Checklist48[[#This Row],[PIGUID]],"Not applicable",""))))</f>
        <v/>
      </c>
      <c r="Q128" s="44" t="str">
        <f>IF(Checklist48[[#This Row],[N/A]]="Not Applicable",INDEX(S2PQ[[Step 2 questions]:[Justification]],MATCH(Checklist48[[#This Row],[RelatedPQ]],S2PQ[S2PQGUID],0),3),"")</f>
        <v/>
      </c>
      <c r="R128" s="66"/>
    </row>
    <row r="129" spans="2:18" s="43" customFormat="1" ht="33.75" hidden="1" x14ac:dyDescent="0.25">
      <c r="B129" s="44"/>
      <c r="C129" s="44" t="s">
        <v>50</v>
      </c>
      <c r="D129" s="43">
        <f>IF(Checklist48[[#This Row],[SGUID]]="",IF(Checklist48[[#This Row],[SSGUID]]="",0,1),1)</f>
        <v>1</v>
      </c>
      <c r="E129" s="44"/>
      <c r="F129" s="44" t="str">
        <f>_xlfn.IFNA(Checklist48[[#This Row],[RelatedPQ]],"NA")</f>
        <v/>
      </c>
      <c r="G129" s="44" t="str">
        <f>IF(Checklist48[[#This Row],[PIGUID]]="","",INDEX(S2PQ_relational[],MATCH(Checklist48[[#This Row],[PIGUID&amp;NO]],S2PQ_relational[PIGUID &amp; "NO"],0),2))</f>
        <v/>
      </c>
      <c r="H129" s="44" t="str">
        <f>Checklist48[[#This Row],[PIGUID]]&amp;"NO"</f>
        <v>NO</v>
      </c>
      <c r="I129" s="44" t="str">
        <f>IF(Checklist48[[#This Row],[PIGUID]]="","",INDEX(PIs[NA Exempt],MATCH(Checklist48[[#This Row],[PIGUID]],PIs[GUID],0),1))</f>
        <v/>
      </c>
      <c r="J129" s="44" t="str">
        <f>IF(Checklist48[[#This Row],[SGUID]]="",IF(Checklist48[[#This Row],[SSGUID]]="",IF(Checklist48[[#This Row],[PIGUID]]="","",INDEX(PIs[[Column1]:[SS]],MATCH(Checklist48[[#This Row],[PIGUID]],PIs[GUID],0),2)),INDEX(PIs[[Column1]:[SS]],MATCH(Checklist48[[#This Row],[SSGUID]],PIs[SSGUID],0),18)),INDEX(PIs[[Column1]:[SS]],MATCH(Checklist48[[#This Row],[SGUID]],PIs[SGUID],0),14))</f>
        <v>-</v>
      </c>
      <c r="K12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9" s="44" t="str">
        <f>IF(Checklist48[[#This Row],[SGUID]]="",IF(Checklist48[[#This Row],[SSGUID]]="",INDEX(PIs[[Column1]:[SS]],MATCH(Checklist48[[#This Row],[PIGUID]],PIs[GUID],0),6),""),"")</f>
        <v/>
      </c>
      <c r="M129" s="44" t="str">
        <f>IF(Checklist48[[#This Row],[SSGUID]]="",IF(Checklist48[[#This Row],[PIGUID]]="","",INDEX(PIs[[Column1]:[SS]],MATCH(Checklist48[[#This Row],[PIGUID]],PIs[GUID],0),8)),"")</f>
        <v/>
      </c>
      <c r="N129" s="66"/>
      <c r="O129" s="66"/>
      <c r="P129" s="44" t="str">
        <f>IF(Checklist48[[#This Row],[ifna]]="NA","",IF(Checklist48[[#This Row],[RelatedPQ]]=0,"",IF(Checklist48[[#This Row],[RelatedPQ]]="","",IF((INDEX(S2PQ_relational[],MATCH(Checklist48[[#This Row],[PIGUID&amp;NO]],S2PQ_relational[PIGUID &amp; "NO"],0),1))=Checklist48[[#This Row],[PIGUID]],"Not applicable",""))))</f>
        <v/>
      </c>
      <c r="Q129" s="44" t="str">
        <f>IF(Checklist48[[#This Row],[N/A]]="Not Applicable",INDEX(S2PQ[[Step 2 questions]:[Justification]],MATCH(Checklist48[[#This Row],[RelatedPQ]],S2PQ[S2PQGUID],0),3),"")</f>
        <v/>
      </c>
      <c r="R129" s="66"/>
    </row>
    <row r="130" spans="2:18" s="43" customFormat="1" ht="90" x14ac:dyDescent="0.25">
      <c r="B130" s="44"/>
      <c r="C130" s="44"/>
      <c r="D130" s="43">
        <f>IF(Checklist48[[#This Row],[SGUID]]="",IF(Checklist48[[#This Row],[SSGUID]]="",0,1),1)</f>
        <v>0</v>
      </c>
      <c r="E130" s="44" t="s">
        <v>871</v>
      </c>
      <c r="F130" s="44" t="str">
        <f>_xlfn.IFNA(Checklist48[[#This Row],[RelatedPQ]],"NA")</f>
        <v>NA</v>
      </c>
      <c r="G130" s="44" t="e">
        <f>IF(Checklist48[[#This Row],[PIGUID]]="","",INDEX(S2PQ_relational[],MATCH(Checklist48[[#This Row],[PIGUID&amp;NO]],S2PQ_relational[PIGUID &amp; "NO"],0),2))</f>
        <v>#N/A</v>
      </c>
      <c r="H130" s="44" t="str">
        <f>Checklist48[[#This Row],[PIGUID]]&amp;"NO"</f>
        <v>6mLepknHyXPL96w8iUWNmqNO</v>
      </c>
      <c r="I130" s="44" t="b">
        <f>IF(Checklist48[[#This Row],[PIGUID]]="","",INDEX(PIs[NA Exempt],MATCH(Checklist48[[#This Row],[PIGUID]],PIs[GUID],0),1))</f>
        <v>0</v>
      </c>
      <c r="J130" s="44" t="str">
        <f>IF(Checklist48[[#This Row],[SGUID]]="",IF(Checklist48[[#This Row],[SSGUID]]="",IF(Checklist48[[#This Row],[PIGUID]]="","",INDEX(PIs[[Column1]:[SS]],MATCH(Checklist48[[#This Row],[PIGUID]],PIs[GUID],0),2)),INDEX(PIs[[Column1]:[SS]],MATCH(Checklist48[[#This Row],[SSGUID]],PIs[SSGUID],0),18)),INDEX(PIs[[Column1]:[SS]],MATCH(Checklist48[[#This Row],[SGUID]],PIs[SGUID],0),14))</f>
        <v>HOP 25.01</v>
      </c>
      <c r="K130" s="44" t="str">
        <f>IF(Checklist48[[#This Row],[SGUID]]="",IF(Checklist48[[#This Row],[SSGUID]]="",IF(Checklist48[[#This Row],[PIGUID]]="","",INDEX(PIs[[Column1]:[SS]],MATCH(Checklist48[[#This Row],[PIGUID]],PIs[GUID],0),4)),INDEX(PIs[[Column1]:[Ssbody]],MATCH(Checklist48[[#This Row],[SSGUID]],PIs[SSGUID],0),19)),INDEX(PIs[[Column1]:[SS]],MATCH(Checklist48[[#This Row],[SGUID]],PIs[SGUID],0),15))</f>
        <v>A waste management system is implemented.</v>
      </c>
      <c r="L130" s="44" t="str">
        <f>IF(Checklist48[[#This Row],[SGUID]]="",IF(Checklist48[[#This Row],[SSGUID]]="",INDEX(PIs[[Column1]:[SS]],MATCH(Checklist48[[#This Row],[PIGUID]],PIs[GUID],0),6),""),"")</f>
        <v>A waste management system addressing potential contamination of product or the environment (air, soil, and water) shall:
- Be documented and current
- Address collection, storage, and disposal of waste material, including green waste, plant protection products, fertilizers, wastewater, drainage, and packing material, where applicable</v>
      </c>
      <c r="M130" s="44" t="str">
        <f>IF(Checklist48[[#This Row],[SSGUID]]="",IF(Checklist48[[#This Row],[PIGUID]]="","",INDEX(PIs[[Column1]:[SS]],MATCH(Checklist48[[#This Row],[PIGUID]],PIs[GUID],0),8)),"")</f>
        <v>Major Must</v>
      </c>
      <c r="N130" s="66"/>
      <c r="O130" s="66"/>
      <c r="P130" s="44" t="str">
        <f>IF(Checklist48[[#This Row],[ifna]]="NA","",IF(Checklist48[[#This Row],[RelatedPQ]]=0,"",IF(Checklist48[[#This Row],[RelatedPQ]]="","",IF((INDEX(S2PQ_relational[],MATCH(Checklist48[[#This Row],[PIGUID&amp;NO]],S2PQ_relational[PIGUID &amp; "NO"],0),1))=Checklist48[[#This Row],[PIGUID]],"Not applicable",""))))</f>
        <v/>
      </c>
      <c r="Q130" s="44" t="str">
        <f>IF(Checklist48[[#This Row],[N/A]]="Not Applicable",INDEX(S2PQ[[Step 2 questions]:[Justification]],MATCH(Checklist48[[#This Row],[RelatedPQ]],S2PQ[S2PQGUID],0),3),"")</f>
        <v/>
      </c>
      <c r="R130" s="66"/>
    </row>
    <row r="131" spans="2:18" s="43" customFormat="1" ht="78.75" x14ac:dyDescent="0.25">
      <c r="B131" s="44"/>
      <c r="C131" s="44"/>
      <c r="D131" s="43">
        <f>IF(Checklist48[[#This Row],[SGUID]]="",IF(Checklist48[[#This Row],[SSGUID]]="",0,1),1)</f>
        <v>0</v>
      </c>
      <c r="E131" s="44" t="s">
        <v>865</v>
      </c>
      <c r="F131" s="44" t="str">
        <f>_xlfn.IFNA(Checklist48[[#This Row],[RelatedPQ]],"NA")</f>
        <v>NA</v>
      </c>
      <c r="G131" s="44" t="e">
        <f>IF(Checklist48[[#This Row],[PIGUID]]="","",INDEX(S2PQ_relational[],MATCH(Checklist48[[#This Row],[PIGUID&amp;NO]],S2PQ_relational[PIGUID &amp; "NO"],0),2))</f>
        <v>#N/A</v>
      </c>
      <c r="H131" s="44" t="str">
        <f>Checklist48[[#This Row],[PIGUID]]&amp;"NO"</f>
        <v>1gaTPQS3nY0E4CVPg07fOaNO</v>
      </c>
      <c r="I131" s="44" t="b">
        <f>IF(Checklist48[[#This Row],[PIGUID]]="","",INDEX(PIs[NA Exempt],MATCH(Checklist48[[#This Row],[PIGUID]],PIs[GUID],0),1))</f>
        <v>0</v>
      </c>
      <c r="J131" s="44" t="str">
        <f>IF(Checklist48[[#This Row],[SGUID]]="",IF(Checklist48[[#This Row],[SSGUID]]="",IF(Checklist48[[#This Row],[PIGUID]]="","",INDEX(PIs[[Column1]:[SS]],MATCH(Checklist48[[#This Row],[PIGUID]],PIs[GUID],0),2)),INDEX(PIs[[Column1]:[SS]],MATCH(Checklist48[[#This Row],[SSGUID]],PIs[SSGUID],0),18)),INDEX(PIs[[Column1]:[SS]],MATCH(Checklist48[[#This Row],[SGUID]],PIs[SGUID],0),14))</f>
        <v>HOP 25.02</v>
      </c>
      <c r="K131" s="44" t="str">
        <f>IF(Checklist48[[#This Row],[SGUID]]="",IF(Checklist48[[#This Row],[SSGUID]]="",IF(Checklist48[[#This Row],[PIGUID]]="","",INDEX(PIs[[Column1]:[SS]],MATCH(Checklist48[[#This Row],[PIGUID]],PIs[GUID],0),4)),INDEX(PIs[[Column1]:[Ssbody]],MATCH(Checklist48[[#This Row],[SSGUID]],PIs[SSGUID],0),19)),INDEX(PIs[[Column1]:[SS]],MATCH(Checklist48[[#This Row],[SGUID]],PIs[SGUID],0),15))</f>
        <v>Waste products and sources of pollution are identified in all areas of the farm.</v>
      </c>
      <c r="L131" s="44" t="str">
        <f>IF(Checklist48[[#This Row],[SGUID]]="",IF(Checklist48[[#This Row],[SSGUID]]="",INDEX(PIs[[Column1]:[SS]],MATCH(Checklist48[[#This Row],[PIGUID]],PIs[GUID],0),6),""),"")</f>
        <v>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v>
      </c>
      <c r="M131" s="44" t="str">
        <f>IF(Checklist48[[#This Row],[SSGUID]]="",IF(Checklist48[[#This Row],[PIGUID]]="","",INDEX(PIs[[Column1]:[SS]],MATCH(Checklist48[[#This Row],[PIGUID]],PIs[GUID],0),8)),"")</f>
        <v>Minor Must</v>
      </c>
      <c r="N131" s="66"/>
      <c r="O131" s="66"/>
      <c r="P131" s="44" t="str">
        <f>IF(Checklist48[[#This Row],[ifna]]="NA","",IF(Checklist48[[#This Row],[RelatedPQ]]=0,"",IF(Checklist48[[#This Row],[RelatedPQ]]="","",IF((INDEX(S2PQ_relational[],MATCH(Checklist48[[#This Row],[PIGUID&amp;NO]],S2PQ_relational[PIGUID &amp; "NO"],0),1))=Checklist48[[#This Row],[PIGUID]],"Not applicable",""))))</f>
        <v/>
      </c>
      <c r="Q131" s="44" t="str">
        <f>IF(Checklist48[[#This Row],[N/A]]="Not Applicable",INDEX(S2PQ[[Step 2 questions]:[Justification]],MATCH(Checklist48[[#This Row],[RelatedPQ]],S2PQ[S2PQGUID],0),3),"")</f>
        <v/>
      </c>
      <c r="R131" s="66"/>
    </row>
    <row r="132" spans="2:18" s="43" customFormat="1" ht="45" x14ac:dyDescent="0.25">
      <c r="B132" s="44"/>
      <c r="C132" s="44"/>
      <c r="D132" s="43">
        <f>IF(Checklist48[[#This Row],[SGUID]]="",IF(Checklist48[[#This Row],[SSGUID]]="",0,1),1)</f>
        <v>0</v>
      </c>
      <c r="E132" s="44" t="s">
        <v>127</v>
      </c>
      <c r="F132" s="44" t="str">
        <f>_xlfn.IFNA(Checklist48[[#This Row],[RelatedPQ]],"NA")</f>
        <v>NA</v>
      </c>
      <c r="G132" s="44" t="e">
        <f>IF(Checklist48[[#This Row],[PIGUID]]="","",INDEX(S2PQ_relational[],MATCH(Checklist48[[#This Row],[PIGUID&amp;NO]],S2PQ_relational[PIGUID &amp; "NO"],0),2))</f>
        <v>#N/A</v>
      </c>
      <c r="H132" s="44" t="str">
        <f>Checklist48[[#This Row],[PIGUID]]&amp;"NO"</f>
        <v>3ej2R2UXSA9WzW9BJ5q35YNO</v>
      </c>
      <c r="I132" s="44" t="b">
        <f>IF(Checklist48[[#This Row],[PIGUID]]="","",INDEX(PIs[NA Exempt],MATCH(Checklist48[[#This Row],[PIGUID]],PIs[GUID],0),1))</f>
        <v>0</v>
      </c>
      <c r="J132" s="44" t="str">
        <f>IF(Checklist48[[#This Row],[SGUID]]="",IF(Checklist48[[#This Row],[SSGUID]]="",IF(Checklist48[[#This Row],[PIGUID]]="","",INDEX(PIs[[Column1]:[SS]],MATCH(Checklist48[[#This Row],[PIGUID]],PIs[GUID],0),2)),INDEX(PIs[[Column1]:[SS]],MATCH(Checklist48[[#This Row],[SSGUID]],PIs[SSGUID],0),18)),INDEX(PIs[[Column1]:[SS]],MATCH(Checklist48[[#This Row],[SGUID]],PIs[SGUID],0),14))</f>
        <v>HOP 25.03</v>
      </c>
      <c r="K132" s="44" t="str">
        <f>IF(Checklist48[[#This Row],[SGUID]]="",IF(Checklist48[[#This Row],[SSGUID]]="",IF(Checklist48[[#This Row],[PIGUID]]="","",INDEX(PIs[[Column1]:[SS]],MATCH(Checklist48[[#This Row],[PIGUID]],PIs[GUID],0),4)),INDEX(PIs[[Column1]:[Ssbody]],MATCH(Checklist48[[#This Row],[SSGUID]],PIs[SSGUID],0),19)),INDEX(PIs[[Column1]:[SS]],MATCH(Checklist48[[#This Row],[SGUID]],PIs[SGUID],0),15))</f>
        <v>All forklifts and other driven transport trolleys are clean and well maintained and of a suitable type to avoid contamination through emissions.</v>
      </c>
      <c r="L132" s="44" t="str">
        <f>IF(Checklist48[[#This Row],[SGUID]]="",IF(Checklist48[[#This Row],[SSGUID]]="",INDEX(PIs[[Column1]:[SS]],MATCH(Checklist48[[#This Row],[PIGUID]],PIs[GUID],0),6),""),"")</f>
        <v>Internal transport should be maintained so as to avoid product contamination, with special attention to fume emissions. Forklifts and other driven transport trolleys should be electric or gas-driven.</v>
      </c>
      <c r="M132" s="44" t="str">
        <f>IF(Checklist48[[#This Row],[SSGUID]]="",IF(Checklist48[[#This Row],[PIGUID]]="","",INDEX(PIs[[Column1]:[SS]],MATCH(Checklist48[[#This Row],[PIGUID]],PIs[GUID],0),8)),"")</f>
        <v>Recom.</v>
      </c>
      <c r="N132" s="66"/>
      <c r="O132" s="66"/>
      <c r="P132" s="44" t="str">
        <f>IF(Checklist48[[#This Row],[ifna]]="NA","",IF(Checklist48[[#This Row],[RelatedPQ]]=0,"",IF(Checklist48[[#This Row],[RelatedPQ]]="","",IF((INDEX(S2PQ_relational[],MATCH(Checklist48[[#This Row],[PIGUID&amp;NO]],S2PQ_relational[PIGUID &amp; "NO"],0),1))=Checklist48[[#This Row],[PIGUID]],"Not applicable",""))))</f>
        <v/>
      </c>
      <c r="Q132" s="44" t="str">
        <f>IF(Checklist48[[#This Row],[N/A]]="Not Applicable",INDEX(S2PQ[[Step 2 questions]:[Justification]],MATCH(Checklist48[[#This Row],[RelatedPQ]],S2PQ[S2PQGUID],0),3),"")</f>
        <v/>
      </c>
      <c r="R132" s="66"/>
    </row>
    <row r="133" spans="2:18" s="43" customFormat="1" ht="78.75" x14ac:dyDescent="0.25">
      <c r="B133" s="44"/>
      <c r="C133" s="44"/>
      <c r="D133" s="43">
        <f>IF(Checklist48[[#This Row],[SGUID]]="",IF(Checklist48[[#This Row],[SSGUID]]="",0,1),1)</f>
        <v>0</v>
      </c>
      <c r="E133" s="44" t="s">
        <v>859</v>
      </c>
      <c r="F133" s="44" t="str">
        <f>_xlfn.IFNA(Checklist48[[#This Row],[RelatedPQ]],"NA")</f>
        <v>NA</v>
      </c>
      <c r="G133" s="44" t="e">
        <f>IF(Checklist48[[#This Row],[PIGUID]]="","",INDEX(S2PQ_relational[],MATCH(Checklist48[[#This Row],[PIGUID&amp;NO]],S2PQ_relational[PIGUID &amp; "NO"],0),2))</f>
        <v>#N/A</v>
      </c>
      <c r="H133" s="44" t="str">
        <f>Checklist48[[#This Row],[PIGUID]]&amp;"NO"</f>
        <v>7oC01ujLfmwYmvwHrx3sUiNO</v>
      </c>
      <c r="I133" s="44" t="b">
        <f>IF(Checklist48[[#This Row],[PIGUID]]="","",INDEX(PIs[NA Exempt],MATCH(Checklist48[[#This Row],[PIGUID]],PIs[GUID],0),1))</f>
        <v>0</v>
      </c>
      <c r="J133" s="44" t="str">
        <f>IF(Checklist48[[#This Row],[SGUID]]="",IF(Checklist48[[#This Row],[SSGUID]]="",IF(Checklist48[[#This Row],[PIGUID]]="","",INDEX(PIs[[Column1]:[SS]],MATCH(Checklist48[[#This Row],[PIGUID]],PIs[GUID],0),2)),INDEX(PIs[[Column1]:[SS]],MATCH(Checklist48[[#This Row],[SSGUID]],PIs[SSGUID],0),18)),INDEX(PIs[[Column1]:[SS]],MATCH(Checklist48[[#This Row],[SGUID]],PIs[SGUID],0),14))</f>
        <v>HOP 25.04</v>
      </c>
      <c r="K133" s="44" t="str">
        <f>IF(Checklist48[[#This Row],[SGUID]]="",IF(Checklist48[[#This Row],[SSGUID]]="",IF(Checklist48[[#This Row],[PIGUID]]="","",INDEX(PIs[[Column1]:[SS]],MATCH(Checklist48[[#This Row],[PIGUID]],PIs[GUID],0),4)),INDEX(PIs[[Column1]:[Ssbody]],MATCH(Checklist48[[#This Row],[SSGUID]],PIs[SSGUID],0),19)),INDEX(PIs[[Column1]:[SS]],MATCH(Checklist48[[#This Row],[SGUID]],PIs[SGUID],0),15))</f>
        <v>Holding areas for diesel and other fuel oil tanks are environmentally safe.</v>
      </c>
      <c r="L133" s="44" t="str">
        <f>IF(Checklist48[[#This Row],[SGUID]]="",IF(Checklist48[[#This Row],[SSGUID]]="",INDEX(PIs[[Column1]:[SS]],MATCH(Checklist48[[#This Row],[PIGUID]],PIs[GUID],0),6),""),"")</f>
        <v>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v>
      </c>
      <c r="M133" s="44" t="str">
        <f>IF(Checklist48[[#This Row],[SSGUID]]="",IF(Checklist48[[#This Row],[PIGUID]]="","",INDEX(PIs[[Column1]:[SS]],MATCH(Checklist48[[#This Row],[PIGUID]],PIs[GUID],0),8)),"")</f>
        <v>Minor Must</v>
      </c>
      <c r="N133" s="66"/>
      <c r="O133" s="66"/>
      <c r="P133" s="44" t="str">
        <f>IF(Checklist48[[#This Row],[ifna]]="NA","",IF(Checklist48[[#This Row],[RelatedPQ]]=0,"",IF(Checklist48[[#This Row],[RelatedPQ]]="","",IF((INDEX(S2PQ_relational[],MATCH(Checklist48[[#This Row],[PIGUID&amp;NO]],S2PQ_relational[PIGUID &amp; "NO"],0),1))=Checklist48[[#This Row],[PIGUID]],"Not applicable",""))))</f>
        <v/>
      </c>
      <c r="Q133" s="44" t="str">
        <f>IF(Checklist48[[#This Row],[N/A]]="Not Applicable",INDEX(S2PQ[[Step 2 questions]:[Justification]],MATCH(Checklist48[[#This Row],[RelatedPQ]],S2PQ[S2PQGUID],0),3),"")</f>
        <v/>
      </c>
      <c r="R133" s="66"/>
    </row>
    <row r="134" spans="2:18" s="43" customFormat="1" ht="45" x14ac:dyDescent="0.25">
      <c r="B134" s="44"/>
      <c r="C134" s="44"/>
      <c r="D134" s="43">
        <f>IF(Checklist48[[#This Row],[SGUID]]="",IF(Checklist48[[#This Row],[SSGUID]]="",0,1),1)</f>
        <v>0</v>
      </c>
      <c r="E134" s="44" t="s">
        <v>853</v>
      </c>
      <c r="F134" s="44" t="str">
        <f>_xlfn.IFNA(Checklist48[[#This Row],[RelatedPQ]],"NA")</f>
        <v>NA</v>
      </c>
      <c r="G134" s="44" t="e">
        <f>IF(Checklist48[[#This Row],[PIGUID]]="","",INDEX(S2PQ_relational[],MATCH(Checklist48[[#This Row],[PIGUID&amp;NO]],S2PQ_relational[PIGUID &amp; "NO"],0),2))</f>
        <v>#N/A</v>
      </c>
      <c r="H134" s="44" t="str">
        <f>Checklist48[[#This Row],[PIGUID]]&amp;"NO"</f>
        <v>30HcY0j1ZfWaGl5xg9uD4qNO</v>
      </c>
      <c r="I134" s="44" t="b">
        <f>IF(Checklist48[[#This Row],[PIGUID]]="","",INDEX(PIs[NA Exempt],MATCH(Checklist48[[#This Row],[PIGUID]],PIs[GUID],0),1))</f>
        <v>0</v>
      </c>
      <c r="J134" s="44" t="str">
        <f>IF(Checklist48[[#This Row],[SGUID]]="",IF(Checklist48[[#This Row],[SSGUID]]="",IF(Checklist48[[#This Row],[PIGUID]]="","",INDEX(PIs[[Column1]:[SS]],MATCH(Checklist48[[#This Row],[PIGUID]],PIs[GUID],0),2)),INDEX(PIs[[Column1]:[SS]],MATCH(Checklist48[[#This Row],[SSGUID]],PIs[SSGUID],0),18)),INDEX(PIs[[Column1]:[SS]],MATCH(Checklist48[[#This Row],[SGUID]],PIs[SGUID],0),14))</f>
        <v>HOP 25.05</v>
      </c>
      <c r="K134" s="44" t="str">
        <f>IF(Checklist48[[#This Row],[SGUID]]="",IF(Checklist48[[#This Row],[SSGUID]]="",IF(Checklist48[[#This Row],[PIGUID]]="","",INDEX(PIs[[Column1]:[SS]],MATCH(Checklist48[[#This Row],[PIGUID]],PIs[GUID],0),4)),INDEX(PIs[[Column1]:[Ssbody]],MATCH(Checklist48[[#This Row],[SSGUID]],PIs[SSGUID],0),19)),INDEX(PIs[[Column1]:[SS]],MATCH(Checklist48[[#This Row],[SGUID]],PIs[SGUID],0),15))</f>
        <v>Organic waste is managed in an appropriate manner to reduce the risk of contamination of the environment.</v>
      </c>
      <c r="L134" s="44" t="str">
        <f>IF(Checklist48[[#This Row],[SGUID]]="",IF(Checklist48[[#This Row],[SSGUID]]="",INDEX(PIs[[Column1]:[SS]],MATCH(Checklist48[[#This Row],[PIGUID]],PIs[GUID],0),6),""),"")</f>
        <v>Organic waste material should be composted and used for soil conditioning. The composting method should mitigate the risk of pest, disease, or weed carryover.</v>
      </c>
      <c r="M134" s="44" t="str">
        <f>IF(Checklist48[[#This Row],[SSGUID]]="",IF(Checklist48[[#This Row],[PIGUID]]="","",INDEX(PIs[[Column1]:[SS]],MATCH(Checklist48[[#This Row],[PIGUID]],PIs[GUID],0),8)),"")</f>
        <v>Recom.</v>
      </c>
      <c r="N134" s="66"/>
      <c r="O134" s="66"/>
      <c r="P134" s="44" t="str">
        <f>IF(Checklist48[[#This Row],[ifna]]="NA","",IF(Checklist48[[#This Row],[RelatedPQ]]=0,"",IF(Checklist48[[#This Row],[RelatedPQ]]="","",IF((INDEX(S2PQ_relational[],MATCH(Checklist48[[#This Row],[PIGUID&amp;NO]],S2PQ_relational[PIGUID &amp; "NO"],0),1))=Checklist48[[#This Row],[PIGUID]],"Not applicable",""))))</f>
        <v/>
      </c>
      <c r="Q134" s="44" t="str">
        <f>IF(Checklist48[[#This Row],[N/A]]="Not Applicable",INDEX(S2PQ[[Step 2 questions]:[Justification]],MATCH(Checklist48[[#This Row],[RelatedPQ]],S2PQ[S2PQGUID],0),3),"")</f>
        <v/>
      </c>
      <c r="R134" s="66"/>
    </row>
    <row r="135" spans="2:18" s="43" customFormat="1" ht="78.75" x14ac:dyDescent="0.25">
      <c r="B135" s="44"/>
      <c r="C135" s="44"/>
      <c r="D135" s="43">
        <f>IF(Checklist48[[#This Row],[SGUID]]="",IF(Checklist48[[#This Row],[SSGUID]]="",0,1),1)</f>
        <v>0</v>
      </c>
      <c r="E135" s="44" t="s">
        <v>847</v>
      </c>
      <c r="F135" s="44" t="str">
        <f>_xlfn.IFNA(Checklist48[[#This Row],[RelatedPQ]],"NA")</f>
        <v>NA</v>
      </c>
      <c r="G135" s="44" t="e">
        <f>IF(Checklist48[[#This Row],[PIGUID]]="","",INDEX(S2PQ_relational[],MATCH(Checklist48[[#This Row],[PIGUID&amp;NO]],S2PQ_relational[PIGUID &amp; "NO"],0),2))</f>
        <v>#N/A</v>
      </c>
      <c r="H135" s="44" t="str">
        <f>Checklist48[[#This Row],[PIGUID]]&amp;"NO"</f>
        <v>2TkpI0oO89VJXIQjjdiLXpNO</v>
      </c>
      <c r="I135" s="44" t="b">
        <f>IF(Checklist48[[#This Row],[PIGUID]]="","",INDEX(PIs[NA Exempt],MATCH(Checklist48[[#This Row],[PIGUID]],PIs[GUID],0),1))</f>
        <v>0</v>
      </c>
      <c r="J135" s="44" t="str">
        <f>IF(Checklist48[[#This Row],[SGUID]]="",IF(Checklist48[[#This Row],[SSGUID]]="",IF(Checklist48[[#This Row],[PIGUID]]="","",INDEX(PIs[[Column1]:[SS]],MATCH(Checklist48[[#This Row],[PIGUID]],PIs[GUID],0),2)),INDEX(PIs[[Column1]:[SS]],MATCH(Checklist48[[#This Row],[SSGUID]],PIs[SSGUID],0),18)),INDEX(PIs[[Column1]:[SS]],MATCH(Checklist48[[#This Row],[SGUID]],PIs[SGUID],0),14))</f>
        <v>HOP 25.06</v>
      </c>
      <c r="K135" s="44" t="str">
        <f>IF(Checklist48[[#This Row],[SGUID]]="",IF(Checklist48[[#This Row],[SSGUID]]="",IF(Checklist48[[#This Row],[PIGUID]]="","",INDEX(PIs[[Column1]:[SS]],MATCH(Checklist48[[#This Row],[PIGUID]],PIs[GUID],0),4)),INDEX(PIs[[Column1]:[Ssbody]],MATCH(Checklist48[[#This Row],[SSGUID]],PIs[SSGUID],0),19)),INDEX(PIs[[Column1]:[SS]],MATCH(Checklist48[[#This Row],[SGUID]],PIs[SGUID],0),15))</f>
        <v>The water used for washing and cleaning purposes is disposed of in a manner that minimizes the environmental, health, and safety impact.</v>
      </c>
      <c r="L135" s="44" t="str">
        <f>IF(Checklist48[[#This Row],[SGUID]]="",IF(Checklist48[[#This Row],[SSGUID]]="",INDEX(PIs[[Column1]:[SS]],MATCH(Checklist48[[#This Row],[PIGUID]],PIs[GUID],0),6),""),"")</f>
        <v>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v>
      </c>
      <c r="M135" s="44" t="str">
        <f>IF(Checklist48[[#This Row],[SSGUID]]="",IF(Checklist48[[#This Row],[PIGUID]]="","",INDEX(PIs[[Column1]:[SS]],MATCH(Checklist48[[#This Row],[PIGUID]],PIs[GUID],0),8)),"")</f>
        <v>Minor Must</v>
      </c>
      <c r="N135" s="66"/>
      <c r="O135" s="66"/>
      <c r="P135" s="44" t="str">
        <f>IF(Checklist48[[#This Row],[ifna]]="NA","",IF(Checklist48[[#This Row],[RelatedPQ]]=0,"",IF(Checklist48[[#This Row],[RelatedPQ]]="","",IF((INDEX(S2PQ_relational[],MATCH(Checklist48[[#This Row],[PIGUID&amp;NO]],S2PQ_relational[PIGUID &amp; "NO"],0),1))=Checklist48[[#This Row],[PIGUID]],"Not applicable",""))))</f>
        <v/>
      </c>
      <c r="Q135" s="44" t="str">
        <f>IF(Checklist48[[#This Row],[N/A]]="Not Applicable",INDEX(S2PQ[[Step 2 questions]:[Justification]],MATCH(Checklist48[[#This Row],[RelatedPQ]],S2PQ[S2PQGUID],0),3),"")</f>
        <v/>
      </c>
      <c r="R135" s="66"/>
    </row>
    <row r="136" spans="2:18" s="43" customFormat="1" ht="225" x14ac:dyDescent="0.25">
      <c r="B136" s="44"/>
      <c r="C136" s="44"/>
      <c r="D136" s="43">
        <f>IF(Checklist48[[#This Row],[SGUID]]="",IF(Checklist48[[#This Row],[SSGUID]]="",0,1),1)</f>
        <v>0</v>
      </c>
      <c r="E136" s="44" t="s">
        <v>841</v>
      </c>
      <c r="F136" s="44" t="str">
        <f>_xlfn.IFNA(Checklist48[[#This Row],[RelatedPQ]],"NA")</f>
        <v>NA</v>
      </c>
      <c r="G136" s="44" t="e">
        <f>IF(Checklist48[[#This Row],[PIGUID]]="","",INDEX(S2PQ_relational[],MATCH(Checklist48[[#This Row],[PIGUID&amp;NO]],S2PQ_relational[PIGUID &amp; "NO"],0),2))</f>
        <v>#N/A</v>
      </c>
      <c r="H136" s="44" t="str">
        <f>Checklist48[[#This Row],[PIGUID]]&amp;"NO"</f>
        <v>1ZhJC93sG1AE9tRrUHZQrXNO</v>
      </c>
      <c r="I136" s="44" t="b">
        <f>IF(Checklist48[[#This Row],[PIGUID]]="","",INDEX(PIs[NA Exempt],MATCH(Checklist48[[#This Row],[PIGUID]],PIs[GUID],0),1))</f>
        <v>0</v>
      </c>
      <c r="J136" s="44" t="str">
        <f>IF(Checklist48[[#This Row],[SGUID]]="",IF(Checklist48[[#This Row],[SSGUID]]="",IF(Checklist48[[#This Row],[PIGUID]]="","",INDEX(PIs[[Column1]:[SS]],MATCH(Checklist48[[#This Row],[PIGUID]],PIs[GUID],0),2)),INDEX(PIs[[Column1]:[SS]],MATCH(Checklist48[[#This Row],[SSGUID]],PIs[SSGUID],0),18)),INDEX(PIs[[Column1]:[SS]],MATCH(Checklist48[[#This Row],[SGUID]],PIs[SGUID],0),14))</f>
        <v>HOP 25.07</v>
      </c>
      <c r="K136" s="44" t="str">
        <f>IF(Checklist48[[#This Row],[SGUID]]="",IF(Checklist48[[#This Row],[SSGUID]]="",IF(Checklist48[[#This Row],[PIGUID]]="","",INDEX(PIs[[Column1]:[SS]],MATCH(Checklist48[[#This Row],[PIGUID]],PIs[GUID],0),4)),INDEX(PIs[[Column1]:[Ssbody]],MATCH(Checklist48[[#This Row],[SSGUID]],PIs[SSGUID],0),19)),INDEX(PIs[[Column1]:[SS]],MATCH(Checklist48[[#This Row],[SGUID]],PIs[SGUID],0),15))</f>
        <v>Plastics are managed in a responsible way.</v>
      </c>
      <c r="L136" s="44" t="str">
        <f>IF(Checklist48[[#This Row],[SGUID]]="",IF(Checklist48[[#This Row],[SSGUID]]="",INDEX(PIs[[Column1]:[SS]],MATCH(Checklist48[[#This Row],[PIGUID]],PIs[GUID],0),6),""),"")</f>
        <v>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v>
      </c>
      <c r="M136" s="44" t="str">
        <f>IF(Checklist48[[#This Row],[SSGUID]]="",IF(Checklist48[[#This Row],[PIGUID]]="","",INDEX(PIs[[Column1]:[SS]],MATCH(Checklist48[[#This Row],[PIGUID]],PIs[GUID],0),8)),"")</f>
        <v>Minor Must</v>
      </c>
      <c r="N136" s="66"/>
      <c r="O136" s="66"/>
      <c r="P136" s="44" t="str">
        <f>IF(Checklist48[[#This Row],[ifna]]="NA","",IF(Checklist48[[#This Row],[RelatedPQ]]=0,"",IF(Checklist48[[#This Row],[RelatedPQ]]="","",IF((INDEX(S2PQ_relational[],MATCH(Checklist48[[#This Row],[PIGUID&amp;NO]],S2PQ_relational[PIGUID &amp; "NO"],0),1))=Checklist48[[#This Row],[PIGUID]],"Not applicable",""))))</f>
        <v/>
      </c>
      <c r="Q136" s="44" t="str">
        <f>IF(Checklist48[[#This Row],[N/A]]="Not Applicable",INDEX(S2PQ[[Step 2 questions]:[Justification]],MATCH(Checklist48[[#This Row],[RelatedPQ]],S2PQ[S2PQGUID],0),3),"")</f>
        <v/>
      </c>
      <c r="R136" s="66"/>
    </row>
    <row r="137" spans="2:18" s="43" customFormat="1" ht="33.75" x14ac:dyDescent="0.25">
      <c r="B137" s="44" t="s">
        <v>816</v>
      </c>
      <c r="C137" s="44"/>
      <c r="D137" s="43">
        <f>IF(Checklist48[[#This Row],[SGUID]]="",IF(Checklist48[[#This Row],[SSGUID]]="",0,1),1)</f>
        <v>1</v>
      </c>
      <c r="E137" s="44"/>
      <c r="F137" s="44" t="str">
        <f>_xlfn.IFNA(Checklist48[[#This Row],[RelatedPQ]],"NA")</f>
        <v/>
      </c>
      <c r="G137" s="44" t="str">
        <f>IF(Checklist48[[#This Row],[PIGUID]]="","",INDEX(S2PQ_relational[],MATCH(Checklist48[[#This Row],[PIGUID&amp;NO]],S2PQ_relational[PIGUID &amp; "NO"],0),2))</f>
        <v/>
      </c>
      <c r="H137" s="44" t="str">
        <f>Checklist48[[#This Row],[PIGUID]]&amp;"NO"</f>
        <v>NO</v>
      </c>
      <c r="I137" s="44" t="str">
        <f>IF(Checklist48[[#This Row],[PIGUID]]="","",INDEX(PIs[NA Exempt],MATCH(Checklist48[[#This Row],[PIGUID]],PIs[GUID],0),1))</f>
        <v/>
      </c>
      <c r="J137" s="44" t="str">
        <f>IF(Checklist48[[#This Row],[SGUID]]="",IF(Checklist48[[#This Row],[SSGUID]]="",IF(Checklist48[[#This Row],[PIGUID]]="","",INDEX(PIs[[Column1]:[SS]],MATCH(Checklist48[[#This Row],[PIGUID]],PIs[GUID],0),2)),INDEX(PIs[[Column1]:[SS]],MATCH(Checklist48[[#This Row],[SSGUID]],PIs[SSGUID],0),18)),INDEX(PIs[[Column1]:[SS]],MATCH(Checklist48[[#This Row],[SGUID]],PIs[SGUID],0),14))</f>
        <v>HOP 26 PLANT PROPAGATION MATERIAL</v>
      </c>
      <c r="K13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7" s="44" t="str">
        <f>IF(Checklist48[[#This Row],[SGUID]]="",IF(Checklist48[[#This Row],[SSGUID]]="",INDEX(PIs[[Column1]:[SS]],MATCH(Checklist48[[#This Row],[PIGUID]],PIs[GUID],0),6),""),"")</f>
        <v/>
      </c>
      <c r="M137" s="44" t="str">
        <f>IF(Checklist48[[#This Row],[SSGUID]]="",IF(Checklist48[[#This Row],[PIGUID]]="","",INDEX(PIs[[Column1]:[SS]],MATCH(Checklist48[[#This Row],[PIGUID]],PIs[GUID],0),8)),"")</f>
        <v/>
      </c>
      <c r="N137" s="66"/>
      <c r="O137" s="66"/>
      <c r="P137" s="44" t="str">
        <f>IF(Checklist48[[#This Row],[ifna]]="NA","",IF(Checklist48[[#This Row],[RelatedPQ]]=0,"",IF(Checklist48[[#This Row],[RelatedPQ]]="","",IF((INDEX(S2PQ_relational[],MATCH(Checklist48[[#This Row],[PIGUID&amp;NO]],S2PQ_relational[PIGUID &amp; "NO"],0),1))=Checklist48[[#This Row],[PIGUID]],"Not applicable",""))))</f>
        <v/>
      </c>
      <c r="Q137" s="44" t="str">
        <f>IF(Checklist48[[#This Row],[N/A]]="Not Applicable",INDEX(S2PQ[[Step 2 questions]:[Justification]],MATCH(Checklist48[[#This Row],[RelatedPQ]],S2PQ[S2PQGUID],0),3),"")</f>
        <v/>
      </c>
      <c r="R137" s="66"/>
    </row>
    <row r="138" spans="2:18" s="43" customFormat="1" ht="33.75" hidden="1" x14ac:dyDescent="0.25">
      <c r="B138" s="44"/>
      <c r="C138" s="44" t="s">
        <v>50</v>
      </c>
      <c r="D138" s="43">
        <f>IF(Checklist48[[#This Row],[SGUID]]="",IF(Checklist48[[#This Row],[SSGUID]]="",0,1),1)</f>
        <v>1</v>
      </c>
      <c r="E138" s="44"/>
      <c r="F138" s="44" t="str">
        <f>_xlfn.IFNA(Checklist48[[#This Row],[RelatedPQ]],"NA")</f>
        <v/>
      </c>
      <c r="G138" s="44" t="str">
        <f>IF(Checklist48[[#This Row],[PIGUID]]="","",INDEX(S2PQ_relational[],MATCH(Checklist48[[#This Row],[PIGUID&amp;NO]],S2PQ_relational[PIGUID &amp; "NO"],0),2))</f>
        <v/>
      </c>
      <c r="H138" s="44" t="str">
        <f>Checklist48[[#This Row],[PIGUID]]&amp;"NO"</f>
        <v>NO</v>
      </c>
      <c r="I138" s="44" t="str">
        <f>IF(Checklist48[[#This Row],[PIGUID]]="","",INDEX(PIs[NA Exempt],MATCH(Checklist48[[#This Row],[PIGUID]],PIs[GUID],0),1))</f>
        <v/>
      </c>
      <c r="J138" s="44" t="str">
        <f>IF(Checklist48[[#This Row],[SGUID]]="",IF(Checklist48[[#This Row],[SSGUID]]="",IF(Checklist48[[#This Row],[PIGUID]]="","",INDEX(PIs[[Column1]:[SS]],MATCH(Checklist48[[#This Row],[PIGUID]],PIs[GUID],0),2)),INDEX(PIs[[Column1]:[SS]],MATCH(Checklist48[[#This Row],[SSGUID]],PIs[SSGUID],0),18)),INDEX(PIs[[Column1]:[SS]],MATCH(Checklist48[[#This Row],[SGUID]],PIs[SGUID],0),14))</f>
        <v>-</v>
      </c>
      <c r="K13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8" s="44" t="str">
        <f>IF(Checklist48[[#This Row],[SGUID]]="",IF(Checklist48[[#This Row],[SSGUID]]="",INDEX(PIs[[Column1]:[SS]],MATCH(Checklist48[[#This Row],[PIGUID]],PIs[GUID],0),6),""),"")</f>
        <v/>
      </c>
      <c r="M138" s="44" t="str">
        <f>IF(Checklist48[[#This Row],[SSGUID]]="",IF(Checklist48[[#This Row],[PIGUID]]="","",INDEX(PIs[[Column1]:[SS]],MATCH(Checklist48[[#This Row],[PIGUID]],PIs[GUID],0),8)),"")</f>
        <v/>
      </c>
      <c r="N138" s="66"/>
      <c r="O138" s="66"/>
      <c r="P138" s="44" t="str">
        <f>IF(Checklist48[[#This Row],[ifna]]="NA","",IF(Checklist48[[#This Row],[RelatedPQ]]=0,"",IF(Checklist48[[#This Row],[RelatedPQ]]="","",IF((INDEX(S2PQ_relational[],MATCH(Checklist48[[#This Row],[PIGUID&amp;NO]],S2PQ_relational[PIGUID &amp; "NO"],0),1))=Checklist48[[#This Row],[PIGUID]],"Not applicable",""))))</f>
        <v/>
      </c>
      <c r="Q138" s="44" t="str">
        <f>IF(Checklist48[[#This Row],[N/A]]="Not Applicable",INDEX(S2PQ[[Step 2 questions]:[Justification]],MATCH(Checklist48[[#This Row],[RelatedPQ]],S2PQ[S2PQGUID],0),3),"")</f>
        <v/>
      </c>
      <c r="R138" s="66"/>
    </row>
    <row r="139" spans="2:18" s="43" customFormat="1" ht="45" x14ac:dyDescent="0.25">
      <c r="B139" s="44"/>
      <c r="C139" s="44"/>
      <c r="D139" s="43">
        <f>IF(Checklist48[[#This Row],[SGUID]]="",IF(Checklist48[[#This Row],[SSGUID]]="",0,1),1)</f>
        <v>0</v>
      </c>
      <c r="E139" s="44" t="s">
        <v>835</v>
      </c>
      <c r="F139" s="44" t="str">
        <f>_xlfn.IFNA(Checklist48[[#This Row],[RelatedPQ]],"NA")</f>
        <v>NA</v>
      </c>
      <c r="G139" s="44" t="e">
        <f>IF(Checklist48[[#This Row],[PIGUID]]="","",INDEX(S2PQ_relational[],MATCH(Checklist48[[#This Row],[PIGUID&amp;NO]],S2PQ_relational[PIGUID &amp; "NO"],0),2))</f>
        <v>#N/A</v>
      </c>
      <c r="H139" s="44" t="str">
        <f>Checklist48[[#This Row],[PIGUID]]&amp;"NO"</f>
        <v>63aZ6CYHKE0sCnsgsxHgR0NO</v>
      </c>
      <c r="I139" s="44" t="b">
        <f>IF(Checklist48[[#This Row],[PIGUID]]="","",INDEX(PIs[NA Exempt],MATCH(Checklist48[[#This Row],[PIGUID]],PIs[GUID],0),1))</f>
        <v>0</v>
      </c>
      <c r="J139" s="44" t="str">
        <f>IF(Checklist48[[#This Row],[SGUID]]="",IF(Checklist48[[#This Row],[SSGUID]]="",IF(Checklist48[[#This Row],[PIGUID]]="","",INDEX(PIs[[Column1]:[SS]],MATCH(Checklist48[[#This Row],[PIGUID]],PIs[GUID],0),2)),INDEX(PIs[[Column1]:[SS]],MATCH(Checklist48[[#This Row],[SSGUID]],PIs[SSGUID],0),18)),INDEX(PIs[[Column1]:[SS]],MATCH(Checklist48[[#This Row],[SGUID]],PIs[SGUID],0),14))</f>
        <v>HOP 26.01</v>
      </c>
      <c r="K139" s="44" t="str">
        <f>IF(Checklist48[[#This Row],[SGUID]]="",IF(Checklist48[[#This Row],[SSGUID]]="",IF(Checklist48[[#This Row],[PIGUID]]="","",INDEX(PIs[[Column1]:[SS]],MATCH(Checklist48[[#This Row],[PIGUID]],PIs[GUID],0),4)),INDEX(PIs[[Column1]:[Ssbody]],MATCH(Checklist48[[#This Row],[SSGUID]],PIs[SSGUID],0),19)),INDEX(PIs[[Column1]:[SS]],MATCH(Checklist48[[#This Row],[SGUID]],PIs[SGUID],0),15))</f>
        <v>The choice of variety is based on acceptable agronomic performance appropriate to the local conditions.</v>
      </c>
      <c r="L139" s="44" t="str">
        <f>IF(Checklist48[[#This Row],[SGUID]]="",IF(Checklist48[[#This Row],[SSGUID]]="",INDEX(PIs[[Column1]:[SS]],MATCH(Checklist48[[#This Row],[PIGUID]],PIs[GUID],0),6),""),"")</f>
        <v>The producer shall ensure that the varieties grown meet these requirements either through official trials, rootstock supplier information, or customer requirements.</v>
      </c>
      <c r="M139" s="44" t="str">
        <f>IF(Checklist48[[#This Row],[SSGUID]]="",IF(Checklist48[[#This Row],[PIGUID]]="","",INDEX(PIs[[Column1]:[SS]],MATCH(Checklist48[[#This Row],[PIGUID]],PIs[GUID],0),8)),"")</f>
        <v>Minor Must</v>
      </c>
      <c r="N139" s="66"/>
      <c r="O139" s="66"/>
      <c r="P139" s="44" t="str">
        <f>IF(Checklist48[[#This Row],[ifna]]="NA","",IF(Checklist48[[#This Row],[RelatedPQ]]=0,"",IF(Checklist48[[#This Row],[RelatedPQ]]="","",IF((INDEX(S2PQ_relational[],MATCH(Checklist48[[#This Row],[PIGUID&amp;NO]],S2PQ_relational[PIGUID &amp; "NO"],0),1))=Checklist48[[#This Row],[PIGUID]],"Not applicable",""))))</f>
        <v/>
      </c>
      <c r="Q139" s="44" t="str">
        <f>IF(Checklist48[[#This Row],[N/A]]="Not Applicable",INDEX(S2PQ[[Step 2 questions]:[Justification]],MATCH(Checklist48[[#This Row],[RelatedPQ]],S2PQ[S2PQGUID],0),3),"")</f>
        <v/>
      </c>
      <c r="R139" s="66"/>
    </row>
    <row r="140" spans="2:18" s="43" customFormat="1" ht="101.25" x14ac:dyDescent="0.25">
      <c r="B140" s="44"/>
      <c r="C140" s="44"/>
      <c r="D140" s="43">
        <f>IF(Checklist48[[#This Row],[SGUID]]="",IF(Checklist48[[#This Row],[SSGUID]]="",0,1),1)</f>
        <v>0</v>
      </c>
      <c r="E140" s="44" t="s">
        <v>829</v>
      </c>
      <c r="F140" s="44" t="str">
        <f>_xlfn.IFNA(Checklist48[[#This Row],[RelatedPQ]],"NA")</f>
        <v>NA</v>
      </c>
      <c r="G140" s="44" t="e">
        <f>IF(Checklist48[[#This Row],[PIGUID]]="","",INDEX(S2PQ_relational[],MATCH(Checklist48[[#This Row],[PIGUID&amp;NO]],S2PQ_relational[PIGUID &amp; "NO"],0),2))</f>
        <v>#N/A</v>
      </c>
      <c r="H140" s="44" t="str">
        <f>Checklist48[[#This Row],[PIGUID]]&amp;"NO"</f>
        <v>26oVUeh0JSqDffzTbB7dfeNO</v>
      </c>
      <c r="I140" s="44" t="b">
        <f>IF(Checklist48[[#This Row],[PIGUID]]="","",INDEX(PIs[NA Exempt],MATCH(Checklist48[[#This Row],[PIGUID]],PIs[GUID],0),1))</f>
        <v>0</v>
      </c>
      <c r="J140" s="44" t="str">
        <f>IF(Checklist48[[#This Row],[SGUID]]="",IF(Checklist48[[#This Row],[SSGUID]]="",IF(Checklist48[[#This Row],[PIGUID]]="","",INDEX(PIs[[Column1]:[SS]],MATCH(Checklist48[[#This Row],[PIGUID]],PIs[GUID],0),2)),INDEX(PIs[[Column1]:[SS]],MATCH(Checklist48[[#This Row],[SSGUID]],PIs[SSGUID],0),18)),INDEX(PIs[[Column1]:[SS]],MATCH(Checklist48[[#This Row],[SGUID]],PIs[SGUID],0),14))</f>
        <v>HOP 26.02</v>
      </c>
      <c r="K140"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variety registration laws, where applicable.</v>
      </c>
      <c r="L140" s="44" t="str">
        <f>IF(Checklist48[[#This Row],[SGUID]]="",IF(Checklist48[[#This Row],[SSGUID]]="",INDEX(PIs[[Column1]:[SS]],MATCH(Checklist48[[#This Row],[PIGUID]],PIs[GUID],0),6),""),"")</f>
        <v>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v>
      </c>
      <c r="M140" s="44" t="str">
        <f>IF(Checklist48[[#This Row],[SSGUID]]="",IF(Checklist48[[#This Row],[PIGUID]]="","",INDEX(PIs[[Column1]:[SS]],MATCH(Checklist48[[#This Row],[PIGUID]],PIs[GUID],0),8)),"")</f>
        <v>Major Must</v>
      </c>
      <c r="N140" s="66"/>
      <c r="O140" s="66"/>
      <c r="P140" s="44" t="str">
        <f>IF(Checklist48[[#This Row],[ifna]]="NA","",IF(Checklist48[[#This Row],[RelatedPQ]]=0,"",IF(Checklist48[[#This Row],[RelatedPQ]]="","",IF((INDEX(S2PQ_relational[],MATCH(Checklist48[[#This Row],[PIGUID&amp;NO]],S2PQ_relational[PIGUID &amp; "NO"],0),1))=Checklist48[[#This Row],[PIGUID]],"Not applicable",""))))</f>
        <v/>
      </c>
      <c r="Q140" s="44" t="str">
        <f>IF(Checklist48[[#This Row],[N/A]]="Not Applicable",INDEX(S2PQ[[Step 2 questions]:[Justification]],MATCH(Checklist48[[#This Row],[RelatedPQ]],S2PQ[S2PQGUID],0),3),"")</f>
        <v/>
      </c>
      <c r="R140" s="66"/>
    </row>
    <row r="141" spans="2:18" s="43" customFormat="1" ht="225" x14ac:dyDescent="0.25">
      <c r="B141" s="44"/>
      <c r="C141" s="44"/>
      <c r="D141" s="43">
        <f>IF(Checklist48[[#This Row],[SGUID]]="",IF(Checklist48[[#This Row],[SSGUID]]="",0,1),1)</f>
        <v>0</v>
      </c>
      <c r="E141" s="44" t="s">
        <v>823</v>
      </c>
      <c r="F141" s="44" t="str">
        <f>_xlfn.IFNA(Checklist48[[#This Row],[RelatedPQ]],"NA")</f>
        <v>NA</v>
      </c>
      <c r="G141" s="44" t="e">
        <f>IF(Checklist48[[#This Row],[PIGUID]]="","",INDEX(S2PQ_relational[],MATCH(Checklist48[[#This Row],[PIGUID&amp;NO]],S2PQ_relational[PIGUID &amp; "NO"],0),2))</f>
        <v>#N/A</v>
      </c>
      <c r="H141" s="44" t="str">
        <f>Checklist48[[#This Row],[PIGUID]]&amp;"NO"</f>
        <v>2ak0nGc6Jh1HFj08GEOZfBNO</v>
      </c>
      <c r="I141" s="44" t="b">
        <f>IF(Checklist48[[#This Row],[PIGUID]]="","",INDEX(PIs[NA Exempt],MATCH(Checklist48[[#This Row],[PIGUID]],PIs[GUID],0),1))</f>
        <v>0</v>
      </c>
      <c r="J141" s="44" t="str">
        <f>IF(Checklist48[[#This Row],[SGUID]]="",IF(Checklist48[[#This Row],[SSGUID]]="",IF(Checklist48[[#This Row],[PIGUID]]="","",INDEX(PIs[[Column1]:[SS]],MATCH(Checklist48[[#This Row],[PIGUID]],PIs[GUID],0),2)),INDEX(PIs[[Column1]:[SS]],MATCH(Checklist48[[#This Row],[SSGUID]],PIs[SSGUID],0),18)),INDEX(PIs[[Column1]:[SS]],MATCH(Checklist48[[#This Row],[SGUID]],PIs[SGUID],0),14))</f>
        <v>HOP 26.03</v>
      </c>
      <c r="K141"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intellectual property laws.</v>
      </c>
      <c r="L141" s="44" t="str">
        <f>IF(Checklist48[[#This Row],[SGUID]]="",IF(Checklist48[[#This Row],[SSGUID]]="",INDEX(PIs[[Column1]:[SS]],MATCH(Checklist48[[#This Row],[PIGUID]],PIs[GUID],0),6),""),"")</f>
        <v>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v>
      </c>
      <c r="M141" s="44" t="str">
        <f>IF(Checklist48[[#This Row],[SSGUID]]="",IF(Checklist48[[#This Row],[PIGUID]]="","",INDEX(PIs[[Column1]:[SS]],MATCH(Checklist48[[#This Row],[PIGUID]],PIs[GUID],0),8)),"")</f>
        <v>Major Must</v>
      </c>
      <c r="N141" s="66"/>
      <c r="O141" s="66"/>
      <c r="P141" s="44" t="str">
        <f>IF(Checklist48[[#This Row],[ifna]]="NA","",IF(Checklist48[[#This Row],[RelatedPQ]]=0,"",IF(Checklist48[[#This Row],[RelatedPQ]]="","",IF((INDEX(S2PQ_relational[],MATCH(Checklist48[[#This Row],[PIGUID&amp;NO]],S2PQ_relational[PIGUID &amp; "NO"],0),1))=Checklist48[[#This Row],[PIGUID]],"Not applicable",""))))</f>
        <v/>
      </c>
      <c r="Q141" s="44" t="str">
        <f>IF(Checklist48[[#This Row],[N/A]]="Not Applicable",INDEX(S2PQ[[Step 2 questions]:[Justification]],MATCH(Checklist48[[#This Row],[RelatedPQ]],S2PQ[S2PQGUID],0),3),"")</f>
        <v/>
      </c>
      <c r="R141" s="66"/>
    </row>
    <row r="142" spans="2:18" s="43" customFormat="1" ht="168.75" x14ac:dyDescent="0.25">
      <c r="B142" s="44"/>
      <c r="C142" s="44"/>
      <c r="D142" s="43">
        <f>IF(Checklist48[[#This Row],[SGUID]]="",IF(Checklist48[[#This Row],[SSGUID]]="",0,1),1)</f>
        <v>0</v>
      </c>
      <c r="E142" s="44" t="s">
        <v>817</v>
      </c>
      <c r="F142" s="44" t="str">
        <f>_xlfn.IFNA(Checklist48[[#This Row],[RelatedPQ]],"NA")</f>
        <v>NA</v>
      </c>
      <c r="G142" s="44" t="e">
        <f>IF(Checklist48[[#This Row],[PIGUID]]="","",INDEX(S2PQ_relational[],MATCH(Checklist48[[#This Row],[PIGUID&amp;NO]],S2PQ_relational[PIGUID &amp; "NO"],0),2))</f>
        <v>#N/A</v>
      </c>
      <c r="H142" s="44" t="str">
        <f>Checklist48[[#This Row],[PIGUID]]&amp;"NO"</f>
        <v>6RE29p1hnWQc9eV6mfRBygNO</v>
      </c>
      <c r="I142" s="44" t="b">
        <f>IF(Checklist48[[#This Row],[PIGUID]]="","",INDEX(PIs[NA Exempt],MATCH(Checklist48[[#This Row],[PIGUID]],PIs[GUID],0),1))</f>
        <v>0</v>
      </c>
      <c r="J142" s="44" t="str">
        <f>IF(Checklist48[[#This Row],[SGUID]]="",IF(Checklist48[[#This Row],[SSGUID]]="",IF(Checklist48[[#This Row],[PIGUID]]="","",INDEX(PIs[[Column1]:[SS]],MATCH(Checklist48[[#This Row],[PIGUID]],PIs[GUID],0),2)),INDEX(PIs[[Column1]:[SS]],MATCH(Checklist48[[#This Row],[SSGUID]],PIs[SSGUID],0),18)),INDEX(PIs[[Column1]:[SS]],MATCH(Checklist48[[#This Row],[SGUID]],PIs[SGUID],0),14))</f>
        <v>HOP 26.04</v>
      </c>
      <c r="K142" s="44" t="str">
        <f>IF(Checklist48[[#This Row],[SGUID]]="",IF(Checklist48[[#This Row],[SSGUID]]="",IF(Checklist48[[#This Row],[PIGUID]]="","",INDEX(PIs[[Column1]:[SS]],MATCH(Checklist48[[#This Row],[PIGUID]],PIs[GUID],0),4)),INDEX(PIs[[Column1]:[Ssbody]],MATCH(Checklist48[[#This Row],[SSGUID]],PIs[SSGUID],0),19)),INDEX(PIs[[Column1]:[SS]],MATCH(Checklist48[[#This Row],[SGUID]],PIs[SGUID],0),15))</f>
        <v>Plant health quality control systems are implemented and recorded for in-house propagation materials.</v>
      </c>
      <c r="L142" s="44" t="str">
        <f>IF(Checklist48[[#This Row],[SGUID]]="",IF(Checklist48[[#This Row],[SSGUID]]="",INDEX(PIs[[Column1]:[SS]],MATCH(Checklist48[[#This Row],[PIGUID]],PIs[GUID],0),6),""),"")</f>
        <v>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v>
      </c>
      <c r="M142" s="44" t="str">
        <f>IF(Checklist48[[#This Row],[SSGUID]]="",IF(Checklist48[[#This Row],[PIGUID]]="","",INDEX(PIs[[Column1]:[SS]],MATCH(Checklist48[[#This Row],[PIGUID]],PIs[GUID],0),8)),"")</f>
        <v>Minor Must</v>
      </c>
      <c r="N142" s="66"/>
      <c r="O142" s="66"/>
      <c r="P142" s="44" t="str">
        <f>IF(Checklist48[[#This Row],[ifna]]="NA","",IF(Checklist48[[#This Row],[RelatedPQ]]=0,"",IF(Checklist48[[#This Row],[RelatedPQ]]="","",IF((INDEX(S2PQ_relational[],MATCH(Checklist48[[#This Row],[PIGUID&amp;NO]],S2PQ_relational[PIGUID &amp; "NO"],0),1))=Checklist48[[#This Row],[PIGUID]],"Not applicable",""))))</f>
        <v/>
      </c>
      <c r="Q142" s="44" t="str">
        <f>IF(Checklist48[[#This Row],[N/A]]="Not Applicable",INDEX(S2PQ[[Step 2 questions]:[Justification]],MATCH(Checklist48[[#This Row],[RelatedPQ]],S2PQ[S2PQGUID],0),3),"")</f>
        <v/>
      </c>
      <c r="R142" s="66"/>
    </row>
    <row r="143" spans="2:18" s="43" customFormat="1" ht="213.75" x14ac:dyDescent="0.25">
      <c r="B143" s="44"/>
      <c r="C143" s="44"/>
      <c r="D143" s="43">
        <f>IF(Checklist48[[#This Row],[SGUID]]="",IF(Checklist48[[#This Row],[SSGUID]]="",0,1),1)</f>
        <v>0</v>
      </c>
      <c r="E143" s="44" t="s">
        <v>810</v>
      </c>
      <c r="F143" s="44" t="str">
        <f>_xlfn.IFNA(Checklist48[[#This Row],[RelatedPQ]],"NA")</f>
        <v>NA</v>
      </c>
      <c r="G143" s="44" t="e">
        <f>IF(Checklist48[[#This Row],[PIGUID]]="","",INDEX(S2PQ_relational[],MATCH(Checklist48[[#This Row],[PIGUID&amp;NO]],S2PQ_relational[PIGUID &amp; "NO"],0),2))</f>
        <v>#N/A</v>
      </c>
      <c r="H143" s="44" t="str">
        <f>Checklist48[[#This Row],[PIGUID]]&amp;"NO"</f>
        <v>7727wCrfF7Ek8QJssqIRvANO</v>
      </c>
      <c r="I143" s="44" t="b">
        <f>IF(Checklist48[[#This Row],[PIGUID]]="","",INDEX(PIs[NA Exempt],MATCH(Checklist48[[#This Row],[PIGUID]],PIs[GUID],0),1))</f>
        <v>0</v>
      </c>
      <c r="J143" s="44" t="str">
        <f>IF(Checklist48[[#This Row],[SGUID]]="",IF(Checklist48[[#This Row],[SSGUID]]="",IF(Checklist48[[#This Row],[PIGUID]]="","",INDEX(PIs[[Column1]:[SS]],MATCH(Checklist48[[#This Row],[PIGUID]],PIs[GUID],0),2)),INDEX(PIs[[Column1]:[SS]],MATCH(Checklist48[[#This Row],[SSGUID]],PIs[SSGUID],0),18)),INDEX(PIs[[Column1]:[SS]],MATCH(Checklist48[[#This Row],[SGUID]],PIs[SGUID],0),14))</f>
        <v>HOP 26.05</v>
      </c>
      <c r="K143"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on all chemical treatments applied on in-house propagation materials are available.</v>
      </c>
      <c r="L143" s="44" t="str">
        <f>IF(Checklist48[[#This Row],[SGUID]]="",IF(Checklist48[[#This Row],[SSGUID]]="",INDEX(PIs[[Column1]:[SS]],MATCH(Checklist48[[#This Row],[PIGUID]],PIs[GUID],0),6),""),"")</f>
        <v>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v>
      </c>
      <c r="M143" s="44" t="str">
        <f>IF(Checklist48[[#This Row],[SSGUID]]="",IF(Checklist48[[#This Row],[PIGUID]]="","",INDEX(PIs[[Column1]:[SS]],MATCH(Checklist48[[#This Row],[PIGUID]],PIs[GUID],0),8)),"")</f>
        <v>Major Must</v>
      </c>
      <c r="N143" s="66"/>
      <c r="O143" s="66"/>
      <c r="P143" s="44" t="str">
        <f>IF(Checklist48[[#This Row],[ifna]]="NA","",IF(Checklist48[[#This Row],[RelatedPQ]]=0,"",IF(Checklist48[[#This Row],[RelatedPQ]]="","",IF((INDEX(S2PQ_relational[],MATCH(Checklist48[[#This Row],[PIGUID&amp;NO]],S2PQ_relational[PIGUID &amp; "NO"],0),1))=Checklist48[[#This Row],[PIGUID]],"Not applicable",""))))</f>
        <v/>
      </c>
      <c r="Q143" s="44" t="str">
        <f>IF(Checklist48[[#This Row],[N/A]]="Not Applicable",INDEX(S2PQ[[Step 2 questions]:[Justification]],MATCH(Checklist48[[#This Row],[RelatedPQ]],S2PQ[S2PQGUID],0),3),"")</f>
        <v/>
      </c>
      <c r="R143" s="66"/>
    </row>
    <row r="144" spans="2:18" s="43" customFormat="1" ht="45" x14ac:dyDescent="0.25">
      <c r="B144" s="44" t="s">
        <v>791</v>
      </c>
      <c r="C144" s="44"/>
      <c r="D144" s="43">
        <f>IF(Checklist48[[#This Row],[SGUID]]="",IF(Checklist48[[#This Row],[SSGUID]]="",0,1),1)</f>
        <v>1</v>
      </c>
      <c r="E144" s="44"/>
      <c r="F144" s="44" t="str">
        <f>_xlfn.IFNA(Checklist48[[#This Row],[RelatedPQ]],"NA")</f>
        <v/>
      </c>
      <c r="G144" s="44" t="str">
        <f>IF(Checklist48[[#This Row],[PIGUID]]="","",INDEX(S2PQ_relational[],MATCH(Checklist48[[#This Row],[PIGUID&amp;NO]],S2PQ_relational[PIGUID &amp; "NO"],0),2))</f>
        <v/>
      </c>
      <c r="H144" s="44" t="str">
        <f>Checklist48[[#This Row],[PIGUID]]&amp;"NO"</f>
        <v>NO</v>
      </c>
      <c r="I144" s="44" t="str">
        <f>IF(Checklist48[[#This Row],[PIGUID]]="","",INDEX(PIs[NA Exempt],MATCH(Checklist48[[#This Row],[PIGUID]],PIs[GUID],0),1))</f>
        <v/>
      </c>
      <c r="J144" s="44" t="str">
        <f>IF(Checklist48[[#This Row],[SGUID]]="",IF(Checklist48[[#This Row],[SSGUID]]="",IF(Checklist48[[#This Row],[PIGUID]]="","",INDEX(PIs[[Column1]:[SS]],MATCH(Checklist48[[#This Row],[PIGUID]],PIs[GUID],0),2)),INDEX(PIs[[Column1]:[SS]],MATCH(Checklist48[[#This Row],[SSGUID]],PIs[SSGUID],0),18)),INDEX(PIs[[Column1]:[SS]],MATCH(Checklist48[[#This Row],[SGUID]],PIs[SGUID],0),14))</f>
        <v>HOP 27 GENETICALLY MODIFIED ORGANISMS</v>
      </c>
      <c r="K14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4" s="44" t="str">
        <f>IF(Checklist48[[#This Row],[SGUID]]="",IF(Checklist48[[#This Row],[SSGUID]]="",INDEX(PIs[[Column1]:[SS]],MATCH(Checklist48[[#This Row],[PIGUID]],PIs[GUID],0),6),""),"")</f>
        <v/>
      </c>
      <c r="M144" s="44" t="str">
        <f>IF(Checklist48[[#This Row],[SSGUID]]="",IF(Checklist48[[#This Row],[PIGUID]]="","",INDEX(PIs[[Column1]:[SS]],MATCH(Checklist48[[#This Row],[PIGUID]],PIs[GUID],0),8)),"")</f>
        <v/>
      </c>
      <c r="N144" s="66"/>
      <c r="O144" s="66"/>
      <c r="P144" s="44" t="str">
        <f>IF(Checklist48[[#This Row],[ifna]]="NA","",IF(Checklist48[[#This Row],[RelatedPQ]]=0,"",IF(Checklist48[[#This Row],[RelatedPQ]]="","",IF((INDEX(S2PQ_relational[],MATCH(Checklist48[[#This Row],[PIGUID&amp;NO]],S2PQ_relational[PIGUID &amp; "NO"],0),1))=Checklist48[[#This Row],[PIGUID]],"Not applicable",""))))</f>
        <v/>
      </c>
      <c r="Q144" s="44" t="str">
        <f>IF(Checklist48[[#This Row],[N/A]]="Not Applicable",INDEX(S2PQ[[Step 2 questions]:[Justification]],MATCH(Checklist48[[#This Row],[RelatedPQ]],S2PQ[S2PQGUID],0),3),"")</f>
        <v/>
      </c>
      <c r="R144" s="66"/>
    </row>
    <row r="145" spans="2:18" s="43" customFormat="1" ht="33.75" hidden="1" x14ac:dyDescent="0.25">
      <c r="B145" s="44"/>
      <c r="C145" s="44" t="s">
        <v>50</v>
      </c>
      <c r="D145" s="43">
        <f>IF(Checklist48[[#This Row],[SGUID]]="",IF(Checklist48[[#This Row],[SSGUID]]="",0,1),1)</f>
        <v>1</v>
      </c>
      <c r="E145" s="44"/>
      <c r="F145" s="44" t="str">
        <f>_xlfn.IFNA(Checklist48[[#This Row],[RelatedPQ]],"NA")</f>
        <v/>
      </c>
      <c r="G145" s="44" t="str">
        <f>IF(Checklist48[[#This Row],[PIGUID]]="","",INDEX(S2PQ_relational[],MATCH(Checklist48[[#This Row],[PIGUID&amp;NO]],S2PQ_relational[PIGUID &amp; "NO"],0),2))</f>
        <v/>
      </c>
      <c r="H145" s="44" t="str">
        <f>Checklist48[[#This Row],[PIGUID]]&amp;"NO"</f>
        <v>NO</v>
      </c>
      <c r="I145" s="44" t="str">
        <f>IF(Checklist48[[#This Row],[PIGUID]]="","",INDEX(PIs[NA Exempt],MATCH(Checklist48[[#This Row],[PIGUID]],PIs[GUID],0),1))</f>
        <v/>
      </c>
      <c r="J145" s="44" t="str">
        <f>IF(Checklist48[[#This Row],[SGUID]]="",IF(Checklist48[[#This Row],[SSGUID]]="",IF(Checklist48[[#This Row],[PIGUID]]="","",INDEX(PIs[[Column1]:[SS]],MATCH(Checklist48[[#This Row],[PIGUID]],PIs[GUID],0),2)),INDEX(PIs[[Column1]:[SS]],MATCH(Checklist48[[#This Row],[SSGUID]],PIs[SSGUID],0),18)),INDEX(PIs[[Column1]:[SS]],MATCH(Checklist48[[#This Row],[SGUID]],PIs[SGUID],0),14))</f>
        <v>-</v>
      </c>
      <c r="K145"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5" s="44" t="str">
        <f>IF(Checklist48[[#This Row],[SGUID]]="",IF(Checklist48[[#This Row],[SSGUID]]="",INDEX(PIs[[Column1]:[SS]],MATCH(Checklist48[[#This Row],[PIGUID]],PIs[GUID],0),6),""),"")</f>
        <v/>
      </c>
      <c r="M145" s="44" t="str">
        <f>IF(Checklist48[[#This Row],[SSGUID]]="",IF(Checklist48[[#This Row],[PIGUID]]="","",INDEX(PIs[[Column1]:[SS]],MATCH(Checklist48[[#This Row],[PIGUID]],PIs[GUID],0),8)),"")</f>
        <v/>
      </c>
      <c r="N145" s="66"/>
      <c r="O145" s="66"/>
      <c r="P145" s="44" t="str">
        <f>IF(Checklist48[[#This Row],[ifna]]="NA","",IF(Checklist48[[#This Row],[RelatedPQ]]=0,"",IF(Checklist48[[#This Row],[RelatedPQ]]="","",IF((INDEX(S2PQ_relational[],MATCH(Checklist48[[#This Row],[PIGUID&amp;NO]],S2PQ_relational[PIGUID &amp; "NO"],0),1))=Checklist48[[#This Row],[PIGUID]],"Not applicable",""))))</f>
        <v/>
      </c>
      <c r="Q145" s="44" t="str">
        <f>IF(Checklist48[[#This Row],[N/A]]="Not Applicable",INDEX(S2PQ[[Step 2 questions]:[Justification]],MATCH(Checklist48[[#This Row],[RelatedPQ]],S2PQ[S2PQGUID],0),3),"")</f>
        <v/>
      </c>
      <c r="R145" s="66"/>
    </row>
    <row r="146" spans="2:18" s="43" customFormat="1" ht="33.75" x14ac:dyDescent="0.25">
      <c r="B146" s="44"/>
      <c r="C146" s="44"/>
      <c r="D146" s="43">
        <f>IF(Checklist48[[#This Row],[SGUID]]="",IF(Checklist48[[#This Row],[SSGUID]]="",0,1),1)</f>
        <v>0</v>
      </c>
      <c r="E146" s="44" t="s">
        <v>804</v>
      </c>
      <c r="F146" s="44" t="str">
        <f>_xlfn.IFNA(Checklist48[[#This Row],[RelatedPQ]],"NA")</f>
        <v>NA</v>
      </c>
      <c r="G146" s="44" t="e">
        <f>IF(Checklist48[[#This Row],[PIGUID]]="","",INDEX(S2PQ_relational[],MATCH(Checklist48[[#This Row],[PIGUID&amp;NO]],S2PQ_relational[PIGUID &amp; "NO"],0),2))</f>
        <v>#N/A</v>
      </c>
      <c r="H146" s="44" t="str">
        <f>Checklist48[[#This Row],[PIGUID]]&amp;"NO"</f>
        <v>4Tav10grhNRVE9JhR3oe4NNO</v>
      </c>
      <c r="I146" s="44" t="b">
        <f>IF(Checklist48[[#This Row],[PIGUID]]="","",INDEX(PIs[NA Exempt],MATCH(Checklist48[[#This Row],[PIGUID]],PIs[GUID],0),1))</f>
        <v>0</v>
      </c>
      <c r="J146" s="44" t="str">
        <f>IF(Checklist48[[#This Row],[SGUID]]="",IF(Checklist48[[#This Row],[SSGUID]]="",IF(Checklist48[[#This Row],[PIGUID]]="","",INDEX(PIs[[Column1]:[SS]],MATCH(Checklist48[[#This Row],[PIGUID]],PIs[GUID],0),2)),INDEX(PIs[[Column1]:[SS]],MATCH(Checklist48[[#This Row],[SSGUID]],PIs[SSGUID],0),18)),INDEX(PIs[[Column1]:[SS]],MATCH(Checklist48[[#This Row],[SGUID]],PIs[SGUID],0),14))</f>
        <v>HOP 27.01</v>
      </c>
      <c r="K146" s="44" t="str">
        <f>IF(Checklist48[[#This Row],[SGUID]]="",IF(Checklist48[[#This Row],[SSGUID]]="",IF(Checklist48[[#This Row],[PIGUID]]="","",INDEX(PIs[[Column1]:[SS]],MATCH(Checklist48[[#This Row],[PIGUID]],PIs[GUID],0),4)),INDEX(PIs[[Column1]:[Ssbody]],MATCH(Checklist48[[#This Row],[SSGUID]],PIs[SSGUID],0),19)),INDEX(PIs[[Column1]:[SS]],MATCH(Checklist48[[#This Row],[SGUID]],PIs[SGUID],0),15))</f>
        <v>A procedure for use and handling of genetically modified (GM) materials is available.</v>
      </c>
      <c r="L146" s="44" t="str">
        <f>IF(Checklist48[[#This Row],[SGUID]]="",IF(Checklist48[[#This Row],[SSGUID]]="",INDEX(PIs[[Column1]:[SS]],MATCH(Checklist48[[#This Row],[PIGUID]],PIs[GUID],0),6),""),"")</f>
        <v>An implemented documented procedure that explains how GM materials (crops and trials) are grown and handled shall be available.</v>
      </c>
      <c r="M146" s="44" t="str">
        <f>IF(Checklist48[[#This Row],[SSGUID]]="",IF(Checklist48[[#This Row],[PIGUID]]="","",INDEX(PIs[[Column1]:[SS]],MATCH(Checklist48[[#This Row],[PIGUID]],PIs[GUID],0),8)),"")</f>
        <v>Minor Must</v>
      </c>
      <c r="N146" s="66"/>
      <c r="O146" s="66"/>
      <c r="P146" s="44" t="str">
        <f>IF(Checklist48[[#This Row],[ifna]]="NA","",IF(Checklist48[[#This Row],[RelatedPQ]]=0,"",IF(Checklist48[[#This Row],[RelatedPQ]]="","",IF((INDEX(S2PQ_relational[],MATCH(Checklist48[[#This Row],[PIGUID&amp;NO]],S2PQ_relational[PIGUID &amp; "NO"],0),1))=Checklist48[[#This Row],[PIGUID]],"Not applicable",""))))</f>
        <v/>
      </c>
      <c r="Q146" s="44" t="str">
        <f>IF(Checklist48[[#This Row],[N/A]]="Not Applicable",INDEX(S2PQ[[Step 2 questions]:[Justification]],MATCH(Checklist48[[#This Row],[RelatedPQ]],S2PQ[S2PQGUID],0),3),"")</f>
        <v/>
      </c>
      <c r="R146" s="66"/>
    </row>
    <row r="147" spans="2:18" s="43" customFormat="1" ht="56.25" x14ac:dyDescent="0.25">
      <c r="B147" s="44"/>
      <c r="C147" s="44"/>
      <c r="D147" s="43">
        <f>IF(Checklist48[[#This Row],[SGUID]]="",IF(Checklist48[[#This Row],[SSGUID]]="",0,1),1)</f>
        <v>0</v>
      </c>
      <c r="E147" s="44" t="s">
        <v>798</v>
      </c>
      <c r="F147" s="44" t="str">
        <f>_xlfn.IFNA(Checklist48[[#This Row],[RelatedPQ]],"NA")</f>
        <v>NA</v>
      </c>
      <c r="G147" s="44" t="e">
        <f>IF(Checklist48[[#This Row],[PIGUID]]="","",INDEX(S2PQ_relational[],MATCH(Checklist48[[#This Row],[PIGUID&amp;NO]],S2PQ_relational[PIGUID &amp; "NO"],0),2))</f>
        <v>#N/A</v>
      </c>
      <c r="H147" s="44" t="str">
        <f>Checklist48[[#This Row],[PIGUID]]&amp;"NO"</f>
        <v>7w3f4KqKJbfzwkSUXdFAExNO</v>
      </c>
      <c r="I147" s="44" t="b">
        <f>IF(Checklist48[[#This Row],[PIGUID]]="","",INDEX(PIs[NA Exempt],MATCH(Checklist48[[#This Row],[PIGUID]],PIs[GUID],0),1))</f>
        <v>0</v>
      </c>
      <c r="J147" s="44" t="str">
        <f>IF(Checklist48[[#This Row],[SGUID]]="",IF(Checklist48[[#This Row],[SSGUID]]="",IF(Checklist48[[#This Row],[PIGUID]]="","",INDEX(PIs[[Column1]:[SS]],MATCH(Checklist48[[#This Row],[PIGUID]],PIs[GUID],0),2)),INDEX(PIs[[Column1]:[SS]],MATCH(Checklist48[[#This Row],[SSGUID]],PIs[SSGUID],0),18)),INDEX(PIs[[Column1]:[SS]],MATCH(Checklist48[[#This Row],[SGUID]],PIs[SGUID],0),14))</f>
        <v>HOP 27.02</v>
      </c>
      <c r="K147" s="44" t="str">
        <f>IF(Checklist48[[#This Row],[SGUID]]="",IF(Checklist48[[#This Row],[SSGUID]]="",IF(Checklist48[[#This Row],[PIGUID]]="","",INDEX(PIs[[Column1]:[SS]],MATCH(Checklist48[[#This Row],[PIGUID]],PIs[GUID],0),4)),INDEX(PIs[[Column1]:[Ssbody]],MATCH(Checklist48[[#This Row],[SSGUID]],PIs[SSGUID],0),19)),INDEX(PIs[[Column1]:[SS]],MATCH(Checklist48[[#This Row],[SGUID]],PIs[SGUID],0),15))</f>
        <v>Growing of genetically modified crops and/or trials is subject to the prevailing regulations in the country of production.</v>
      </c>
      <c r="L147" s="44" t="str">
        <f>IF(Checklist48[[#This Row],[SGUID]]="",IF(Checklist48[[#This Row],[SSGUID]]="",INDEX(PIs[[Column1]:[SS]],MATCH(Checklist48[[#This Row],[PIGUID]],PIs[GUID],0),6),""),"")</f>
        <v>The producer shall have a copy of the prevailing regulations in the country of production and comply accordingly. Records shall be kept of the specific modification and/or the unique identifier. Specific husbandry and management advice shall be obtained.</v>
      </c>
      <c r="M147" s="44" t="str">
        <f>IF(Checklist48[[#This Row],[SSGUID]]="",IF(Checklist48[[#This Row],[PIGUID]]="","",INDEX(PIs[[Column1]:[SS]],MATCH(Checklist48[[#This Row],[PIGUID]],PIs[GUID],0),8)),"")</f>
        <v>Major Must</v>
      </c>
      <c r="N147" s="66"/>
      <c r="O147" s="66"/>
      <c r="P147" s="44" t="str">
        <f>IF(Checklist48[[#This Row],[ifna]]="NA","",IF(Checklist48[[#This Row],[RelatedPQ]]=0,"",IF(Checklist48[[#This Row],[RelatedPQ]]="","",IF((INDEX(S2PQ_relational[],MATCH(Checklist48[[#This Row],[PIGUID&amp;NO]],S2PQ_relational[PIGUID &amp; "NO"],0),1))=Checklist48[[#This Row],[PIGUID]],"Not applicable",""))))</f>
        <v/>
      </c>
      <c r="Q147" s="44" t="str">
        <f>IF(Checklist48[[#This Row],[N/A]]="Not Applicable",INDEX(S2PQ[[Step 2 questions]:[Justification]],MATCH(Checklist48[[#This Row],[RelatedPQ]],S2PQ[S2PQGUID],0),3),"")</f>
        <v/>
      </c>
      <c r="R147" s="66"/>
    </row>
    <row r="148" spans="2:18" s="43" customFormat="1" ht="33.75" x14ac:dyDescent="0.25">
      <c r="B148" s="44"/>
      <c r="C148" s="44"/>
      <c r="D148" s="43">
        <f>IF(Checklist48[[#This Row],[SGUID]]="",IF(Checklist48[[#This Row],[SSGUID]]="",0,1),1)</f>
        <v>0</v>
      </c>
      <c r="E148" s="44" t="s">
        <v>792</v>
      </c>
      <c r="F148" s="44" t="str">
        <f>_xlfn.IFNA(Checklist48[[#This Row],[RelatedPQ]],"NA")</f>
        <v>NA</v>
      </c>
      <c r="G148" s="44" t="e">
        <f>IF(Checklist48[[#This Row],[PIGUID]]="","",INDEX(S2PQ_relational[],MATCH(Checklist48[[#This Row],[PIGUID&amp;NO]],S2PQ_relational[PIGUID &amp; "NO"],0),2))</f>
        <v>#N/A</v>
      </c>
      <c r="H148" s="44" t="str">
        <f>Checklist48[[#This Row],[PIGUID]]&amp;"NO"</f>
        <v>3vb9IQifWVK1KSiIZqtGpwNO</v>
      </c>
      <c r="I148" s="44" t="b">
        <f>IF(Checklist48[[#This Row],[PIGUID]]="","",INDEX(PIs[NA Exempt],MATCH(Checklist48[[#This Row],[PIGUID]],PIs[GUID],0),1))</f>
        <v>0</v>
      </c>
      <c r="J148" s="44" t="str">
        <f>IF(Checklist48[[#This Row],[SGUID]]="",IF(Checklist48[[#This Row],[SSGUID]]="",IF(Checklist48[[#This Row],[PIGUID]]="","",INDEX(PIs[[Column1]:[SS]],MATCH(Checklist48[[#This Row],[PIGUID]],PIs[GUID],0),2)),INDEX(PIs[[Column1]:[SS]],MATCH(Checklist48[[#This Row],[SSGUID]],PIs[SSGUID],0),18)),INDEX(PIs[[Column1]:[SS]],MATCH(Checklist48[[#This Row],[SGUID]],PIs[SGUID],0),14))</f>
        <v>HOP 27.03</v>
      </c>
      <c r="K14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producer’s direct clients have been informed of the genetically modified organism (GMO) status of the product.</v>
      </c>
      <c r="L148" s="44" t="str">
        <f>IF(Checklist48[[#This Row],[SGUID]]="",IF(Checklist48[[#This Row],[SSGUID]]="",INDEX(PIs[[Column1]:[SS]],MATCH(Checklist48[[#This Row],[PIGUID]],PIs[GUID],0),6),""),"")</f>
        <v>Documented evidence of communication shall be kept and shall allow verification that all products supplied to direct clients meet the agreed requirements.</v>
      </c>
      <c r="M148" s="44" t="str">
        <f>IF(Checklist48[[#This Row],[SSGUID]]="",IF(Checklist48[[#This Row],[PIGUID]]="","",INDEX(PIs[[Column1]:[SS]],MATCH(Checklist48[[#This Row],[PIGUID]],PIs[GUID],0),8)),"")</f>
        <v>Major Must</v>
      </c>
      <c r="N148" s="66"/>
      <c r="O148" s="66"/>
      <c r="P148" s="44" t="str">
        <f>IF(Checklist48[[#This Row],[ifna]]="NA","",IF(Checklist48[[#This Row],[RelatedPQ]]=0,"",IF(Checklist48[[#This Row],[RelatedPQ]]="","",IF((INDEX(S2PQ_relational[],MATCH(Checklist48[[#This Row],[PIGUID&amp;NO]],S2PQ_relational[PIGUID &amp; "NO"],0),1))=Checklist48[[#This Row],[PIGUID]],"Not applicable",""))))</f>
        <v/>
      </c>
      <c r="Q148" s="44" t="str">
        <f>IF(Checklist48[[#This Row],[N/A]]="Not Applicable",INDEX(S2PQ[[Step 2 questions]:[Justification]],MATCH(Checklist48[[#This Row],[RelatedPQ]],S2PQ[S2PQGUID],0),3),"")</f>
        <v/>
      </c>
      <c r="R148" s="66"/>
    </row>
    <row r="149" spans="2:18" s="43" customFormat="1" ht="33.75" x14ac:dyDescent="0.25">
      <c r="B149" s="44"/>
      <c r="C149" s="44"/>
      <c r="D149" s="43">
        <f>IF(Checklist48[[#This Row],[SGUID]]="",IF(Checklist48[[#This Row],[SSGUID]]="",0,1),1)</f>
        <v>0</v>
      </c>
      <c r="E149" s="44" t="s">
        <v>785</v>
      </c>
      <c r="F149" s="44" t="str">
        <f>_xlfn.IFNA(Checklist48[[#This Row],[RelatedPQ]],"NA")</f>
        <v>NA</v>
      </c>
      <c r="G149" s="44" t="e">
        <f>IF(Checklist48[[#This Row],[PIGUID]]="","",INDEX(S2PQ_relational[],MATCH(Checklist48[[#This Row],[PIGUID&amp;NO]],S2PQ_relational[PIGUID &amp; "NO"],0),2))</f>
        <v>#N/A</v>
      </c>
      <c r="H149" s="44" t="str">
        <f>Checklist48[[#This Row],[PIGUID]]&amp;"NO"</f>
        <v>7lSO1YP4VJ45tZoPeCWOGdNO</v>
      </c>
      <c r="I149" s="44" t="b">
        <f>IF(Checklist48[[#This Row],[PIGUID]]="","",INDEX(PIs[NA Exempt],MATCH(Checklist48[[#This Row],[PIGUID]],PIs[GUID],0),1))</f>
        <v>0</v>
      </c>
      <c r="J149" s="44" t="str">
        <f>IF(Checklist48[[#This Row],[SGUID]]="",IF(Checklist48[[#This Row],[SSGUID]]="",IF(Checklist48[[#This Row],[PIGUID]]="","",INDEX(PIs[[Column1]:[SS]],MATCH(Checklist48[[#This Row],[PIGUID]],PIs[GUID],0),2)),INDEX(PIs[[Column1]:[SS]],MATCH(Checklist48[[#This Row],[SSGUID]],PIs[SSGUID],0),18)),INDEX(PIs[[Column1]:[SS]],MATCH(Checklist48[[#This Row],[SGUID]],PIs[SGUID],0),14))</f>
        <v>HOP 27.04</v>
      </c>
      <c r="K149" s="44" t="str">
        <f>IF(Checklist48[[#This Row],[SGUID]]="",IF(Checklist48[[#This Row],[SSGUID]]="",IF(Checklist48[[#This Row],[PIGUID]]="","",INDEX(PIs[[Column1]:[SS]],MATCH(Checklist48[[#This Row],[PIGUID]],PIs[GUID],0),4)),INDEX(PIs[[Column1]:[Ssbody]],MATCH(Checklist48[[#This Row],[SSGUID]],PIs[SSGUID],0),19)),INDEX(PIs[[Column1]:[SS]],MATCH(Checklist48[[#This Row],[SGUID]],PIs[SGUID],0),15))</f>
        <v>Adventitious mixing of genetically modified (GM) crops with conventional crops is avoided.</v>
      </c>
      <c r="L149" s="44" t="str">
        <f>IF(Checklist48[[#This Row],[SGUID]]="",IF(Checklist48[[#This Row],[SSGUID]]="",INDEX(PIs[[Column1]:[SS]],MATCH(Checklist48[[#This Row],[PIGUID]],PIs[GUID],0),6),""),"")</f>
        <v>A visual assessment of the identification of GM crops and the integrity of the storage shall be made.</v>
      </c>
      <c r="M149" s="44" t="str">
        <f>IF(Checklist48[[#This Row],[SSGUID]]="",IF(Checklist48[[#This Row],[PIGUID]]="","",INDEX(PIs[[Column1]:[SS]],MATCH(Checklist48[[#This Row],[PIGUID]],PIs[GUID],0),8)),"")</f>
        <v>Major Must</v>
      </c>
      <c r="N149" s="66"/>
      <c r="O149" s="66"/>
      <c r="P149" s="44" t="str">
        <f>IF(Checklist48[[#This Row],[ifna]]="NA","",IF(Checklist48[[#This Row],[RelatedPQ]]=0,"",IF(Checklist48[[#This Row],[RelatedPQ]]="","",IF((INDEX(S2PQ_relational[],MATCH(Checklist48[[#This Row],[PIGUID&amp;NO]],S2PQ_relational[PIGUID &amp; "NO"],0),1))=Checklist48[[#This Row],[PIGUID]],"Not applicable",""))))</f>
        <v/>
      </c>
      <c r="Q149" s="44" t="str">
        <f>IF(Checklist48[[#This Row],[N/A]]="Not Applicable",INDEX(S2PQ[[Step 2 questions]:[Justification]],MATCH(Checklist48[[#This Row],[RelatedPQ]],S2PQ[S2PQGUID],0),3),"")</f>
        <v/>
      </c>
      <c r="R149" s="66"/>
    </row>
    <row r="150" spans="2:18" s="43" customFormat="1" ht="45" x14ac:dyDescent="0.25">
      <c r="B150" s="44" t="s">
        <v>66</v>
      </c>
      <c r="C150" s="44"/>
      <c r="D150" s="43">
        <f>IF(Checklist48[[#This Row],[SGUID]]="",IF(Checklist48[[#This Row],[SSGUID]]="",0,1),1)</f>
        <v>1</v>
      </c>
      <c r="E150" s="44"/>
      <c r="F150" s="44" t="str">
        <f>_xlfn.IFNA(Checklist48[[#This Row],[RelatedPQ]],"NA")</f>
        <v/>
      </c>
      <c r="G150" s="44" t="str">
        <f>IF(Checklist48[[#This Row],[PIGUID]]="","",INDEX(S2PQ_relational[],MATCH(Checklist48[[#This Row],[PIGUID&amp;NO]],S2PQ_relational[PIGUID &amp; "NO"],0),2))</f>
        <v/>
      </c>
      <c r="H150" s="44" t="str">
        <f>Checklist48[[#This Row],[PIGUID]]&amp;"NO"</f>
        <v>NO</v>
      </c>
      <c r="I150" s="44" t="str">
        <f>IF(Checklist48[[#This Row],[PIGUID]]="","",INDEX(PIs[NA Exempt],MATCH(Checklist48[[#This Row],[PIGUID]],PIs[GUID],0),1))</f>
        <v/>
      </c>
      <c r="J150" s="44" t="str">
        <f>IF(Checklist48[[#This Row],[SGUID]]="",IF(Checklist48[[#This Row],[SSGUID]]="",IF(Checklist48[[#This Row],[PIGUID]]="","",INDEX(PIs[[Column1]:[SS]],MATCH(Checklist48[[#This Row],[PIGUID]],PIs[GUID],0),2)),INDEX(PIs[[Column1]:[SS]],MATCH(Checklist48[[#This Row],[SSGUID]],PIs[SSGUID],0),18)),INDEX(PIs[[Column1]:[SS]],MATCH(Checklist48[[#This Row],[SGUID]],PIs[SGUID],0),14))</f>
        <v>HOP 28 SOIL AND SUBSTRATE MANAGEMENT</v>
      </c>
      <c r="K15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0" s="44" t="str">
        <f>IF(Checklist48[[#This Row],[SGUID]]="",IF(Checklist48[[#This Row],[SSGUID]]="",INDEX(PIs[[Column1]:[SS]],MATCH(Checklist48[[#This Row],[PIGUID]],PIs[GUID],0),6),""),"")</f>
        <v/>
      </c>
      <c r="M150" s="44" t="str">
        <f>IF(Checklist48[[#This Row],[SSGUID]]="",IF(Checklist48[[#This Row],[PIGUID]]="","",INDEX(PIs[[Column1]:[SS]],MATCH(Checklist48[[#This Row],[PIGUID]],PIs[GUID],0),8)),"")</f>
        <v/>
      </c>
      <c r="N150" s="66"/>
      <c r="O150" s="66"/>
      <c r="P150" s="44" t="str">
        <f>IF(Checklist48[[#This Row],[ifna]]="NA","",IF(Checklist48[[#This Row],[RelatedPQ]]=0,"",IF(Checklist48[[#This Row],[RelatedPQ]]="","",IF((INDEX(S2PQ_relational[],MATCH(Checklist48[[#This Row],[PIGUID&amp;NO]],S2PQ_relational[PIGUID &amp; "NO"],0),1))=Checklist48[[#This Row],[PIGUID]],"Not applicable",""))))</f>
        <v/>
      </c>
      <c r="Q150" s="44" t="str">
        <f>IF(Checklist48[[#This Row],[N/A]]="Not Applicable",INDEX(S2PQ[[Step 2 questions]:[Justification]],MATCH(Checklist48[[#This Row],[RelatedPQ]],S2PQ[S2PQGUID],0),3),"")</f>
        <v/>
      </c>
      <c r="R150" s="66"/>
    </row>
    <row r="151" spans="2:18" s="43" customFormat="1" ht="45" x14ac:dyDescent="0.25">
      <c r="B151" s="44"/>
      <c r="C151" s="44" t="s">
        <v>67</v>
      </c>
      <c r="D151" s="43">
        <f>IF(Checklist48[[#This Row],[SGUID]]="",IF(Checklist48[[#This Row],[SSGUID]]="",0,1),1)</f>
        <v>1</v>
      </c>
      <c r="E151" s="44"/>
      <c r="F151" s="44" t="str">
        <f>_xlfn.IFNA(Checklist48[[#This Row],[RelatedPQ]],"NA")</f>
        <v/>
      </c>
      <c r="G151" s="44" t="str">
        <f>IF(Checklist48[[#This Row],[PIGUID]]="","",INDEX(S2PQ_relational[],MATCH(Checklist48[[#This Row],[PIGUID&amp;NO]],S2PQ_relational[PIGUID &amp; "NO"],0),2))</f>
        <v/>
      </c>
      <c r="H151" s="44" t="str">
        <f>Checklist48[[#This Row],[PIGUID]]&amp;"NO"</f>
        <v>NO</v>
      </c>
      <c r="I151" s="44" t="str">
        <f>IF(Checklist48[[#This Row],[PIGUID]]="","",INDEX(PIs[NA Exempt],MATCH(Checklist48[[#This Row],[PIGUID]],PIs[GUID],0),1))</f>
        <v/>
      </c>
      <c r="J151" s="44" t="str">
        <f>IF(Checklist48[[#This Row],[SGUID]]="",IF(Checklist48[[#This Row],[SSGUID]]="",IF(Checklist48[[#This Row],[PIGUID]]="","",INDEX(PIs[[Column1]:[SS]],MATCH(Checklist48[[#This Row],[PIGUID]],PIs[GUID],0),2)),INDEX(PIs[[Column1]:[SS]],MATCH(Checklist48[[#This Row],[SSGUID]],PIs[SSGUID],0),18)),INDEX(PIs[[Column1]:[SS]],MATCH(Checklist48[[#This Row],[SGUID]],PIs[SGUID],0),14))</f>
        <v>HOP 28.01 Soil management and conservation</v>
      </c>
      <c r="K1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1" s="44" t="str">
        <f>IF(Checklist48[[#This Row],[SGUID]]="",IF(Checklist48[[#This Row],[SSGUID]]="",INDEX(PIs[[Column1]:[SS]],MATCH(Checklist48[[#This Row],[PIGUID]],PIs[GUID],0),6),""),"")</f>
        <v/>
      </c>
      <c r="M151" s="44" t="str">
        <f>IF(Checklist48[[#This Row],[SSGUID]]="",IF(Checklist48[[#This Row],[PIGUID]]="","",INDEX(PIs[[Column1]:[SS]],MATCH(Checklist48[[#This Row],[PIGUID]],PIs[GUID],0),8)),"")</f>
        <v/>
      </c>
      <c r="N151" s="66"/>
      <c r="O151" s="66"/>
      <c r="P151" s="44" t="str">
        <f>IF(Checklist48[[#This Row],[ifna]]="NA","",IF(Checklist48[[#This Row],[RelatedPQ]]=0,"",IF(Checklist48[[#This Row],[RelatedPQ]]="","",IF((INDEX(S2PQ_relational[],MATCH(Checklist48[[#This Row],[PIGUID&amp;NO]],S2PQ_relational[PIGUID &amp; "NO"],0),1))=Checklist48[[#This Row],[PIGUID]],"Not applicable",""))))</f>
        <v/>
      </c>
      <c r="Q151" s="44" t="str">
        <f>IF(Checklist48[[#This Row],[N/A]]="Not Applicable",INDEX(S2PQ[[Step 2 questions]:[Justification]],MATCH(Checklist48[[#This Row],[RelatedPQ]],S2PQ[S2PQGUID],0),3),"")</f>
        <v/>
      </c>
      <c r="R151" s="66"/>
    </row>
    <row r="152" spans="2:18" s="43" customFormat="1" ht="56.25" x14ac:dyDescent="0.25">
      <c r="B152" s="44"/>
      <c r="C152" s="44"/>
      <c r="D152" s="43">
        <f>IF(Checklist48[[#This Row],[SGUID]]="",IF(Checklist48[[#This Row],[SSGUID]]="",0,1),1)</f>
        <v>0</v>
      </c>
      <c r="E152" s="44" t="s">
        <v>779</v>
      </c>
      <c r="F152" s="44" t="str">
        <f>_xlfn.IFNA(Checklist48[[#This Row],[RelatedPQ]],"NA")</f>
        <v>NA</v>
      </c>
      <c r="G152" s="44" t="e">
        <f>IF(Checklist48[[#This Row],[PIGUID]]="","",INDEX(S2PQ_relational[],MATCH(Checklist48[[#This Row],[PIGUID&amp;NO]],S2PQ_relational[PIGUID &amp; "NO"],0),2))</f>
        <v>#N/A</v>
      </c>
      <c r="H152" s="44" t="str">
        <f>Checklist48[[#This Row],[PIGUID]]&amp;"NO"</f>
        <v>L5vFTEkT5qdOg5hRuA7FONO</v>
      </c>
      <c r="I152" s="44" t="b">
        <f>IF(Checklist48[[#This Row],[PIGUID]]="","",INDEX(PIs[NA Exempt],MATCH(Checklist48[[#This Row],[PIGUID]],PIs[GUID],0),1))</f>
        <v>0</v>
      </c>
      <c r="J152" s="44" t="str">
        <f>IF(Checklist48[[#This Row],[SGUID]]="",IF(Checklist48[[#This Row],[SSGUID]]="",IF(Checklist48[[#This Row],[PIGUID]]="","",INDEX(PIs[[Column1]:[SS]],MATCH(Checklist48[[#This Row],[PIGUID]],PIs[GUID],0),2)),INDEX(PIs[[Column1]:[SS]],MATCH(Checklist48[[#This Row],[SSGUID]],PIs[SSGUID],0),18)),INDEX(PIs[[Column1]:[SS]],MATCH(Checklist48[[#This Row],[SGUID]],PIs[SGUID],0),14))</f>
        <v>HOP 28.01.01</v>
      </c>
      <c r="K152" s="44" t="str">
        <f>IF(Checklist48[[#This Row],[SGUID]]="",IF(Checklist48[[#This Row],[SSGUID]]="",IF(Checklist48[[#This Row],[PIGUID]]="","",INDEX(PIs[[Column1]:[SS]],MATCH(Checklist48[[#This Row],[PIGUID]],PIs[GUID],0),4)),INDEX(PIs[[Column1]:[Ssbody]],MATCH(Checklist48[[#This Row],[SSGUID]],PIs[SSGUID],0),19)),INDEX(PIs[[Column1]:[SS]],MATCH(Checklist48[[#This Row],[SGUID]],PIs[SGUID],0),15))</f>
        <v>To improve and optimize soil health, the producer has a soil management plan.</v>
      </c>
      <c r="L152" s="44" t="str">
        <f>IF(Checklist48[[#This Row],[SGUID]]="",IF(Checklist48[[#This Row],[SSGUID]]="",INDEX(PIs[[Column1]:[SS]],MATCH(Checklist48[[#This Row],[PIGUID]],PIs[GUID],0),6),""),"")</f>
        <v>The producer shall demonstrate that consideration has been given to the nutritional needs of the crop and to maintaining soil fertility. Records of soil analyses and crop-specific information shall be available as evidence.</v>
      </c>
      <c r="M152" s="44" t="str">
        <f>IF(Checklist48[[#This Row],[SSGUID]]="",IF(Checklist48[[#This Row],[PIGUID]]="","",INDEX(PIs[[Column1]:[SS]],MATCH(Checklist48[[#This Row],[PIGUID]],PIs[GUID],0),8)),"")</f>
        <v>Major Must</v>
      </c>
      <c r="N152" s="66"/>
      <c r="O152" s="66"/>
      <c r="P152" s="44" t="str">
        <f>IF(Checklist48[[#This Row],[ifna]]="NA","",IF(Checklist48[[#This Row],[RelatedPQ]]=0,"",IF(Checklist48[[#This Row],[RelatedPQ]]="","",IF((INDEX(S2PQ_relational[],MATCH(Checklist48[[#This Row],[PIGUID&amp;NO]],S2PQ_relational[PIGUID &amp; "NO"],0),1))=Checklist48[[#This Row],[PIGUID]],"Not applicable",""))))</f>
        <v/>
      </c>
      <c r="Q152" s="44" t="str">
        <f>IF(Checklist48[[#This Row],[N/A]]="Not Applicable",INDEX(S2PQ[[Step 2 questions]:[Justification]],MATCH(Checklist48[[#This Row],[RelatedPQ]],S2PQ[S2PQGUID],0),3),"")</f>
        <v/>
      </c>
      <c r="R152" s="66"/>
    </row>
    <row r="153" spans="2:18" s="43" customFormat="1" ht="33.75" x14ac:dyDescent="0.25">
      <c r="B153" s="44"/>
      <c r="C153" s="44"/>
      <c r="D153" s="43">
        <f>IF(Checklist48[[#This Row],[SGUID]]="",IF(Checklist48[[#This Row],[SSGUID]]="",0,1),1)</f>
        <v>0</v>
      </c>
      <c r="E153" s="44" t="s">
        <v>773</v>
      </c>
      <c r="F153" s="44" t="str">
        <f>_xlfn.IFNA(Checklist48[[#This Row],[RelatedPQ]],"NA")</f>
        <v>NA</v>
      </c>
      <c r="G153" s="44" t="e">
        <f>IF(Checklist48[[#This Row],[PIGUID]]="","",INDEX(S2PQ_relational[],MATCH(Checklist48[[#This Row],[PIGUID&amp;NO]],S2PQ_relational[PIGUID &amp; "NO"],0),2))</f>
        <v>#N/A</v>
      </c>
      <c r="H153" s="44" t="str">
        <f>Checklist48[[#This Row],[PIGUID]]&amp;"NO"</f>
        <v>7IVTV8mPiaHBKUmrt2H5JvNO</v>
      </c>
      <c r="I153" s="44" t="b">
        <f>IF(Checklist48[[#This Row],[PIGUID]]="","",INDEX(PIs[NA Exempt],MATCH(Checklist48[[#This Row],[PIGUID]],PIs[GUID],0),1))</f>
        <v>0</v>
      </c>
      <c r="J153" s="44" t="str">
        <f>IF(Checklist48[[#This Row],[SGUID]]="",IF(Checklist48[[#This Row],[SSGUID]]="",IF(Checklist48[[#This Row],[PIGUID]]="","",INDEX(PIs[[Column1]:[SS]],MATCH(Checklist48[[#This Row],[PIGUID]],PIs[GUID],0),2)),INDEX(PIs[[Column1]:[SS]],MATCH(Checklist48[[#This Row],[SSGUID]],PIs[SSGUID],0),18)),INDEX(PIs[[Column1]:[SS]],MATCH(Checklist48[[#This Row],[SGUID]],PIs[SGUID],0),14))</f>
        <v>HOP 28.01.02</v>
      </c>
      <c r="K153" s="44" t="str">
        <f>IF(Checklist48[[#This Row],[SGUID]]="",IF(Checklist48[[#This Row],[SSGUID]]="",IF(Checklist48[[#This Row],[PIGUID]]="","",INDEX(PIs[[Column1]:[SS]],MATCH(Checklist48[[#This Row],[PIGUID]],PIs[GUID],0),4)),INDEX(PIs[[Column1]:[Ssbody]],MATCH(Checklist48[[#This Row],[SSGUID]],PIs[SSGUID],0),19)),INDEX(PIs[[Column1]:[SS]],MATCH(Checklist48[[#This Row],[SGUID]],PIs[SGUID],0),15))</f>
        <v>Soil maps have been prepared for the farm.</v>
      </c>
      <c r="L153" s="44" t="str">
        <f>IF(Checklist48[[#This Row],[SGUID]]="",IF(Checklist48[[#This Row],[SSGUID]]="",INDEX(PIs[[Column1]:[SS]],MATCH(Checklist48[[#This Row],[PIGUID]],PIs[GUID],0),6),""),"")</f>
        <v>The types of soil should be identified for each site, based on a soil profile, soil analysis, or local (regional) cartographic soil type map.</v>
      </c>
      <c r="M153" s="44" t="str">
        <f>IF(Checklist48[[#This Row],[SSGUID]]="",IF(Checklist48[[#This Row],[PIGUID]]="","",INDEX(PIs[[Column1]:[SS]],MATCH(Checklist48[[#This Row],[PIGUID]],PIs[GUID],0),8)),"")</f>
        <v>Recom.</v>
      </c>
      <c r="N153" s="66"/>
      <c r="O153" s="66"/>
      <c r="P153" s="44" t="str">
        <f>IF(Checklist48[[#This Row],[ifna]]="NA","",IF(Checklist48[[#This Row],[RelatedPQ]]=0,"",IF(Checklist48[[#This Row],[RelatedPQ]]="","",IF((INDEX(S2PQ_relational[],MATCH(Checklist48[[#This Row],[PIGUID&amp;NO]],S2PQ_relational[PIGUID &amp; "NO"],0),1))=Checklist48[[#This Row],[PIGUID]],"Not applicable",""))))</f>
        <v/>
      </c>
      <c r="Q153" s="44" t="str">
        <f>IF(Checklist48[[#This Row],[N/A]]="Not Applicable",INDEX(S2PQ[[Step 2 questions]:[Justification]],MATCH(Checklist48[[#This Row],[RelatedPQ]],S2PQ[S2PQGUID],0),3),"")</f>
        <v/>
      </c>
      <c r="R153" s="66"/>
    </row>
    <row r="154" spans="2:18" s="43" customFormat="1" ht="67.5" x14ac:dyDescent="0.25">
      <c r="B154" s="44"/>
      <c r="C154" s="44"/>
      <c r="D154" s="43">
        <f>IF(Checklist48[[#This Row],[SGUID]]="",IF(Checklist48[[#This Row],[SSGUID]]="",0,1),1)</f>
        <v>0</v>
      </c>
      <c r="E154" s="44" t="s">
        <v>59</v>
      </c>
      <c r="F154" s="44" t="str">
        <f>_xlfn.IFNA(Checklist48[[#This Row],[RelatedPQ]],"NA")</f>
        <v>NA</v>
      </c>
      <c r="G154" s="44" t="e">
        <f>IF(Checklist48[[#This Row],[PIGUID]]="","",INDEX(S2PQ_relational[],MATCH(Checklist48[[#This Row],[PIGUID&amp;NO]],S2PQ_relational[PIGUID &amp; "NO"],0),2))</f>
        <v>#N/A</v>
      </c>
      <c r="H154" s="44" t="str">
        <f>Checklist48[[#This Row],[PIGUID]]&amp;"NO"</f>
        <v>3P43MtgCnQTXeX9hSoHyA3NO</v>
      </c>
      <c r="I154" s="44" t="b">
        <f>IF(Checklist48[[#This Row],[PIGUID]]="","",INDEX(PIs[NA Exempt],MATCH(Checklist48[[#This Row],[PIGUID]],PIs[GUID],0),1))</f>
        <v>0</v>
      </c>
      <c r="J154" s="44" t="str">
        <f>IF(Checklist48[[#This Row],[SGUID]]="",IF(Checklist48[[#This Row],[SSGUID]]="",IF(Checklist48[[#This Row],[PIGUID]]="","",INDEX(PIs[[Column1]:[SS]],MATCH(Checklist48[[#This Row],[PIGUID]],PIs[GUID],0),2)),INDEX(PIs[[Column1]:[SS]],MATCH(Checklist48[[#This Row],[SSGUID]],PIs[SSGUID],0),18)),INDEX(PIs[[Column1]:[SS]],MATCH(Checklist48[[#This Row],[SGUID]],PIs[SGUID],0),14))</f>
        <v>HOP 28.01.03</v>
      </c>
      <c r="K154" s="44" t="str">
        <f>IF(Checklist48[[#This Row],[SGUID]]="",IF(Checklist48[[#This Row],[SSGUID]]="",IF(Checklist48[[#This Row],[PIGUID]]="","",INDEX(PIs[[Column1]:[SS]],MATCH(Checklist48[[#This Row],[PIGUID]],PIs[GUID],0),4)),INDEX(PIs[[Column1]:[Ssbody]],MATCH(Checklist48[[#This Row],[SSGUID]],PIs[SSGUID],0),19)),INDEX(PIs[[Column1]:[SS]],MATCH(Checklist48[[#This Row],[SGUID]],PIs[SGUID],0),15))</f>
        <v>Techniques have been used to improve or maintain soil structure and avoid soil compaction.</v>
      </c>
      <c r="L154" s="44" t="str">
        <f>IF(Checklist48[[#This Row],[SGUID]]="",IF(Checklist48[[#This Row],[SSGUID]]="",INDEX(PIs[[Column1]:[SS]],MATCH(Checklist48[[#This Row],[PIGUID]],PIs[GUID],0),6),""),"")</f>
        <v>There shall be evidence of the application of techniques (use of deep-rooting green crops, drainage, subsoiling, use of low-pressure tires, tramlines, permanent row marking, etc.) that are suitable for use on the land and, where possible, minimize, isolate, or eliminate soil compaction.</v>
      </c>
      <c r="M154" s="44" t="str">
        <f>IF(Checklist48[[#This Row],[SSGUID]]="",IF(Checklist48[[#This Row],[PIGUID]]="","",INDEX(PIs[[Column1]:[SS]],MATCH(Checklist48[[#This Row],[PIGUID]],PIs[GUID],0),8)),"")</f>
        <v>Minor Must</v>
      </c>
      <c r="N154" s="66"/>
      <c r="O154" s="66"/>
      <c r="P154" s="44" t="str">
        <f>IF(Checklist48[[#This Row],[ifna]]="NA","",IF(Checklist48[[#This Row],[RelatedPQ]]=0,"",IF(Checklist48[[#This Row],[RelatedPQ]]="","",IF((INDEX(S2PQ_relational[],MATCH(Checklist48[[#This Row],[PIGUID&amp;NO]],S2PQ_relational[PIGUID &amp; "NO"],0),1))=Checklist48[[#This Row],[PIGUID]],"Not applicable",""))))</f>
        <v/>
      </c>
      <c r="Q154" s="44" t="str">
        <f>IF(Checklist48[[#This Row],[N/A]]="Not Applicable",INDEX(S2PQ[[Step 2 questions]:[Justification]],MATCH(Checklist48[[#This Row],[RelatedPQ]],S2PQ[S2PQGUID],0),3),"")</f>
        <v/>
      </c>
      <c r="R154" s="66"/>
    </row>
    <row r="155" spans="2:18" s="43" customFormat="1" ht="56.25" x14ac:dyDescent="0.25">
      <c r="B155" s="44"/>
      <c r="C155" s="44"/>
      <c r="D155" s="43">
        <f>IF(Checklist48[[#This Row],[SGUID]]="",IF(Checklist48[[#This Row],[SSGUID]]="",0,1),1)</f>
        <v>0</v>
      </c>
      <c r="E155" s="44" t="s">
        <v>767</v>
      </c>
      <c r="F155" s="44" t="str">
        <f>_xlfn.IFNA(Checklist48[[#This Row],[RelatedPQ]],"NA")</f>
        <v>NA</v>
      </c>
      <c r="G155" s="44" t="e">
        <f>IF(Checklist48[[#This Row],[PIGUID]]="","",INDEX(S2PQ_relational[],MATCH(Checklist48[[#This Row],[PIGUID&amp;NO]],S2PQ_relational[PIGUID &amp; "NO"],0),2))</f>
        <v>#N/A</v>
      </c>
      <c r="H155" s="44" t="str">
        <f>Checklist48[[#This Row],[PIGUID]]&amp;"NO"</f>
        <v>25czrIZUlQXnUo6wxfgc5NO</v>
      </c>
      <c r="I155" s="44" t="b">
        <f>IF(Checklist48[[#This Row],[PIGUID]]="","",INDEX(PIs[NA Exempt],MATCH(Checklist48[[#This Row],[PIGUID]],PIs[GUID],0),1))</f>
        <v>0</v>
      </c>
      <c r="J155" s="44" t="str">
        <f>IF(Checklist48[[#This Row],[SGUID]]="",IF(Checklist48[[#This Row],[SSGUID]]="",IF(Checklist48[[#This Row],[PIGUID]]="","",INDEX(PIs[[Column1]:[SS]],MATCH(Checklist48[[#This Row],[PIGUID]],PIs[GUID],0),2)),INDEX(PIs[[Column1]:[SS]],MATCH(Checklist48[[#This Row],[SSGUID]],PIs[SSGUID],0),18)),INDEX(PIs[[Column1]:[SS]],MATCH(Checklist48[[#This Row],[SGUID]],PIs[SGUID],0),14))</f>
        <v>HOP 28.01.04</v>
      </c>
      <c r="K155"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techniques to reduce the possibility of soil erosion.</v>
      </c>
      <c r="L155" s="44" t="str">
        <f>IF(Checklist48[[#This Row],[SGUID]]="",IF(Checklist48[[#This Row],[SSGUID]]="",INDEX(PIs[[Column1]:[SS]],MATCH(Checklist48[[#This Row],[PIGUID]],PIs[GUID],0),6),""),"")</f>
        <v>There shall be evidence of control practices and remedial measures (mulching, crossline techniques on slopes, drains, sowing grass or green fertilizers, trees and shrubs on the borders of sites, etc.) to minimize soil erosion (from water, wind, etc.).</v>
      </c>
      <c r="M155" s="44" t="str">
        <f>IF(Checklist48[[#This Row],[SSGUID]]="",IF(Checklist48[[#This Row],[PIGUID]]="","",INDEX(PIs[[Column1]:[SS]],MATCH(Checklist48[[#This Row],[PIGUID]],PIs[GUID],0),8)),"")</f>
        <v>Minor Must</v>
      </c>
      <c r="N155" s="66"/>
      <c r="O155" s="66"/>
      <c r="P155" s="44" t="str">
        <f>IF(Checklist48[[#This Row],[ifna]]="NA","",IF(Checklist48[[#This Row],[RelatedPQ]]=0,"",IF(Checklist48[[#This Row],[RelatedPQ]]="","",IF((INDEX(S2PQ_relational[],MATCH(Checklist48[[#This Row],[PIGUID&amp;NO]],S2PQ_relational[PIGUID &amp; "NO"],0),1))=Checklist48[[#This Row],[PIGUID]],"Not applicable",""))))</f>
        <v/>
      </c>
      <c r="Q155" s="44" t="str">
        <f>IF(Checklist48[[#This Row],[N/A]]="Not Applicable",INDEX(S2PQ[[Step 2 questions]:[Justification]],MATCH(Checklist48[[#This Row],[RelatedPQ]],S2PQ[S2PQGUID],0),3),"")</f>
        <v/>
      </c>
      <c r="R155" s="66"/>
    </row>
    <row r="156" spans="2:18" s="43" customFormat="1" ht="33.75" x14ac:dyDescent="0.25">
      <c r="B156" s="44"/>
      <c r="C156" s="44" t="s">
        <v>186</v>
      </c>
      <c r="D156" s="43">
        <f>IF(Checklist48[[#This Row],[SGUID]]="",IF(Checklist48[[#This Row],[SSGUID]]="",0,1),1)</f>
        <v>1</v>
      </c>
      <c r="E156" s="44"/>
      <c r="F156" s="44" t="str">
        <f>_xlfn.IFNA(Checklist48[[#This Row],[RelatedPQ]],"NA")</f>
        <v/>
      </c>
      <c r="G156" s="44" t="str">
        <f>IF(Checklist48[[#This Row],[PIGUID]]="","",INDEX(S2PQ_relational[],MATCH(Checklist48[[#This Row],[PIGUID&amp;NO]],S2PQ_relational[PIGUID &amp; "NO"],0),2))</f>
        <v/>
      </c>
      <c r="H156" s="44" t="str">
        <f>Checklist48[[#This Row],[PIGUID]]&amp;"NO"</f>
        <v>NO</v>
      </c>
      <c r="I156" s="44" t="str">
        <f>IF(Checklist48[[#This Row],[PIGUID]]="","",INDEX(PIs[NA Exempt],MATCH(Checklist48[[#This Row],[PIGUID]],PIs[GUID],0),1))</f>
        <v/>
      </c>
      <c r="J156" s="44" t="str">
        <f>IF(Checklist48[[#This Row],[SGUID]]="",IF(Checklist48[[#This Row],[SSGUID]]="",IF(Checklist48[[#This Row],[PIGUID]]="","",INDEX(PIs[[Column1]:[SS]],MATCH(Checklist48[[#This Row],[PIGUID]],PIs[GUID],0),2)),INDEX(PIs[[Column1]:[SS]],MATCH(Checklist48[[#This Row],[SSGUID]],PIs[SSGUID],0),18)),INDEX(PIs[[Column1]:[SS]],MATCH(Checklist48[[#This Row],[SGUID]],PIs[SGUID],0),14))</f>
        <v>HOP 28.02 Soil fumigation</v>
      </c>
      <c r="K156"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6" s="44" t="str">
        <f>IF(Checklist48[[#This Row],[SGUID]]="",IF(Checklist48[[#This Row],[SSGUID]]="",INDEX(PIs[[Column1]:[SS]],MATCH(Checklist48[[#This Row],[PIGUID]],PIs[GUID],0),6),""),"")</f>
        <v/>
      </c>
      <c r="M156" s="44" t="str">
        <f>IF(Checklist48[[#This Row],[SSGUID]]="",IF(Checklist48[[#This Row],[PIGUID]]="","",INDEX(PIs[[Column1]:[SS]],MATCH(Checklist48[[#This Row],[PIGUID]],PIs[GUID],0),8)),"")</f>
        <v/>
      </c>
      <c r="N156" s="66"/>
      <c r="O156" s="66"/>
      <c r="P156" s="44" t="str">
        <f>IF(Checklist48[[#This Row],[ifna]]="NA","",IF(Checklist48[[#This Row],[RelatedPQ]]=0,"",IF(Checklist48[[#This Row],[RelatedPQ]]="","",IF((INDEX(S2PQ_relational[],MATCH(Checklist48[[#This Row],[PIGUID&amp;NO]],S2PQ_relational[PIGUID &amp; "NO"],0),1))=Checklist48[[#This Row],[PIGUID]],"Not applicable",""))))</f>
        <v/>
      </c>
      <c r="Q156" s="44" t="str">
        <f>IF(Checklist48[[#This Row],[N/A]]="Not Applicable",INDEX(S2PQ[[Step 2 questions]:[Justification]],MATCH(Checklist48[[#This Row],[RelatedPQ]],S2PQ[S2PQGUID],0),3),"")</f>
        <v/>
      </c>
      <c r="R156" s="66"/>
    </row>
    <row r="157" spans="2:18" s="43" customFormat="1" ht="56.25" x14ac:dyDescent="0.25">
      <c r="B157" s="44"/>
      <c r="C157" s="44"/>
      <c r="D157" s="43">
        <f>IF(Checklist48[[#This Row],[SGUID]]="",IF(Checklist48[[#This Row],[SSGUID]]="",0,1),1)</f>
        <v>0</v>
      </c>
      <c r="E157" s="44" t="s">
        <v>180</v>
      </c>
      <c r="F157" s="44" t="str">
        <f>_xlfn.IFNA(Checklist48[[#This Row],[RelatedPQ]],"NA")</f>
        <v>NA</v>
      </c>
      <c r="G157" s="44" t="e">
        <f>IF(Checklist48[[#This Row],[PIGUID]]="","",INDEX(S2PQ_relational[],MATCH(Checklist48[[#This Row],[PIGUID&amp;NO]],S2PQ_relational[PIGUID &amp; "NO"],0),2))</f>
        <v>#N/A</v>
      </c>
      <c r="H157" s="44" t="str">
        <f>Checklist48[[#This Row],[PIGUID]]&amp;"NO"</f>
        <v>3XudjBlmBqjWyM6pETY020NO</v>
      </c>
      <c r="I157" s="44" t="b">
        <f>IF(Checklist48[[#This Row],[PIGUID]]="","",INDEX(PIs[NA Exempt],MATCH(Checklist48[[#This Row],[PIGUID]],PIs[GUID],0),1))</f>
        <v>0</v>
      </c>
      <c r="J157" s="44" t="str">
        <f>IF(Checklist48[[#This Row],[SGUID]]="",IF(Checklist48[[#This Row],[SSGUID]]="",IF(Checklist48[[#This Row],[PIGUID]]="","",INDEX(PIs[[Column1]:[SS]],MATCH(Checklist48[[#This Row],[PIGUID]],PIs[GUID],0),2)),INDEX(PIs[[Column1]:[SS]],MATCH(Checklist48[[#This Row],[SSGUID]],PIs[SSGUID],0),18)),INDEX(PIs[[Column1]:[SS]],MATCH(Checklist48[[#This Row],[SGUID]],PIs[SGUID],0),14))</f>
        <v>HOP 28.02.01</v>
      </c>
      <c r="K157" s="44" t="str">
        <f>IF(Checklist48[[#This Row],[SGUID]]="",IF(Checklist48[[#This Row],[SSGUID]]="",IF(Checklist48[[#This Row],[PIGUID]]="","",INDEX(PIs[[Column1]:[SS]],MATCH(Checklist48[[#This Row],[PIGUID]],PIs[GUID],0),4)),INDEX(PIs[[Column1]:[Ssbody]],MATCH(Checklist48[[#This Row],[SSGUID]],PIs[SSGUID],0),19)),INDEX(PIs[[Column1]:[SS]],MATCH(Checklist48[[#This Row],[SGUID]],PIs[SGUID],0),15))</f>
        <v>There is documented justification for the use of soil fumigants.</v>
      </c>
      <c r="L157" s="44" t="str">
        <f>IF(Checklist48[[#This Row],[SGUID]]="",IF(Checklist48[[#This Row],[SSGUID]]="",INDEX(PIs[[Column1]:[SS]],MATCH(Checklist48[[#This Row],[PIGUID]],PIs[GUID],0),6),""),"")</f>
        <v>There shall be documented evidence and justification for the use of soil fumigants, including targeted problem, location, date, active ingredient, doses, method of application, and operator. Methyl bromide shall never be used as a soil fumigant.</v>
      </c>
      <c r="M157" s="44" t="str">
        <f>IF(Checklist48[[#This Row],[SSGUID]]="",IF(Checklist48[[#This Row],[PIGUID]]="","",INDEX(PIs[[Column1]:[SS]],MATCH(Checklist48[[#This Row],[PIGUID]],PIs[GUID],0),8)),"")</f>
        <v>Minor Must</v>
      </c>
      <c r="N157" s="66"/>
      <c r="O157" s="66"/>
      <c r="P157" s="44" t="str">
        <f>IF(Checklist48[[#This Row],[ifna]]="NA","",IF(Checklist48[[#This Row],[RelatedPQ]]=0,"",IF(Checklist48[[#This Row],[RelatedPQ]]="","",IF((INDEX(S2PQ_relational[],MATCH(Checklist48[[#This Row],[PIGUID&amp;NO]],S2PQ_relational[PIGUID &amp; "NO"],0),1))=Checklist48[[#This Row],[PIGUID]],"Not applicable",""))))</f>
        <v/>
      </c>
      <c r="Q157" s="44" t="str">
        <f>IF(Checklist48[[#This Row],[N/A]]="Not Applicable",INDEX(S2PQ[[Step 2 questions]:[Justification]],MATCH(Checklist48[[#This Row],[RelatedPQ]],S2PQ[S2PQGUID],0),3),"")</f>
        <v/>
      </c>
      <c r="R157" s="66"/>
    </row>
    <row r="158" spans="2:18" s="43" customFormat="1" ht="33.75" x14ac:dyDescent="0.25">
      <c r="B158" s="44"/>
      <c r="C158" s="44"/>
      <c r="D158" s="43">
        <f>IF(Checklist48[[#This Row],[SGUID]]="",IF(Checklist48[[#This Row],[SSGUID]]="",0,1),1)</f>
        <v>0</v>
      </c>
      <c r="E158" s="44" t="s">
        <v>187</v>
      </c>
      <c r="F158" s="44" t="str">
        <f>_xlfn.IFNA(Checklist48[[#This Row],[RelatedPQ]],"NA")</f>
        <v>NA</v>
      </c>
      <c r="G158" s="44" t="e">
        <f>IF(Checklist48[[#This Row],[PIGUID]]="","",INDEX(S2PQ_relational[],MATCH(Checklist48[[#This Row],[PIGUID&amp;NO]],S2PQ_relational[PIGUID &amp; "NO"],0),2))</f>
        <v>#N/A</v>
      </c>
      <c r="H158" s="44" t="str">
        <f>Checklist48[[#This Row],[PIGUID]]&amp;"NO"</f>
        <v>6hgcx90w2fzTVaISj52Z2wNO</v>
      </c>
      <c r="I158" s="44" t="b">
        <f>IF(Checklist48[[#This Row],[PIGUID]]="","",INDEX(PIs[NA Exempt],MATCH(Checklist48[[#This Row],[PIGUID]],PIs[GUID],0),1))</f>
        <v>0</v>
      </c>
      <c r="J158" s="44" t="str">
        <f>IF(Checklist48[[#This Row],[SGUID]]="",IF(Checklist48[[#This Row],[SSGUID]]="",IF(Checklist48[[#This Row],[PIGUID]]="","",INDEX(PIs[[Column1]:[SS]],MATCH(Checklist48[[#This Row],[PIGUID]],PIs[GUID],0),2)),INDEX(PIs[[Column1]:[SS]],MATCH(Checklist48[[#This Row],[SSGUID]],PIs[SSGUID],0),18)),INDEX(PIs[[Column1]:[SS]],MATCH(Checklist48[[#This Row],[SGUID]],PIs[SGUID],0),14))</f>
        <v>HOP 28.02.02</v>
      </c>
      <c r="K158" s="44" t="str">
        <f>IF(Checklist48[[#This Row],[SGUID]]="",IF(Checklist48[[#This Row],[SSGUID]]="",IF(Checklist48[[#This Row],[PIGUID]]="","",INDEX(PIs[[Column1]:[SS]],MATCH(Checklist48[[#This Row],[PIGUID]],PIs[GUID],0),4)),INDEX(PIs[[Column1]:[Ssbody]],MATCH(Checklist48[[#This Row],[SSGUID]],PIs[SSGUID],0),19)),INDEX(PIs[[Column1]:[SS]],MATCH(Checklist48[[#This Row],[SGUID]],PIs[SGUID],0),15))</f>
        <v>The preplanting interval is complied with.</v>
      </c>
      <c r="L158" s="44" t="str">
        <f>IF(Checklist48[[#This Row],[SGUID]]="",IF(Checklist48[[#This Row],[SSGUID]]="",INDEX(PIs[[Column1]:[SS]],MATCH(Checklist48[[#This Row],[PIGUID]],PIs[GUID],0),6),""),"")</f>
        <v>The preplanting interval shall be recorded.</v>
      </c>
      <c r="M158" s="44" t="str">
        <f>IF(Checklist48[[#This Row],[SSGUID]]="",IF(Checklist48[[#This Row],[PIGUID]]="","",INDEX(PIs[[Column1]:[SS]],MATCH(Checklist48[[#This Row],[PIGUID]],PIs[GUID],0),8)),"")</f>
        <v>Minor Must</v>
      </c>
      <c r="N158" s="66"/>
      <c r="O158" s="66"/>
      <c r="P158" s="44" t="str">
        <f>IF(Checklist48[[#This Row],[ifna]]="NA","",IF(Checklist48[[#This Row],[RelatedPQ]]=0,"",IF(Checklist48[[#This Row],[RelatedPQ]]="","",IF((INDEX(S2PQ_relational[],MATCH(Checklist48[[#This Row],[PIGUID&amp;NO]],S2PQ_relational[PIGUID &amp; "NO"],0),1))=Checklist48[[#This Row],[PIGUID]],"Not applicable",""))))</f>
        <v/>
      </c>
      <c r="Q158" s="44" t="str">
        <f>IF(Checklist48[[#This Row],[N/A]]="Not Applicable",INDEX(S2PQ[[Step 2 questions]:[Justification]],MATCH(Checklist48[[#This Row],[RelatedPQ]],S2PQ[S2PQGUID],0),3),"")</f>
        <v/>
      </c>
      <c r="R158" s="66"/>
    </row>
    <row r="159" spans="2:18" s="43" customFormat="1" ht="56.25" x14ac:dyDescent="0.25">
      <c r="B159" s="44"/>
      <c r="C159" s="44"/>
      <c r="D159" s="43">
        <f>IF(Checklist48[[#This Row],[SGUID]]="",IF(Checklist48[[#This Row],[SSGUID]]="",0,1),1)</f>
        <v>0</v>
      </c>
      <c r="E159" s="44" t="s">
        <v>193</v>
      </c>
      <c r="F159" s="44" t="str">
        <f>_xlfn.IFNA(Checklist48[[#This Row],[RelatedPQ]],"NA")</f>
        <v>NA</v>
      </c>
      <c r="G159" s="44" t="e">
        <f>IF(Checklist48[[#This Row],[PIGUID]]="","",INDEX(S2PQ_relational[],MATCH(Checklist48[[#This Row],[PIGUID&amp;NO]],S2PQ_relational[PIGUID &amp; "NO"],0),2))</f>
        <v>#N/A</v>
      </c>
      <c r="H159" s="44" t="str">
        <f>Checklist48[[#This Row],[PIGUID]]&amp;"NO"</f>
        <v>1W4qh409CVH7yATNLUv0I7NO</v>
      </c>
      <c r="I159" s="44" t="b">
        <f>IF(Checklist48[[#This Row],[PIGUID]]="","",INDEX(PIs[NA Exempt],MATCH(Checklist48[[#This Row],[PIGUID]],PIs[GUID],0),1))</f>
        <v>0</v>
      </c>
      <c r="J159" s="44" t="str">
        <f>IF(Checklist48[[#This Row],[SGUID]]="",IF(Checklist48[[#This Row],[SSGUID]]="",IF(Checklist48[[#This Row],[PIGUID]]="","",INDEX(PIs[[Column1]:[SS]],MATCH(Checklist48[[#This Row],[PIGUID]],PIs[GUID],0),2)),INDEX(PIs[[Column1]:[SS]],MATCH(Checklist48[[#This Row],[SSGUID]],PIs[SSGUID],0),18)),INDEX(PIs[[Column1]:[SS]],MATCH(Checklist48[[#This Row],[SGUID]],PIs[SGUID],0),14))</f>
        <v>HOP 28.02.03</v>
      </c>
      <c r="K15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explores alternatives to chemical fumigation before resorting to the use of chemical fumigants.</v>
      </c>
      <c r="L159" s="44" t="str">
        <f>IF(Checklist48[[#This Row],[SGUID]]="",IF(Checklist48[[#This Row],[SSGUID]]="",INDEX(PIs[[Column1]:[SS]],MATCH(Checklist48[[#This Row],[PIGUID]],PIs[GUID],0),6),""),"")</f>
        <v>The producer should be able to demonstrate assessment of alternatives to chemical soil fumigation through technical knowledge, documented evidence, or accepted local practice and has implemented them, where feasible.</v>
      </c>
      <c r="M159" s="44" t="str">
        <f>IF(Checklist48[[#This Row],[SSGUID]]="",IF(Checklist48[[#This Row],[PIGUID]]="","",INDEX(PIs[[Column1]:[SS]],MATCH(Checklist48[[#This Row],[PIGUID]],PIs[GUID],0),8)),"")</f>
        <v>Recom.</v>
      </c>
      <c r="N159" s="66"/>
      <c r="O159" s="66"/>
      <c r="P159" s="44" t="str">
        <f>IF(Checklist48[[#This Row],[ifna]]="NA","",IF(Checklist48[[#This Row],[RelatedPQ]]=0,"",IF(Checklist48[[#This Row],[RelatedPQ]]="","",IF((INDEX(S2PQ_relational[],MATCH(Checklist48[[#This Row],[PIGUID&amp;NO]],S2PQ_relational[PIGUID &amp; "NO"],0),1))=Checklist48[[#This Row],[PIGUID]],"Not applicable",""))))</f>
        <v/>
      </c>
      <c r="Q159" s="44" t="str">
        <f>IF(Checklist48[[#This Row],[N/A]]="Not Applicable",INDEX(S2PQ[[Step 2 questions]:[Justification]],MATCH(Checklist48[[#This Row],[RelatedPQ]],S2PQ[S2PQGUID],0),3),"")</f>
        <v/>
      </c>
      <c r="R159" s="66"/>
    </row>
    <row r="160" spans="2:18" s="43" customFormat="1" ht="56.25" x14ac:dyDescent="0.25">
      <c r="B160" s="44" t="s">
        <v>119</v>
      </c>
      <c r="C160" s="44"/>
      <c r="D160" s="43">
        <f>IF(Checklist48[[#This Row],[SGUID]]="",IF(Checklist48[[#This Row],[SSGUID]]="",0,1),1)</f>
        <v>1</v>
      </c>
      <c r="E160" s="44"/>
      <c r="F160" s="44" t="str">
        <f>_xlfn.IFNA(Checklist48[[#This Row],[RelatedPQ]],"NA")</f>
        <v/>
      </c>
      <c r="G160" s="44" t="str">
        <f>IF(Checklist48[[#This Row],[PIGUID]]="","",INDEX(S2PQ_relational[],MATCH(Checklist48[[#This Row],[PIGUID&amp;NO]],S2PQ_relational[PIGUID &amp; "NO"],0),2))</f>
        <v/>
      </c>
      <c r="H160" s="44" t="str">
        <f>Checklist48[[#This Row],[PIGUID]]&amp;"NO"</f>
        <v>NO</v>
      </c>
      <c r="I160" s="44" t="str">
        <f>IF(Checklist48[[#This Row],[PIGUID]]="","",INDEX(PIs[NA Exempt],MATCH(Checklist48[[#This Row],[PIGUID]],PIs[GUID],0),1))</f>
        <v/>
      </c>
      <c r="J160" s="44" t="str">
        <f>IF(Checklist48[[#This Row],[SGUID]]="",IF(Checklist48[[#This Row],[SSGUID]]="",IF(Checklist48[[#This Row],[PIGUID]]="","",INDEX(PIs[[Column1]:[SS]],MATCH(Checklist48[[#This Row],[PIGUID]],PIs[GUID],0),2)),INDEX(PIs[[Column1]:[SS]],MATCH(Checklist48[[#This Row],[SSGUID]],PIs[SSGUID],0),18)),INDEX(PIs[[Column1]:[SS]],MATCH(Checklist48[[#This Row],[SGUID]],PIs[SGUID],0),14))</f>
        <v>HOP 29 FERTILIZERS AND BIOSTIMULANTS</v>
      </c>
      <c r="K16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0" s="44" t="str">
        <f>IF(Checklist48[[#This Row],[SGUID]]="",IF(Checklist48[[#This Row],[SSGUID]]="",INDEX(PIs[[Column1]:[SS]],MATCH(Checklist48[[#This Row],[PIGUID]],PIs[GUID],0),6),""),"")</f>
        <v/>
      </c>
      <c r="M160" s="44" t="str">
        <f>IF(Checklist48[[#This Row],[SSGUID]]="",IF(Checklist48[[#This Row],[PIGUID]]="","",INDEX(PIs[[Column1]:[SS]],MATCH(Checklist48[[#This Row],[PIGUID]],PIs[GUID],0),8)),"")</f>
        <v/>
      </c>
      <c r="N160" s="66"/>
      <c r="O160" s="66"/>
      <c r="P160" s="44" t="str">
        <f>IF(Checklist48[[#This Row],[ifna]]="NA","",IF(Checklist48[[#This Row],[RelatedPQ]]=0,"",IF(Checklist48[[#This Row],[RelatedPQ]]="","",IF((INDEX(S2PQ_relational[],MATCH(Checklist48[[#This Row],[PIGUID&amp;NO]],S2PQ_relational[PIGUID &amp; "NO"],0),1))=Checklist48[[#This Row],[PIGUID]],"Not applicable",""))))</f>
        <v/>
      </c>
      <c r="Q160" s="44" t="str">
        <f>IF(Checklist48[[#This Row],[N/A]]="Not Applicable",INDEX(S2PQ[[Step 2 questions]:[Justification]],MATCH(Checklist48[[#This Row],[RelatedPQ]],S2PQ[S2PQGUID],0),3),"")</f>
        <v/>
      </c>
      <c r="R160" s="66"/>
    </row>
    <row r="161" spans="2:18" s="43" customFormat="1" ht="33.75" x14ac:dyDescent="0.25">
      <c r="B161" s="44"/>
      <c r="C161" s="44" t="s">
        <v>738</v>
      </c>
      <c r="D161" s="43">
        <f>IF(Checklist48[[#This Row],[SGUID]]="",IF(Checklist48[[#This Row],[SSGUID]]="",0,1),1)</f>
        <v>1</v>
      </c>
      <c r="E161" s="44"/>
      <c r="F161" s="44" t="str">
        <f>_xlfn.IFNA(Checklist48[[#This Row],[RelatedPQ]],"NA")</f>
        <v/>
      </c>
      <c r="G161" s="44" t="str">
        <f>IF(Checklist48[[#This Row],[PIGUID]]="","",INDEX(S2PQ_relational[],MATCH(Checklist48[[#This Row],[PIGUID&amp;NO]],S2PQ_relational[PIGUID &amp; "NO"],0),2))</f>
        <v/>
      </c>
      <c r="H161" s="44" t="str">
        <f>Checklist48[[#This Row],[PIGUID]]&amp;"NO"</f>
        <v>NO</v>
      </c>
      <c r="I161" s="44" t="str">
        <f>IF(Checklist48[[#This Row],[PIGUID]]="","",INDEX(PIs[NA Exempt],MATCH(Checklist48[[#This Row],[PIGUID]],PIs[GUID],0),1))</f>
        <v/>
      </c>
      <c r="J161" s="44" t="str">
        <f>IF(Checklist48[[#This Row],[SGUID]]="",IF(Checklist48[[#This Row],[SSGUID]]="",IF(Checklist48[[#This Row],[PIGUID]]="","",INDEX(PIs[[Column1]:[SS]],MATCH(Checklist48[[#This Row],[PIGUID]],PIs[GUID],0),2)),INDEX(PIs[[Column1]:[SS]],MATCH(Checklist48[[#This Row],[SSGUID]],PIs[SSGUID],0),18)),INDEX(PIs[[Column1]:[SS]],MATCH(Checklist48[[#This Row],[SGUID]],PIs[SGUID],0),14))</f>
        <v>HOP 29.01 Application records</v>
      </c>
      <c r="K16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1" s="44" t="str">
        <f>IF(Checklist48[[#This Row],[SGUID]]="",IF(Checklist48[[#This Row],[SSGUID]]="",INDEX(PIs[[Column1]:[SS]],MATCH(Checklist48[[#This Row],[PIGUID]],PIs[GUID],0),6),""),"")</f>
        <v/>
      </c>
      <c r="M161" s="44" t="str">
        <f>IF(Checklist48[[#This Row],[SSGUID]]="",IF(Checklist48[[#This Row],[PIGUID]]="","",INDEX(PIs[[Column1]:[SS]],MATCH(Checklist48[[#This Row],[PIGUID]],PIs[GUID],0),8)),"")</f>
        <v/>
      </c>
      <c r="N161" s="66"/>
      <c r="O161" s="66"/>
      <c r="P161" s="44" t="str">
        <f>IF(Checklist48[[#This Row],[ifna]]="NA","",IF(Checklist48[[#This Row],[RelatedPQ]]=0,"",IF(Checklist48[[#This Row],[RelatedPQ]]="","",IF((INDEX(S2PQ_relational[],MATCH(Checklist48[[#This Row],[PIGUID&amp;NO]],S2PQ_relational[PIGUID &amp; "NO"],0),1))=Checklist48[[#This Row],[PIGUID]],"Not applicable",""))))</f>
        <v/>
      </c>
      <c r="Q161" s="44" t="str">
        <f>IF(Checklist48[[#This Row],[N/A]]="Not Applicable",INDEX(S2PQ[[Step 2 questions]:[Justification]],MATCH(Checklist48[[#This Row],[RelatedPQ]],S2PQ[S2PQGUID],0),3),"")</f>
        <v/>
      </c>
      <c r="R161" s="66"/>
    </row>
    <row r="162" spans="2:18" s="43" customFormat="1" ht="33.75" x14ac:dyDescent="0.25">
      <c r="B162" s="44"/>
      <c r="C162" s="44"/>
      <c r="D162" s="43">
        <f>IF(Checklist48[[#This Row],[SGUID]]="",IF(Checklist48[[#This Row],[SSGUID]]="",0,1),1)</f>
        <v>0</v>
      </c>
      <c r="E162" s="44" t="s">
        <v>761</v>
      </c>
      <c r="F162" s="44" t="str">
        <f>_xlfn.IFNA(Checklist48[[#This Row],[RelatedPQ]],"NA")</f>
        <v>NA</v>
      </c>
      <c r="G162" s="44" t="e">
        <f>IF(Checklist48[[#This Row],[PIGUID]]="","",INDEX(S2PQ_relational[],MATCH(Checklist48[[#This Row],[PIGUID&amp;NO]],S2PQ_relational[PIGUID &amp; "NO"],0),2))</f>
        <v>#N/A</v>
      </c>
      <c r="H162" s="44" t="str">
        <f>Checklist48[[#This Row],[PIGUID]]&amp;"NO"</f>
        <v>1kpPgcADETxeDlEGvFgf6gNO</v>
      </c>
      <c r="I162" s="44" t="b">
        <f>IF(Checklist48[[#This Row],[PIGUID]]="","",INDEX(PIs[NA Exempt],MATCH(Checklist48[[#This Row],[PIGUID]],PIs[GUID],0),1))</f>
        <v>0</v>
      </c>
      <c r="J162" s="44" t="str">
        <f>IF(Checklist48[[#This Row],[SGUID]]="",IF(Checklist48[[#This Row],[SSGUID]]="",IF(Checklist48[[#This Row],[PIGUID]]="","",INDEX(PIs[[Column1]:[SS]],MATCH(Checklist48[[#This Row],[PIGUID]],PIs[GUID],0),2)),INDEX(PIs[[Column1]:[SS]],MATCH(Checklist48[[#This Row],[SSGUID]],PIs[SSGUID],0),18)),INDEX(PIs[[Column1]:[SS]],MATCH(Checklist48[[#This Row],[SGUID]],PIs[SGUID],0),14))</f>
        <v>HOP 29.01.01</v>
      </c>
      <c r="K162"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of all fertilizer and biostimulant applications are kept.</v>
      </c>
      <c r="L162" s="44" t="str">
        <f>IF(Checklist48[[#This Row],[SGUID]]="",IF(Checklist48[[#This Row],[SSGUID]]="",INDEX(PIs[[Column1]:[SS]],MATCH(Checklist48[[#This Row],[PIGUID]],PIs[GUID],0),6),""),"")</f>
        <v>Records shall be kept of each fertilizer (organic and inorganic) and biostimulant application, including in hydroponic and fertigation systems.</v>
      </c>
      <c r="M162" s="44" t="str">
        <f>IF(Checklist48[[#This Row],[SSGUID]]="",IF(Checklist48[[#This Row],[PIGUID]]="","",INDEX(PIs[[Column1]:[SS]],MATCH(Checklist48[[#This Row],[PIGUID]],PIs[GUID],0),8)),"")</f>
        <v>Major Must</v>
      </c>
      <c r="N162" s="66"/>
      <c r="O162" s="66"/>
      <c r="P162" s="44" t="str">
        <f>IF(Checklist48[[#This Row],[ifna]]="NA","",IF(Checklist48[[#This Row],[RelatedPQ]]=0,"",IF(Checklist48[[#This Row],[RelatedPQ]]="","",IF((INDEX(S2PQ_relational[],MATCH(Checklist48[[#This Row],[PIGUID&amp;NO]],S2PQ_relational[PIGUID &amp; "NO"],0),1))=Checklist48[[#This Row],[PIGUID]],"Not applicable",""))))</f>
        <v/>
      </c>
      <c r="Q162" s="44" t="str">
        <f>IF(Checklist48[[#This Row],[N/A]]="Not Applicable",INDEX(S2PQ[[Step 2 questions]:[Justification]],MATCH(Checklist48[[#This Row],[RelatedPQ]],S2PQ[S2PQGUID],0),3),"")</f>
        <v/>
      </c>
      <c r="R162" s="66"/>
    </row>
    <row r="163" spans="2:18" s="43" customFormat="1" ht="33.75" x14ac:dyDescent="0.25">
      <c r="B163" s="44"/>
      <c r="C163" s="44"/>
      <c r="D163" s="43">
        <f>IF(Checklist48[[#This Row],[SGUID]]="",IF(Checklist48[[#This Row],[SSGUID]]="",0,1),1)</f>
        <v>0</v>
      </c>
      <c r="E163" s="44" t="s">
        <v>757</v>
      </c>
      <c r="F163" s="44" t="str">
        <f>_xlfn.IFNA(Checklist48[[#This Row],[RelatedPQ]],"NA")</f>
        <v>NA</v>
      </c>
      <c r="G163" s="44" t="e">
        <f>IF(Checklist48[[#This Row],[PIGUID]]="","",INDEX(S2PQ_relational[],MATCH(Checklist48[[#This Row],[PIGUID&amp;NO]],S2PQ_relational[PIGUID &amp; "NO"],0),2))</f>
        <v>#N/A</v>
      </c>
      <c r="H163" s="44" t="str">
        <f>Checklist48[[#This Row],[PIGUID]]&amp;"NO"</f>
        <v>3myegPuOhi3CSYkvIgvZWANO</v>
      </c>
      <c r="I163" s="44" t="b">
        <f>IF(Checklist48[[#This Row],[PIGUID]]="","",INDEX(PIs[NA Exempt],MATCH(Checklist48[[#This Row],[PIGUID]],PIs[GUID],0),1))</f>
        <v>0</v>
      </c>
      <c r="J163" s="44" t="str">
        <f>IF(Checklist48[[#This Row],[SGUID]]="",IF(Checklist48[[#This Row],[SSGUID]]="",IF(Checklist48[[#This Row],[PIGUID]]="","",INDEX(PIs[[Column1]:[SS]],MATCH(Checklist48[[#This Row],[PIGUID]],PIs[GUID],0),2)),INDEX(PIs[[Column1]:[SS]],MATCH(Checklist48[[#This Row],[SSGUID]],PIs[SSGUID],0),18)),INDEX(PIs[[Column1]:[SS]],MATCH(Checklist48[[#This Row],[SGUID]],PIs[SGUID],0),14))</f>
        <v>HOP 29.01.02</v>
      </c>
      <c r="K163"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3" s="44" t="str">
        <f>IF(Checklist48[[#This Row],[SGUID]]="",IF(Checklist48[[#This Row],[SSGUID]]="",INDEX(PIs[[Column1]:[SS]],MATCH(Checklist48[[#This Row],[PIGUID]],PIs[GUID],0),6),""),"")</f>
        <v>Geographical area and the name or reference of the field</v>
      </c>
      <c r="M163" s="44" t="str">
        <f>IF(Checklist48[[#This Row],[SSGUID]]="",IF(Checklist48[[#This Row],[PIGUID]]="","",INDEX(PIs[[Column1]:[SS]],MATCH(Checklist48[[#This Row],[PIGUID]],PIs[GUID],0),8)),"")</f>
        <v>Minor Must</v>
      </c>
      <c r="N163" s="66"/>
      <c r="O163" s="66"/>
      <c r="P163" s="44" t="str">
        <f>IF(Checklist48[[#This Row],[ifna]]="NA","",IF(Checklist48[[#This Row],[RelatedPQ]]=0,"",IF(Checklist48[[#This Row],[RelatedPQ]]="","",IF((INDEX(S2PQ_relational[],MATCH(Checklist48[[#This Row],[PIGUID&amp;NO]],S2PQ_relational[PIGUID &amp; "NO"],0),1))=Checklist48[[#This Row],[PIGUID]],"Not applicable",""))))</f>
        <v/>
      </c>
      <c r="Q163" s="44" t="str">
        <f>IF(Checklist48[[#This Row],[N/A]]="Not Applicable",INDEX(S2PQ[[Step 2 questions]:[Justification]],MATCH(Checklist48[[#This Row],[RelatedPQ]],S2PQ[S2PQGUID],0),3),"")</f>
        <v/>
      </c>
      <c r="R163" s="66"/>
    </row>
    <row r="164" spans="2:18" s="43" customFormat="1" ht="33.75" x14ac:dyDescent="0.25">
      <c r="B164" s="44"/>
      <c r="C164" s="44"/>
      <c r="D164" s="43">
        <f>IF(Checklist48[[#This Row],[SGUID]]="",IF(Checklist48[[#This Row],[SSGUID]]="",0,1),1)</f>
        <v>0</v>
      </c>
      <c r="E164" s="44" t="s">
        <v>753</v>
      </c>
      <c r="F164" s="44" t="str">
        <f>_xlfn.IFNA(Checklist48[[#This Row],[RelatedPQ]],"NA")</f>
        <v>NA</v>
      </c>
      <c r="G164" s="44" t="e">
        <f>IF(Checklist48[[#This Row],[PIGUID]]="","",INDEX(S2PQ_relational[],MATCH(Checklist48[[#This Row],[PIGUID&amp;NO]],S2PQ_relational[PIGUID &amp; "NO"],0),2))</f>
        <v>#N/A</v>
      </c>
      <c r="H164" s="44" t="str">
        <f>Checklist48[[#This Row],[PIGUID]]&amp;"NO"</f>
        <v>4NESDClb2JrJYwx5oR1mXNNO</v>
      </c>
      <c r="I164" s="44" t="b">
        <f>IF(Checklist48[[#This Row],[PIGUID]]="","",INDEX(PIs[NA Exempt],MATCH(Checklist48[[#This Row],[PIGUID]],PIs[GUID],0),1))</f>
        <v>0</v>
      </c>
      <c r="J164" s="44" t="str">
        <f>IF(Checklist48[[#This Row],[SGUID]]="",IF(Checklist48[[#This Row],[SSGUID]]="",IF(Checklist48[[#This Row],[PIGUID]]="","",INDEX(PIs[[Column1]:[SS]],MATCH(Checklist48[[#This Row],[PIGUID]],PIs[GUID],0),2)),INDEX(PIs[[Column1]:[SS]],MATCH(Checklist48[[#This Row],[SSGUID]],PIs[SSGUID],0),18)),INDEX(PIs[[Column1]:[SS]],MATCH(Checklist48[[#This Row],[SGUID]],PIs[SGUID],0),14))</f>
        <v>HOP 29.01.03</v>
      </c>
      <c r="K164"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4" s="44" t="str">
        <f>IF(Checklist48[[#This Row],[SGUID]]="",IF(Checklist48[[#This Row],[SSGUID]]="",INDEX(PIs[[Column1]:[SS]],MATCH(Checklist48[[#This Row],[PIGUID]],PIs[GUID],0),6),""),"")</f>
        <v>Date(s)</v>
      </c>
      <c r="M164" s="44" t="str">
        <f>IF(Checklist48[[#This Row],[SSGUID]]="",IF(Checklist48[[#This Row],[PIGUID]]="","",INDEX(PIs[[Column1]:[SS]],MATCH(Checklist48[[#This Row],[PIGUID]],PIs[GUID],0),8)),"")</f>
        <v>Minor Must</v>
      </c>
      <c r="N164" s="66"/>
      <c r="O164" s="66"/>
      <c r="P164" s="44" t="str">
        <f>IF(Checklist48[[#This Row],[ifna]]="NA","",IF(Checklist48[[#This Row],[RelatedPQ]]=0,"",IF(Checklist48[[#This Row],[RelatedPQ]]="","",IF((INDEX(S2PQ_relational[],MATCH(Checklist48[[#This Row],[PIGUID&amp;NO]],S2PQ_relational[PIGUID &amp; "NO"],0),1))=Checklist48[[#This Row],[PIGUID]],"Not applicable",""))))</f>
        <v/>
      </c>
      <c r="Q164" s="44" t="str">
        <f>IF(Checklist48[[#This Row],[N/A]]="Not Applicable",INDEX(S2PQ[[Step 2 questions]:[Justification]],MATCH(Checklist48[[#This Row],[RelatedPQ]],S2PQ[S2PQGUID],0),3),"")</f>
        <v/>
      </c>
      <c r="R164" s="66"/>
    </row>
    <row r="165" spans="2:18" s="43" customFormat="1" ht="33.75" x14ac:dyDescent="0.25">
      <c r="B165" s="44"/>
      <c r="C165" s="44"/>
      <c r="D165" s="43">
        <f>IF(Checklist48[[#This Row],[SGUID]]="",IF(Checklist48[[#This Row],[SSGUID]]="",0,1),1)</f>
        <v>0</v>
      </c>
      <c r="E165" s="44" t="s">
        <v>749</v>
      </c>
      <c r="F165" s="44" t="str">
        <f>_xlfn.IFNA(Checklist48[[#This Row],[RelatedPQ]],"NA")</f>
        <v>NA</v>
      </c>
      <c r="G165" s="44" t="e">
        <f>IF(Checklist48[[#This Row],[PIGUID]]="","",INDEX(S2PQ_relational[],MATCH(Checklist48[[#This Row],[PIGUID&amp;NO]],S2PQ_relational[PIGUID &amp; "NO"],0),2))</f>
        <v>#N/A</v>
      </c>
      <c r="H165" s="44" t="str">
        <f>Checklist48[[#This Row],[PIGUID]]&amp;"NO"</f>
        <v>4z0uvU3mLaTzLTDS7cXVOcNO</v>
      </c>
      <c r="I165" s="44" t="b">
        <f>IF(Checklist48[[#This Row],[PIGUID]]="","",INDEX(PIs[NA Exempt],MATCH(Checklist48[[#This Row],[PIGUID]],PIs[GUID],0),1))</f>
        <v>0</v>
      </c>
      <c r="J165" s="44" t="str">
        <f>IF(Checklist48[[#This Row],[SGUID]]="",IF(Checklist48[[#This Row],[SSGUID]]="",IF(Checklist48[[#This Row],[PIGUID]]="","",INDEX(PIs[[Column1]:[SS]],MATCH(Checklist48[[#This Row],[PIGUID]],PIs[GUID],0),2)),INDEX(PIs[[Column1]:[SS]],MATCH(Checklist48[[#This Row],[SSGUID]],PIs[SSGUID],0),18)),INDEX(PIs[[Column1]:[SS]],MATCH(Checklist48[[#This Row],[SGUID]],PIs[SGUID],0),14))</f>
        <v>HOP 29.01.04</v>
      </c>
      <c r="K165"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5" s="44" t="str">
        <f>IF(Checklist48[[#This Row],[SGUID]]="",IF(Checklist48[[#This Row],[SSGUID]]="",INDEX(PIs[[Column1]:[SS]],MATCH(Checklist48[[#This Row],[PIGUID]],PIs[GUID],0),6),""),"")</f>
        <v>Name and type</v>
      </c>
      <c r="M165" s="44" t="str">
        <f>IF(Checklist48[[#This Row],[SSGUID]]="",IF(Checklist48[[#This Row],[PIGUID]]="","",INDEX(PIs[[Column1]:[SS]],MATCH(Checklist48[[#This Row],[PIGUID]],PIs[GUID],0),8)),"")</f>
        <v>Minor Must</v>
      </c>
      <c r="N165" s="66"/>
      <c r="O165" s="66"/>
      <c r="P165" s="44" t="str">
        <f>IF(Checklist48[[#This Row],[ifna]]="NA","",IF(Checklist48[[#This Row],[RelatedPQ]]=0,"",IF(Checklist48[[#This Row],[RelatedPQ]]="","",IF((INDEX(S2PQ_relational[],MATCH(Checklist48[[#This Row],[PIGUID&amp;NO]],S2PQ_relational[PIGUID &amp; "NO"],0),1))=Checklist48[[#This Row],[PIGUID]],"Not applicable",""))))</f>
        <v/>
      </c>
      <c r="Q165" s="44" t="str">
        <f>IF(Checklist48[[#This Row],[N/A]]="Not Applicable",INDEX(S2PQ[[Step 2 questions]:[Justification]],MATCH(Checklist48[[#This Row],[RelatedPQ]],S2PQ[S2PQGUID],0),3),"")</f>
        <v/>
      </c>
      <c r="R165" s="66"/>
    </row>
    <row r="166" spans="2:18" s="43" customFormat="1" ht="33.75" x14ac:dyDescent="0.25">
      <c r="B166" s="44"/>
      <c r="C166" s="44"/>
      <c r="D166" s="43">
        <f>IF(Checklist48[[#This Row],[SGUID]]="",IF(Checklist48[[#This Row],[SSGUID]]="",0,1),1)</f>
        <v>0</v>
      </c>
      <c r="E166" s="44" t="s">
        <v>745</v>
      </c>
      <c r="F166" s="44" t="str">
        <f>_xlfn.IFNA(Checklist48[[#This Row],[RelatedPQ]],"NA")</f>
        <v>NA</v>
      </c>
      <c r="G166" s="44" t="e">
        <f>IF(Checklist48[[#This Row],[PIGUID]]="","",INDEX(S2PQ_relational[],MATCH(Checklist48[[#This Row],[PIGUID&amp;NO]],S2PQ_relational[PIGUID &amp; "NO"],0),2))</f>
        <v>#N/A</v>
      </c>
      <c r="H166" s="44" t="str">
        <f>Checklist48[[#This Row],[PIGUID]]&amp;"NO"</f>
        <v>19ld8Xj8TSmnUEKtPMSDyQNO</v>
      </c>
      <c r="I166" s="44" t="b">
        <f>IF(Checklist48[[#This Row],[PIGUID]]="","",INDEX(PIs[NA Exempt],MATCH(Checklist48[[#This Row],[PIGUID]],PIs[GUID],0),1))</f>
        <v>0</v>
      </c>
      <c r="J166" s="44" t="str">
        <f>IF(Checklist48[[#This Row],[SGUID]]="",IF(Checklist48[[#This Row],[SSGUID]]="",IF(Checklist48[[#This Row],[PIGUID]]="","",INDEX(PIs[[Column1]:[SS]],MATCH(Checklist48[[#This Row],[PIGUID]],PIs[GUID],0),2)),INDEX(PIs[[Column1]:[SS]],MATCH(Checklist48[[#This Row],[SSGUID]],PIs[SSGUID],0),18)),INDEX(PIs[[Column1]:[SS]],MATCH(Checklist48[[#This Row],[SGUID]],PIs[SGUID],0),14))</f>
        <v>HOP 29.01.05</v>
      </c>
      <c r="K166"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6" s="44" t="str">
        <f>IF(Checklist48[[#This Row],[SGUID]]="",IF(Checklist48[[#This Row],[SSGUID]]="",INDEX(PIs[[Column1]:[SS]],MATCH(Checklist48[[#This Row],[PIGUID]],PIs[GUID],0),6),""),"")</f>
        <v>Amount (rate or concentration as applicable)</v>
      </c>
      <c r="M166" s="44" t="str">
        <f>IF(Checklist48[[#This Row],[SSGUID]]="",IF(Checklist48[[#This Row],[PIGUID]]="","",INDEX(PIs[[Column1]:[SS]],MATCH(Checklist48[[#This Row],[PIGUID]],PIs[GUID],0),8)),"")</f>
        <v>Minor Must</v>
      </c>
      <c r="N166" s="66"/>
      <c r="O166" s="66"/>
      <c r="P166" s="44" t="str">
        <f>IF(Checklist48[[#This Row],[ifna]]="NA","",IF(Checklist48[[#This Row],[RelatedPQ]]=0,"",IF(Checklist48[[#This Row],[RelatedPQ]]="","",IF((INDEX(S2PQ_relational[],MATCH(Checklist48[[#This Row],[PIGUID&amp;NO]],S2PQ_relational[PIGUID &amp; "NO"],0),1))=Checklist48[[#This Row],[PIGUID]],"Not applicable",""))))</f>
        <v/>
      </c>
      <c r="Q166" s="44" t="str">
        <f>IF(Checklist48[[#This Row],[N/A]]="Not Applicable",INDEX(S2PQ[[Step 2 questions]:[Justification]],MATCH(Checklist48[[#This Row],[RelatedPQ]],S2PQ[S2PQGUID],0),3),"")</f>
        <v/>
      </c>
      <c r="R166" s="66"/>
    </row>
    <row r="167" spans="2:18" s="43" customFormat="1" ht="33.75" x14ac:dyDescent="0.25">
      <c r="B167" s="44"/>
      <c r="C167" s="44"/>
      <c r="D167" s="43">
        <f>IF(Checklist48[[#This Row],[SGUID]]="",IF(Checklist48[[#This Row],[SSGUID]]="",0,1),1)</f>
        <v>0</v>
      </c>
      <c r="E167" s="44" t="s">
        <v>739</v>
      </c>
      <c r="F167" s="44" t="str">
        <f>_xlfn.IFNA(Checklist48[[#This Row],[RelatedPQ]],"NA")</f>
        <v>NA</v>
      </c>
      <c r="G167" s="44" t="e">
        <f>IF(Checklist48[[#This Row],[PIGUID]]="","",INDEX(S2PQ_relational[],MATCH(Checklist48[[#This Row],[PIGUID&amp;NO]],S2PQ_relational[PIGUID &amp; "NO"],0),2))</f>
        <v>#N/A</v>
      </c>
      <c r="H167" s="44" t="str">
        <f>Checklist48[[#This Row],[PIGUID]]&amp;"NO"</f>
        <v>5xLXn4DxWBj8AP6XESXBgpNO</v>
      </c>
      <c r="I167" s="44" t="b">
        <f>IF(Checklist48[[#This Row],[PIGUID]]="","",INDEX(PIs[NA Exempt],MATCH(Checklist48[[#This Row],[PIGUID]],PIs[GUID],0),1))</f>
        <v>0</v>
      </c>
      <c r="J167" s="44" t="str">
        <f>IF(Checklist48[[#This Row],[SGUID]]="",IF(Checklist48[[#This Row],[SSGUID]]="",IF(Checklist48[[#This Row],[PIGUID]]="","",INDEX(PIs[[Column1]:[SS]],MATCH(Checklist48[[#This Row],[PIGUID]],PIs[GUID],0),2)),INDEX(PIs[[Column1]:[SS]],MATCH(Checklist48[[#This Row],[SSGUID]],PIs[SSGUID],0),18)),INDEX(PIs[[Column1]:[SS]],MATCH(Checklist48[[#This Row],[SGUID]],PIs[SGUID],0),14))</f>
        <v>HOP 29.01.06</v>
      </c>
      <c r="K167"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7" s="44" t="str">
        <f>IF(Checklist48[[#This Row],[SGUID]]="",IF(Checklist48[[#This Row],[SSGUID]]="",INDEX(PIs[[Column1]:[SS]],MATCH(Checklist48[[#This Row],[PIGUID]],PIs[GUID],0),6),""),"")</f>
        <v>Name of the applicator to clearly identify the individual or team of workers performing the fertilization</v>
      </c>
      <c r="M167" s="44" t="str">
        <f>IF(Checklist48[[#This Row],[SSGUID]]="",IF(Checklist48[[#This Row],[PIGUID]]="","",INDEX(PIs[[Column1]:[SS]],MATCH(Checklist48[[#This Row],[PIGUID]],PIs[GUID],0),8)),"")</f>
        <v>Minor Must</v>
      </c>
      <c r="N167" s="66"/>
      <c r="O167" s="66"/>
      <c r="P167" s="44" t="str">
        <f>IF(Checklist48[[#This Row],[ifna]]="NA","",IF(Checklist48[[#This Row],[RelatedPQ]]=0,"",IF(Checklist48[[#This Row],[RelatedPQ]]="","",IF((INDEX(S2PQ_relational[],MATCH(Checklist48[[#This Row],[PIGUID&amp;NO]],S2PQ_relational[PIGUID &amp; "NO"],0),1))=Checklist48[[#This Row],[PIGUID]],"Not applicable",""))))</f>
        <v/>
      </c>
      <c r="Q167" s="44" t="str">
        <f>IF(Checklist48[[#This Row],[N/A]]="Not Applicable",INDEX(S2PQ[[Step 2 questions]:[Justification]],MATCH(Checklist48[[#This Row],[RelatedPQ]],S2PQ[S2PQGUID],0),3),"")</f>
        <v/>
      </c>
      <c r="R167" s="66"/>
    </row>
    <row r="168" spans="2:18" s="43" customFormat="1" ht="135" x14ac:dyDescent="0.25">
      <c r="B168" s="44"/>
      <c r="C168" s="44"/>
      <c r="D168" s="43">
        <f>IF(Checklist48[[#This Row],[SGUID]]="",IF(Checklist48[[#This Row],[SSGUID]]="",0,1),1)</f>
        <v>0</v>
      </c>
      <c r="E168" s="44" t="s">
        <v>732</v>
      </c>
      <c r="F168" s="44" t="str">
        <f>_xlfn.IFNA(Checklist48[[#This Row],[RelatedPQ]],"NA")</f>
        <v>NA</v>
      </c>
      <c r="G168" s="44" t="e">
        <f>IF(Checklist48[[#This Row],[PIGUID]]="","",INDEX(S2PQ_relational[],MATCH(Checklist48[[#This Row],[PIGUID&amp;NO]],S2PQ_relational[PIGUID &amp; "NO"],0),2))</f>
        <v>#N/A</v>
      </c>
      <c r="H168" s="44" t="str">
        <f>Checklist48[[#This Row],[PIGUID]]&amp;"NO"</f>
        <v>2Qs1Mijvs26Pe4hVPfa2X8NO</v>
      </c>
      <c r="I168" s="44" t="b">
        <f>IF(Checklist48[[#This Row],[PIGUID]]="","",INDEX(PIs[NA Exempt],MATCH(Checklist48[[#This Row],[PIGUID]],PIs[GUID],0),1))</f>
        <v>0</v>
      </c>
      <c r="J168" s="44" t="str">
        <f>IF(Checklist48[[#This Row],[SGUID]]="",IF(Checklist48[[#This Row],[SSGUID]]="",IF(Checklist48[[#This Row],[PIGUID]]="","",INDEX(PIs[[Column1]:[SS]],MATCH(Checklist48[[#This Row],[PIGUID]],PIs[GUID],0),2)),INDEX(PIs[[Column1]:[SS]],MATCH(Checklist48[[#This Row],[SSGUID]],PIs[SSGUID],0),18)),INDEX(PIs[[Column1]:[SS]],MATCH(Checklist48[[#This Row],[SGUID]],PIs[SGUID],0),14))</f>
        <v>HOP 29.01.07</v>
      </c>
      <c r="K168"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fertilizers is supported with metrics.</v>
      </c>
      <c r="L168" s="44" t="str">
        <f>IF(Checklist48[[#This Row],[SGUID]]="",IF(Checklist48[[#This Row],[SSGUID]]="",INDEX(PIs[[Column1]:[SS]],MATCH(Checklist48[[#This Row],[PIGUID]],PIs[GUID],0),6),""),"")</f>
        <v>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v>
      </c>
      <c r="M168" s="44" t="str">
        <f>IF(Checklist48[[#This Row],[SSGUID]]="",IF(Checklist48[[#This Row],[PIGUID]]="","",INDEX(PIs[[Column1]:[SS]],MATCH(Checklist48[[#This Row],[PIGUID]],PIs[GUID],0),8)),"")</f>
        <v>Recom.</v>
      </c>
      <c r="N168" s="66"/>
      <c r="O168" s="66"/>
      <c r="P168" s="44" t="str">
        <f>IF(Checklist48[[#This Row],[ifna]]="NA","",IF(Checklist48[[#This Row],[RelatedPQ]]=0,"",IF(Checklist48[[#This Row],[RelatedPQ]]="","",IF((INDEX(S2PQ_relational[],MATCH(Checklist48[[#This Row],[PIGUID&amp;NO]],S2PQ_relational[PIGUID &amp; "NO"],0),1))=Checklist48[[#This Row],[PIGUID]],"Not applicable",""))))</f>
        <v/>
      </c>
      <c r="Q168" s="44" t="str">
        <f>IF(Checklist48[[#This Row],[N/A]]="Not Applicable",INDEX(S2PQ[[Step 2 questions]:[Justification]],MATCH(Checklist48[[#This Row],[RelatedPQ]],S2PQ[S2PQGUID],0),3),"")</f>
        <v/>
      </c>
      <c r="R168" s="66"/>
    </row>
    <row r="169" spans="2:18" s="43" customFormat="1" ht="33.75" x14ac:dyDescent="0.25">
      <c r="B169" s="44"/>
      <c r="C169" s="44" t="s">
        <v>725</v>
      </c>
      <c r="D169" s="43">
        <f>IF(Checklist48[[#This Row],[SGUID]]="",IF(Checklist48[[#This Row],[SSGUID]]="",0,1),1)</f>
        <v>1</v>
      </c>
      <c r="E169" s="44"/>
      <c r="F169" s="44" t="str">
        <f>_xlfn.IFNA(Checklist48[[#This Row],[RelatedPQ]],"NA")</f>
        <v/>
      </c>
      <c r="G169" s="44" t="str">
        <f>IF(Checklist48[[#This Row],[PIGUID]]="","",INDEX(S2PQ_relational[],MATCH(Checklist48[[#This Row],[PIGUID&amp;NO]],S2PQ_relational[PIGUID &amp; "NO"],0),2))</f>
        <v/>
      </c>
      <c r="H169" s="44" t="str">
        <f>Checklist48[[#This Row],[PIGUID]]&amp;"NO"</f>
        <v>NO</v>
      </c>
      <c r="I169" s="44" t="str">
        <f>IF(Checklist48[[#This Row],[PIGUID]]="","",INDEX(PIs[NA Exempt],MATCH(Checklist48[[#This Row],[PIGUID]],PIs[GUID],0),1))</f>
        <v/>
      </c>
      <c r="J169" s="44" t="str">
        <f>IF(Checklist48[[#This Row],[SGUID]]="",IF(Checklist48[[#This Row],[SSGUID]]="",IF(Checklist48[[#This Row],[PIGUID]]="","",INDEX(PIs[[Column1]:[SS]],MATCH(Checklist48[[#This Row],[PIGUID]],PIs[GUID],0),2)),INDEX(PIs[[Column1]:[SS]],MATCH(Checklist48[[#This Row],[SSGUID]],PIs[SSGUID],0),18)),INDEX(PIs[[Column1]:[SS]],MATCH(Checklist48[[#This Row],[SGUID]],PIs[SGUID],0),14))</f>
        <v>HOP 29.02 Storage</v>
      </c>
      <c r="K16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9" s="44" t="str">
        <f>IF(Checklist48[[#This Row],[SGUID]]="",IF(Checklist48[[#This Row],[SSGUID]]="",INDEX(PIs[[Column1]:[SS]],MATCH(Checklist48[[#This Row],[PIGUID]],PIs[GUID],0),6),""),"")</f>
        <v/>
      </c>
      <c r="M169" s="44" t="str">
        <f>IF(Checklist48[[#This Row],[SSGUID]]="",IF(Checklist48[[#This Row],[PIGUID]]="","",INDEX(PIs[[Column1]:[SS]],MATCH(Checklist48[[#This Row],[PIGUID]],PIs[GUID],0),8)),"")</f>
        <v/>
      </c>
      <c r="N169" s="66"/>
      <c r="O169" s="66"/>
      <c r="P169" s="44" t="str">
        <f>IF(Checklist48[[#This Row],[ifna]]="NA","",IF(Checklist48[[#This Row],[RelatedPQ]]=0,"",IF(Checklist48[[#This Row],[RelatedPQ]]="","",IF((INDEX(S2PQ_relational[],MATCH(Checklist48[[#This Row],[PIGUID&amp;NO]],S2PQ_relational[PIGUID &amp; "NO"],0),1))=Checklist48[[#This Row],[PIGUID]],"Not applicable",""))))</f>
        <v/>
      </c>
      <c r="Q169" s="44" t="str">
        <f>IF(Checklist48[[#This Row],[N/A]]="Not Applicable",INDEX(S2PQ[[Step 2 questions]:[Justification]],MATCH(Checklist48[[#This Row],[RelatedPQ]],S2PQ[S2PQGUID],0),3),"")</f>
        <v/>
      </c>
      <c r="R169" s="66"/>
    </row>
    <row r="170" spans="2:18" s="43" customFormat="1" ht="123.75" x14ac:dyDescent="0.25">
      <c r="B170" s="44"/>
      <c r="C170" s="44"/>
      <c r="D170" s="43">
        <f>IF(Checklist48[[#This Row],[SGUID]]="",IF(Checklist48[[#This Row],[SSGUID]]="",0,1),1)</f>
        <v>0</v>
      </c>
      <c r="E170" s="44" t="s">
        <v>726</v>
      </c>
      <c r="F170" s="44" t="str">
        <f>_xlfn.IFNA(Checklist48[[#This Row],[RelatedPQ]],"NA")</f>
        <v>NA</v>
      </c>
      <c r="G170" s="44" t="e">
        <f>IF(Checklist48[[#This Row],[PIGUID]]="","",INDEX(S2PQ_relational[],MATCH(Checklist48[[#This Row],[PIGUID&amp;NO]],S2PQ_relational[PIGUID &amp; "NO"],0),2))</f>
        <v>#N/A</v>
      </c>
      <c r="H170" s="44" t="str">
        <f>Checklist48[[#This Row],[PIGUID]]&amp;"NO"</f>
        <v>1XQJJ6ch4J9VJVGCNL0cJsNO</v>
      </c>
      <c r="I170" s="44" t="b">
        <f>IF(Checklist48[[#This Row],[PIGUID]]="","",INDEX(PIs[NA Exempt],MATCH(Checklist48[[#This Row],[PIGUID]],PIs[GUID],0),1))</f>
        <v>0</v>
      </c>
      <c r="J170" s="44" t="str">
        <f>IF(Checklist48[[#This Row],[SGUID]]="",IF(Checklist48[[#This Row],[SSGUID]]="",IF(Checklist48[[#This Row],[PIGUID]]="","",INDEX(PIs[[Column1]:[SS]],MATCH(Checklist48[[#This Row],[PIGUID]],PIs[GUID],0),2)),INDEX(PIs[[Column1]:[SS]],MATCH(Checklist48[[#This Row],[SSGUID]],PIs[SSGUID],0),18)),INDEX(PIs[[Column1]:[SS]],MATCH(Checklist48[[#This Row],[SGUID]],PIs[SGUID],0),14))</f>
        <v>HOP 29.02.01</v>
      </c>
      <c r="K170"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that does not compromise food safety.</v>
      </c>
      <c r="L170" s="44" t="str">
        <f>IF(Checklist48[[#This Row],[SGUID]]="",IF(Checklist48[[#This Row],[SSGUID]]="",INDEX(PIs[[Column1]:[SS]],MATCH(Checklist48[[#This Row],[PIGUID]],PIs[GUID],0),6),""),"")</f>
        <v>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v>
      </c>
      <c r="M170" s="44" t="str">
        <f>IF(Checklist48[[#This Row],[SSGUID]]="",IF(Checklist48[[#This Row],[PIGUID]]="","",INDEX(PIs[[Column1]:[SS]],MATCH(Checklist48[[#This Row],[PIGUID]],PIs[GUID],0),8)),"")</f>
        <v>Major Must</v>
      </c>
      <c r="N170" s="66"/>
      <c r="O170" s="66"/>
      <c r="P170" s="44" t="str">
        <f>IF(Checklist48[[#This Row],[ifna]]="NA","",IF(Checklist48[[#This Row],[RelatedPQ]]=0,"",IF(Checklist48[[#This Row],[RelatedPQ]]="","",IF((INDEX(S2PQ_relational[],MATCH(Checklist48[[#This Row],[PIGUID&amp;NO]],S2PQ_relational[PIGUID &amp; "NO"],0),1))=Checklist48[[#This Row],[PIGUID]],"Not applicable",""))))</f>
        <v/>
      </c>
      <c r="Q170" s="44" t="str">
        <f>IF(Checklist48[[#This Row],[N/A]]="Not Applicable",INDEX(S2PQ[[Step 2 questions]:[Justification]],MATCH(Checklist48[[#This Row],[RelatedPQ]],S2PQ[S2PQGUID],0),3),"")</f>
        <v/>
      </c>
      <c r="R170" s="66"/>
    </row>
    <row r="171" spans="2:18" s="43" customFormat="1" ht="258.75" x14ac:dyDescent="0.25">
      <c r="B171" s="44"/>
      <c r="C171" s="44"/>
      <c r="D171" s="43">
        <f>IF(Checklist48[[#This Row],[SGUID]]="",IF(Checklist48[[#This Row],[SSGUID]]="",0,1),1)</f>
        <v>0</v>
      </c>
      <c r="E171" s="44" t="s">
        <v>719</v>
      </c>
      <c r="F171" s="44" t="str">
        <f>_xlfn.IFNA(Checklist48[[#This Row],[RelatedPQ]],"NA")</f>
        <v>NA</v>
      </c>
      <c r="G171" s="44" t="e">
        <f>IF(Checklist48[[#This Row],[PIGUID]]="","",INDEX(S2PQ_relational[],MATCH(Checklist48[[#This Row],[PIGUID&amp;NO]],S2PQ_relational[PIGUID &amp; "NO"],0),2))</f>
        <v>#N/A</v>
      </c>
      <c r="H171" s="44" t="str">
        <f>Checklist48[[#This Row],[PIGUID]]&amp;"NO"</f>
        <v>4NYe7wjOxVmZQJZjOa5mokNO</v>
      </c>
      <c r="I171" s="44" t="b">
        <f>IF(Checklist48[[#This Row],[PIGUID]]="","",INDEX(PIs[NA Exempt],MATCH(Checklist48[[#This Row],[PIGUID]],PIs[GUID],0),1))</f>
        <v>0</v>
      </c>
      <c r="J171" s="44" t="str">
        <f>IF(Checklist48[[#This Row],[SGUID]]="",IF(Checklist48[[#This Row],[SSGUID]]="",IF(Checklist48[[#This Row],[PIGUID]]="","",INDEX(PIs[[Column1]:[SS]],MATCH(Checklist48[[#This Row],[PIGUID]],PIs[GUID],0),2)),INDEX(PIs[[Column1]:[SS]],MATCH(Checklist48[[#This Row],[SSGUID]],PIs[SSGUID],0),18)),INDEX(PIs[[Column1]:[SS]],MATCH(Checklist48[[#This Row],[SGUID]],PIs[SGUID],0),14))</f>
        <v>HOP 29.02.02</v>
      </c>
      <c r="K171"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that reduces the risk of environmental contamination.</v>
      </c>
      <c r="L171" s="44" t="str">
        <f>IF(Checklist48[[#This Row],[SGUID]]="",IF(Checklist48[[#This Row],[SSGUID]]="",INDEX(PIs[[Column1]:[SS]],MATCH(Checklist48[[#This Row],[PIGUID]],PIs[GUID],0),6),""),"")</f>
        <v>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v>
      </c>
      <c r="M171" s="44" t="str">
        <f>IF(Checklist48[[#This Row],[SSGUID]]="",IF(Checklist48[[#This Row],[PIGUID]]="","",INDEX(PIs[[Column1]:[SS]],MATCH(Checklist48[[#This Row],[PIGUID]],PIs[GUID],0),8)),"")</f>
        <v>Minor Must</v>
      </c>
      <c r="N171" s="66"/>
      <c r="O171" s="66"/>
      <c r="P171" s="44" t="str">
        <f>IF(Checklist48[[#This Row],[ifna]]="NA","",IF(Checklist48[[#This Row],[RelatedPQ]]=0,"",IF(Checklist48[[#This Row],[RelatedPQ]]="","",IF((INDEX(S2PQ_relational[],MATCH(Checklist48[[#This Row],[PIGUID&amp;NO]],S2PQ_relational[PIGUID &amp; "NO"],0),1))=Checklist48[[#This Row],[PIGUID]],"Not applicable",""))))</f>
        <v/>
      </c>
      <c r="Q171" s="44" t="str">
        <f>IF(Checklist48[[#This Row],[N/A]]="Not Applicable",INDEX(S2PQ[[Step 2 questions]:[Justification]],MATCH(Checklist48[[#This Row],[RelatedPQ]],S2PQ[S2PQGUID],0),3),"")</f>
        <v/>
      </c>
      <c r="R171" s="66"/>
    </row>
    <row r="172" spans="2:18" s="43" customFormat="1" ht="33.75" x14ac:dyDescent="0.25">
      <c r="B172" s="44"/>
      <c r="C172" s="44" t="s">
        <v>707</v>
      </c>
      <c r="D172" s="43">
        <f>IF(Checklist48[[#This Row],[SGUID]]="",IF(Checklist48[[#This Row],[SSGUID]]="",0,1),1)</f>
        <v>1</v>
      </c>
      <c r="E172" s="44"/>
      <c r="F172" s="44" t="str">
        <f>_xlfn.IFNA(Checklist48[[#This Row],[RelatedPQ]],"NA")</f>
        <v/>
      </c>
      <c r="G172" s="44" t="str">
        <f>IF(Checklist48[[#This Row],[PIGUID]]="","",INDEX(S2PQ_relational[],MATCH(Checklist48[[#This Row],[PIGUID&amp;NO]],S2PQ_relational[PIGUID &amp; "NO"],0),2))</f>
        <v/>
      </c>
      <c r="H172" s="44" t="str">
        <f>Checklist48[[#This Row],[PIGUID]]&amp;"NO"</f>
        <v>NO</v>
      </c>
      <c r="I172" s="44" t="str">
        <f>IF(Checklist48[[#This Row],[PIGUID]]="","",INDEX(PIs[NA Exempt],MATCH(Checklist48[[#This Row],[PIGUID]],PIs[GUID],0),1))</f>
        <v/>
      </c>
      <c r="J172" s="44" t="str">
        <f>IF(Checklist48[[#This Row],[SGUID]]="",IF(Checklist48[[#This Row],[SSGUID]]="",IF(Checklist48[[#This Row],[PIGUID]]="","",INDEX(PIs[[Column1]:[SS]],MATCH(Checklist48[[#This Row],[PIGUID]],PIs[GUID],0),2)),INDEX(PIs[[Column1]:[SS]],MATCH(Checklist48[[#This Row],[SSGUID]],PIs[SSGUID],0),18)),INDEX(PIs[[Column1]:[SS]],MATCH(Checklist48[[#This Row],[SGUID]],PIs[SGUID],0),14))</f>
        <v>HOP 29.03 Organic fertilizers</v>
      </c>
      <c r="K17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2" s="44" t="str">
        <f>IF(Checklist48[[#This Row],[SGUID]]="",IF(Checklist48[[#This Row],[SSGUID]]="",INDEX(PIs[[Column1]:[SS]],MATCH(Checklist48[[#This Row],[PIGUID]],PIs[GUID],0),6),""),"")</f>
        <v/>
      </c>
      <c r="M172" s="44" t="str">
        <f>IF(Checklist48[[#This Row],[SSGUID]]="",IF(Checklist48[[#This Row],[PIGUID]]="","",INDEX(PIs[[Column1]:[SS]],MATCH(Checklist48[[#This Row],[PIGUID]],PIs[GUID],0),8)),"")</f>
        <v/>
      </c>
      <c r="N172" s="66"/>
      <c r="O172" s="66"/>
      <c r="P172" s="44" t="str">
        <f>IF(Checklist48[[#This Row],[ifna]]="NA","",IF(Checklist48[[#This Row],[RelatedPQ]]=0,"",IF(Checklist48[[#This Row],[RelatedPQ]]="","",IF((INDEX(S2PQ_relational[],MATCH(Checklist48[[#This Row],[PIGUID&amp;NO]],S2PQ_relational[PIGUID &amp; "NO"],0),1))=Checklist48[[#This Row],[PIGUID]],"Not applicable",""))))</f>
        <v/>
      </c>
      <c r="Q172" s="44" t="str">
        <f>IF(Checklist48[[#This Row],[N/A]]="Not Applicable",INDEX(S2PQ[[Step 2 questions]:[Justification]],MATCH(Checklist48[[#This Row],[RelatedPQ]],S2PQ[S2PQGUID],0),3),"")</f>
        <v/>
      </c>
      <c r="R172" s="66"/>
    </row>
    <row r="173" spans="2:18" s="43" customFormat="1" ht="213.75" x14ac:dyDescent="0.25">
      <c r="B173" s="44"/>
      <c r="C173" s="44"/>
      <c r="D173" s="43">
        <f>IF(Checklist48[[#This Row],[SGUID]]="",IF(Checklist48[[#This Row],[SSGUID]]="",0,1),1)</f>
        <v>0</v>
      </c>
      <c r="E173" s="44" t="s">
        <v>714</v>
      </c>
      <c r="F173" s="44" t="str">
        <f>_xlfn.IFNA(Checklist48[[#This Row],[RelatedPQ]],"NA")</f>
        <v>NA</v>
      </c>
      <c r="G173" s="44" t="e">
        <f>IF(Checklist48[[#This Row],[PIGUID]]="","",INDEX(S2PQ_relational[],MATCH(Checklist48[[#This Row],[PIGUID&amp;NO]],S2PQ_relational[PIGUID &amp; "NO"],0),2))</f>
        <v>#N/A</v>
      </c>
      <c r="H173" s="44" t="str">
        <f>Checklist48[[#This Row],[PIGUID]]&amp;"NO"</f>
        <v>26BVla6BrFEImHtaFrm6JiNO</v>
      </c>
      <c r="I173" s="44" t="b">
        <f>IF(Checklist48[[#This Row],[PIGUID]]="","",INDEX(PIs[NA Exempt],MATCH(Checklist48[[#This Row],[PIGUID]],PIs[GUID],0),1))</f>
        <v>0</v>
      </c>
      <c r="J173" s="44" t="str">
        <f>IF(Checklist48[[#This Row],[SGUID]]="",IF(Checklist48[[#This Row],[SSGUID]]="",IF(Checklist48[[#This Row],[PIGUID]]="","",INDEX(PIs[[Column1]:[SS]],MATCH(Checklist48[[#This Row],[PIGUID]],PIs[GUID],0),2)),INDEX(PIs[[Column1]:[SS]],MATCH(Checklist48[[#This Row],[SSGUID]],PIs[SSGUID],0),18)),INDEX(PIs[[Column1]:[SS]],MATCH(Checklist48[[#This Row],[SGUID]],PIs[SGUID],0),14))</f>
        <v>HOP 29.03.01</v>
      </c>
      <c r="K173"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for organic fertilizer is conducted as per intended use.</v>
      </c>
      <c r="L173" s="44" t="str">
        <f>IF(Checklist48[[#This Row],[SGUID]]="",IF(Checklist48[[#This Row],[SSGUID]]="",INDEX(PIs[[Column1]:[SS]],MATCH(Checklist48[[#This Row],[PIGUID]],PIs[GUID],0),6),""),"")</f>
        <v>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v>
      </c>
      <c r="M173" s="44" t="str">
        <f>IF(Checklist48[[#This Row],[SSGUID]]="",IF(Checklist48[[#This Row],[PIGUID]]="","",INDEX(PIs[[Column1]:[SS]],MATCH(Checklist48[[#This Row],[PIGUID]],PIs[GUID],0),8)),"")</f>
        <v>Major Must</v>
      </c>
      <c r="N173" s="66"/>
      <c r="O173" s="66"/>
      <c r="P173" s="44" t="str">
        <f>IF(Checklist48[[#This Row],[ifna]]="NA","",IF(Checklist48[[#This Row],[RelatedPQ]]=0,"",IF(Checklist48[[#This Row],[RelatedPQ]]="","",IF((INDEX(S2PQ_relational[],MATCH(Checklist48[[#This Row],[PIGUID&amp;NO]],S2PQ_relational[PIGUID &amp; "NO"],0),1))=Checklist48[[#This Row],[PIGUID]],"Not applicable",""))))</f>
        <v/>
      </c>
      <c r="Q173" s="44" t="str">
        <f>IF(Checklist48[[#This Row],[N/A]]="Not Applicable",INDEX(S2PQ[[Step 2 questions]:[Justification]],MATCH(Checklist48[[#This Row],[RelatedPQ]],S2PQ[S2PQGUID],0),3),"")</f>
        <v/>
      </c>
      <c r="R173" s="66"/>
    </row>
    <row r="174" spans="2:18" s="43" customFormat="1" ht="135" x14ac:dyDescent="0.25">
      <c r="B174" s="44"/>
      <c r="C174" s="44"/>
      <c r="D174" s="43">
        <f>IF(Checklist48[[#This Row],[SGUID]]="",IF(Checklist48[[#This Row],[SSGUID]]="",0,1),1)</f>
        <v>0</v>
      </c>
      <c r="E174" s="44" t="s">
        <v>708</v>
      </c>
      <c r="F174" s="44" t="str">
        <f>_xlfn.IFNA(Checklist48[[#This Row],[RelatedPQ]],"NA")</f>
        <v>NA</v>
      </c>
      <c r="G174" s="44" t="e">
        <f>IF(Checklist48[[#This Row],[PIGUID]]="","",INDEX(S2PQ_relational[],MATCH(Checklist48[[#This Row],[PIGUID&amp;NO]],S2PQ_relational[PIGUID &amp; "NO"],0),2))</f>
        <v>#N/A</v>
      </c>
      <c r="H174" s="44" t="str">
        <f>Checklist48[[#This Row],[PIGUID]]&amp;"NO"</f>
        <v>2GfIMUBUwz5VXa1m8ciBIpNO</v>
      </c>
      <c r="I174" s="44" t="b">
        <f>IF(Checklist48[[#This Row],[PIGUID]]="","",INDEX(PIs[NA Exempt],MATCH(Checklist48[[#This Row],[PIGUID]],PIs[GUID],0),1))</f>
        <v>0</v>
      </c>
      <c r="J174" s="44" t="str">
        <f>IF(Checklist48[[#This Row],[SGUID]]="",IF(Checklist48[[#This Row],[SSGUID]]="",IF(Checklist48[[#This Row],[PIGUID]]="","",INDEX(PIs[[Column1]:[SS]],MATCH(Checklist48[[#This Row],[PIGUID]],PIs[GUID],0),2)),INDEX(PIs[[Column1]:[SS]],MATCH(Checklist48[[#This Row],[SSGUID]],PIs[SSGUID],0),18)),INDEX(PIs[[Column1]:[SS]],MATCH(Checklist48[[#This Row],[SGUID]],PIs[SGUID],0),14))</f>
        <v>HOP 29.03.02</v>
      </c>
      <c r="K174" s="44" t="str">
        <f>IF(Checklist48[[#This Row],[SGUID]]="",IF(Checklist48[[#This Row],[SSGUID]]="",IF(Checklist48[[#This Row],[PIGUID]]="","",INDEX(PIs[[Column1]:[SS]],MATCH(Checklist48[[#This Row],[PIGUID]],PIs[GUID],0),4)),INDEX(PIs[[Column1]:[Ssbody]],MATCH(Checklist48[[#This Row],[SSGUID]],PIs[SSGUID],0),19)),INDEX(PIs[[Column1]:[SS]],MATCH(Checklist48[[#This Row],[SGUID]],PIs[SGUID],0),15))</f>
        <v>The interval between the application of organic fertilizer and harvest does not compromise food safety.</v>
      </c>
      <c r="L174" s="44" t="str">
        <f>IF(Checklist48[[#This Row],[SGUID]]="",IF(Checklist48[[#This Row],[SSGUID]]="",INDEX(PIs[[Column1]:[SS]],MATCH(Checklist48[[#This Row],[PIGUID]],PIs[GUID],0),6),""),"")</f>
        <v>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
Raw manure shall be applied prior to bud burst or on a shorter interval based on the risk assessment, but never shorter than 60 days prior to harvest.</v>
      </c>
      <c r="M174" s="44" t="str">
        <f>IF(Checklist48[[#This Row],[SSGUID]]="",IF(Checklist48[[#This Row],[PIGUID]]="","",INDEX(PIs[[Column1]:[SS]],MATCH(Checklist48[[#This Row],[PIGUID]],PIs[GUID],0),8)),"")</f>
        <v>Major Must</v>
      </c>
      <c r="N174" s="66"/>
      <c r="O174" s="66"/>
      <c r="P174" s="44" t="str">
        <f>IF(Checklist48[[#This Row],[ifna]]="NA","",IF(Checklist48[[#This Row],[RelatedPQ]]=0,"",IF(Checklist48[[#This Row],[RelatedPQ]]="","",IF((INDEX(S2PQ_relational[],MATCH(Checklist48[[#This Row],[PIGUID&amp;NO]],S2PQ_relational[PIGUID &amp; "NO"],0),1))=Checklist48[[#This Row],[PIGUID]],"Not applicable",""))))</f>
        <v/>
      </c>
      <c r="Q174" s="44" t="str">
        <f>IF(Checklist48[[#This Row],[N/A]]="Not Applicable",INDEX(S2PQ[[Step 2 questions]:[Justification]],MATCH(Checklist48[[#This Row],[RelatedPQ]],S2PQ[S2PQGUID],0),3),"")</f>
        <v/>
      </c>
      <c r="R174" s="66"/>
    </row>
    <row r="175" spans="2:18" s="43" customFormat="1" ht="67.5" x14ac:dyDescent="0.25">
      <c r="B175" s="44"/>
      <c r="C175" s="44"/>
      <c r="D175" s="43">
        <f>IF(Checklist48[[#This Row],[SGUID]]="",IF(Checklist48[[#This Row],[SSGUID]]="",0,1),1)</f>
        <v>0</v>
      </c>
      <c r="E175" s="44" t="s">
        <v>701</v>
      </c>
      <c r="F175" s="44" t="str">
        <f>_xlfn.IFNA(Checklist48[[#This Row],[RelatedPQ]],"NA")</f>
        <v>NA</v>
      </c>
      <c r="G175" s="44" t="e">
        <f>IF(Checklist48[[#This Row],[PIGUID]]="","",INDEX(S2PQ_relational[],MATCH(Checklist48[[#This Row],[PIGUID&amp;NO]],S2PQ_relational[PIGUID &amp; "NO"],0),2))</f>
        <v>#N/A</v>
      </c>
      <c r="H175" s="44" t="str">
        <f>Checklist48[[#This Row],[PIGUID]]&amp;"NO"</f>
        <v>jJEBLIN7mctK6PYNi7ujeNO</v>
      </c>
      <c r="I175" s="44" t="b">
        <f>IF(Checklist48[[#This Row],[PIGUID]]="","",INDEX(PIs[NA Exempt],MATCH(Checklist48[[#This Row],[PIGUID]],PIs[GUID],0),1))</f>
        <v>0</v>
      </c>
      <c r="J175" s="44" t="str">
        <f>IF(Checklist48[[#This Row],[SGUID]]="",IF(Checklist48[[#This Row],[SSGUID]]="",IF(Checklist48[[#This Row],[PIGUID]]="","",INDEX(PIs[[Column1]:[SS]],MATCH(Checklist48[[#This Row],[PIGUID]],PIs[GUID],0),2)),INDEX(PIs[[Column1]:[SS]],MATCH(Checklist48[[#This Row],[SSGUID]],PIs[SSGUID],0),18)),INDEX(PIs[[Column1]:[SS]],MATCH(Checklist48[[#This Row],[SGUID]],PIs[SGUID],0),14))</f>
        <v>HOP 29.03.03</v>
      </c>
      <c r="K175"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human sewage sludge is prohibited on the farm.</v>
      </c>
      <c r="L175" s="44" t="str">
        <f>IF(Checklist48[[#This Row],[SGUID]]="",IF(Checklist48[[#This Row],[SSGUID]]="",INDEX(PIs[[Column1]:[SS]],MATCH(Checklist48[[#This Row],[PIGUID]],PIs[GUID],0),6),""),"")</f>
        <v>Human sewage sludge shall never be used in the production of registered crops. The use of human sewage sludge that has been composted or incorporated into a commercially available product is not permitted, regardless of lawful use according to prevailing regulations.</v>
      </c>
      <c r="M175" s="44" t="str">
        <f>IF(Checklist48[[#This Row],[SSGUID]]="",IF(Checklist48[[#This Row],[PIGUID]]="","",INDEX(PIs[[Column1]:[SS]],MATCH(Checklist48[[#This Row],[PIGUID]],PIs[GUID],0),8)),"")</f>
        <v>Major Must</v>
      </c>
      <c r="N175" s="66"/>
      <c r="O175" s="66"/>
      <c r="P175" s="44" t="str">
        <f>IF(Checklist48[[#This Row],[ifna]]="NA","",IF(Checklist48[[#This Row],[RelatedPQ]]=0,"",IF(Checklist48[[#This Row],[RelatedPQ]]="","",IF((INDEX(S2PQ_relational[],MATCH(Checklist48[[#This Row],[PIGUID&amp;NO]],S2PQ_relational[PIGUID &amp; "NO"],0),1))=Checklist48[[#This Row],[PIGUID]],"Not applicable",""))))</f>
        <v/>
      </c>
      <c r="Q175" s="44" t="str">
        <f>IF(Checklist48[[#This Row],[N/A]]="Not Applicable",INDEX(S2PQ[[Step 2 questions]:[Justification]],MATCH(Checklist48[[#This Row],[RelatedPQ]],S2PQ[S2PQGUID],0),3),"")</f>
        <v/>
      </c>
      <c r="R175" s="66"/>
    </row>
    <row r="176" spans="2:18" s="43" customFormat="1" ht="33.75" x14ac:dyDescent="0.25">
      <c r="B176" s="44"/>
      <c r="C176" s="44" t="s">
        <v>120</v>
      </c>
      <c r="D176" s="43">
        <f>IF(Checklist48[[#This Row],[SGUID]]="",IF(Checklist48[[#This Row],[SSGUID]]="",0,1),1)</f>
        <v>1</v>
      </c>
      <c r="E176" s="44"/>
      <c r="F176" s="44" t="str">
        <f>_xlfn.IFNA(Checklist48[[#This Row],[RelatedPQ]],"NA")</f>
        <v/>
      </c>
      <c r="G176" s="44" t="str">
        <f>IF(Checklist48[[#This Row],[PIGUID]]="","",INDEX(S2PQ_relational[],MATCH(Checklist48[[#This Row],[PIGUID&amp;NO]],S2PQ_relational[PIGUID &amp; "NO"],0),2))</f>
        <v/>
      </c>
      <c r="H176" s="44" t="str">
        <f>Checklist48[[#This Row],[PIGUID]]&amp;"NO"</f>
        <v>NO</v>
      </c>
      <c r="I176" s="44" t="str">
        <f>IF(Checklist48[[#This Row],[PIGUID]]="","",INDEX(PIs[NA Exempt],MATCH(Checklist48[[#This Row],[PIGUID]],PIs[GUID],0),1))</f>
        <v/>
      </c>
      <c r="J176" s="44" t="str">
        <f>IF(Checklist48[[#This Row],[SGUID]]="",IF(Checklist48[[#This Row],[SSGUID]]="",IF(Checklist48[[#This Row],[PIGUID]]="","",INDEX(PIs[[Column1]:[SS]],MATCH(Checklist48[[#This Row],[PIGUID]],PIs[GUID],0),2)),INDEX(PIs[[Column1]:[SS]],MATCH(Checklist48[[#This Row],[SSGUID]],PIs[SSGUID],0),18)),INDEX(PIs[[Column1]:[SS]],MATCH(Checklist48[[#This Row],[SGUID]],PIs[SGUID],0),14))</f>
        <v>HOP 29.04 Nutrient content</v>
      </c>
      <c r="K176"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6" s="44" t="str">
        <f>IF(Checklist48[[#This Row],[SGUID]]="",IF(Checklist48[[#This Row],[SSGUID]]="",INDEX(PIs[[Column1]:[SS]],MATCH(Checklist48[[#This Row],[PIGUID]],PIs[GUID],0),6),""),"")</f>
        <v/>
      </c>
      <c r="M176" s="44" t="str">
        <f>IF(Checklist48[[#This Row],[SSGUID]]="",IF(Checklist48[[#This Row],[PIGUID]]="","",INDEX(PIs[[Column1]:[SS]],MATCH(Checklist48[[#This Row],[PIGUID]],PIs[GUID],0),8)),"")</f>
        <v/>
      </c>
      <c r="N176" s="66"/>
      <c r="O176" s="66"/>
      <c r="P176" s="44" t="str">
        <f>IF(Checklist48[[#This Row],[ifna]]="NA","",IF(Checklist48[[#This Row],[RelatedPQ]]=0,"",IF(Checklist48[[#This Row],[RelatedPQ]]="","",IF((INDEX(S2PQ_relational[],MATCH(Checklist48[[#This Row],[PIGUID&amp;NO]],S2PQ_relational[PIGUID &amp; "NO"],0),1))=Checklist48[[#This Row],[PIGUID]],"Not applicable",""))))</f>
        <v/>
      </c>
      <c r="Q176" s="44" t="str">
        <f>IF(Checklist48[[#This Row],[N/A]]="Not Applicable",INDEX(S2PQ[[Step 2 questions]:[Justification]],MATCH(Checklist48[[#This Row],[RelatedPQ]],S2PQ[S2PQGUID],0),3),"")</f>
        <v/>
      </c>
      <c r="R176" s="66"/>
    </row>
    <row r="177" spans="2:18" s="43" customFormat="1" ht="45" x14ac:dyDescent="0.25">
      <c r="B177" s="44"/>
      <c r="C177" s="44"/>
      <c r="D177" s="43">
        <f>IF(Checklist48[[#This Row],[SGUID]]="",IF(Checklist48[[#This Row],[SSGUID]]="",0,1),1)</f>
        <v>0</v>
      </c>
      <c r="E177" s="44" t="s">
        <v>113</v>
      </c>
      <c r="F177" s="44" t="str">
        <f>_xlfn.IFNA(Checklist48[[#This Row],[RelatedPQ]],"NA")</f>
        <v>NA</v>
      </c>
      <c r="G177" s="44" t="e">
        <f>IF(Checklist48[[#This Row],[PIGUID]]="","",INDEX(S2PQ_relational[],MATCH(Checklist48[[#This Row],[PIGUID&amp;NO]],S2PQ_relational[PIGUID &amp; "NO"],0),2))</f>
        <v>#N/A</v>
      </c>
      <c r="H177" s="44" t="str">
        <f>Checklist48[[#This Row],[PIGUID]]&amp;"NO"</f>
        <v>2jkGeinzttwtVi0NFd3Jm9NO</v>
      </c>
      <c r="I177" s="44" t="b">
        <f>IF(Checklist48[[#This Row],[PIGUID]]="","",INDEX(PIs[NA Exempt],MATCH(Checklist48[[#This Row],[PIGUID]],PIs[GUID],0),1))</f>
        <v>0</v>
      </c>
      <c r="J177" s="44" t="str">
        <f>IF(Checklist48[[#This Row],[SGUID]]="",IF(Checklist48[[#This Row],[SSGUID]]="",IF(Checklist48[[#This Row],[PIGUID]]="","",INDEX(PIs[[Column1]:[SS]],MATCH(Checklist48[[#This Row],[PIGUID]],PIs[GUID],0),2)),INDEX(PIs[[Column1]:[SS]],MATCH(Checklist48[[#This Row],[SSGUID]],PIs[SSGUID],0),18)),INDEX(PIs[[Column1]:[SS]],MATCH(Checklist48[[#This Row],[SGUID]],PIs[SGUID],0),14))</f>
        <v>HOP 29.04.01</v>
      </c>
      <c r="K177" s="44" t="str">
        <f>IF(Checklist48[[#This Row],[SGUID]]="",IF(Checklist48[[#This Row],[SSGUID]]="",IF(Checklist48[[#This Row],[PIGUID]]="","",INDEX(PIs[[Column1]:[SS]],MATCH(Checklist48[[#This Row],[PIGUID]],PIs[GUID],0),4)),INDEX(PIs[[Column1]:[Ssbody]],MATCH(Checklist48[[#This Row],[SSGUID]],PIs[SSGUID],0),19)),INDEX(PIs[[Column1]:[SS]],MATCH(Checklist48[[#This Row],[SGUID]],PIs[SGUID],0),15))</f>
        <v>The content of major nutrients (nitrogen, phosphorus, potassium) in applied fertilizers is known.</v>
      </c>
      <c r="L177" s="44" t="str">
        <f>IF(Checklist48[[#This Row],[SGUID]]="",IF(Checklist48[[#This Row],[SSGUID]]="",INDEX(PIs[[Column1]:[SS]],MATCH(Checklist48[[#This Row],[PIGUID]],PIs[GUID],0),6),""),"")</f>
        <v>Documented evidence/labels detailing major nutrient content (or recognized standard values) shall be available for all fertilizers (organic and inorganic) used on registered crops within the last 24 months.</v>
      </c>
      <c r="M177" s="44" t="str">
        <f>IF(Checklist48[[#This Row],[SSGUID]]="",IF(Checklist48[[#This Row],[PIGUID]]="","",INDEX(PIs[[Column1]:[SS]],MATCH(Checklist48[[#This Row],[PIGUID]],PIs[GUID],0),8)),"")</f>
        <v>Minor Must</v>
      </c>
      <c r="N177" s="66"/>
      <c r="O177" s="66"/>
      <c r="P177" s="44" t="str">
        <f>IF(Checklist48[[#This Row],[ifna]]="NA","",IF(Checklist48[[#This Row],[RelatedPQ]]=0,"",IF(Checklist48[[#This Row],[RelatedPQ]]="","",IF((INDEX(S2PQ_relational[],MATCH(Checklist48[[#This Row],[PIGUID&amp;NO]],S2PQ_relational[PIGUID &amp; "NO"],0),1))=Checklist48[[#This Row],[PIGUID]],"Not applicable",""))))</f>
        <v/>
      </c>
      <c r="Q177" s="44" t="str">
        <f>IF(Checklist48[[#This Row],[N/A]]="Not Applicable",INDEX(S2PQ[[Step 2 questions]:[Justification]],MATCH(Checklist48[[#This Row],[RelatedPQ]],S2PQ[S2PQGUID],0),3),"")</f>
        <v/>
      </c>
      <c r="R177" s="66"/>
    </row>
    <row r="178" spans="2:18" s="43" customFormat="1" ht="45" x14ac:dyDescent="0.25">
      <c r="B178" s="44"/>
      <c r="C178" s="44"/>
      <c r="D178" s="43">
        <f>IF(Checklist48[[#This Row],[SGUID]]="",IF(Checklist48[[#This Row],[SSGUID]]="",0,1),1)</f>
        <v>0</v>
      </c>
      <c r="E178" s="44" t="s">
        <v>121</v>
      </c>
      <c r="F178" s="44" t="str">
        <f>_xlfn.IFNA(Checklist48[[#This Row],[RelatedPQ]],"NA")</f>
        <v>NA</v>
      </c>
      <c r="G178" s="44" t="e">
        <f>IF(Checklist48[[#This Row],[PIGUID]]="","",INDEX(S2PQ_relational[],MATCH(Checklist48[[#This Row],[PIGUID&amp;NO]],S2PQ_relational[PIGUID &amp; "NO"],0),2))</f>
        <v>#N/A</v>
      </c>
      <c r="H178" s="44" t="str">
        <f>Checklist48[[#This Row],[PIGUID]]&amp;"NO"</f>
        <v>5YRMHqXiYpBBlxJBQ0CEBRNO</v>
      </c>
      <c r="I178" s="44" t="b">
        <f>IF(Checklist48[[#This Row],[PIGUID]]="","",INDEX(PIs[NA Exempt],MATCH(Checklist48[[#This Row],[PIGUID]],PIs[GUID],0),1))</f>
        <v>0</v>
      </c>
      <c r="J178" s="44" t="str">
        <f>IF(Checklist48[[#This Row],[SGUID]]="",IF(Checklist48[[#This Row],[SSGUID]]="",IF(Checklist48[[#This Row],[PIGUID]]="","",INDEX(PIs[[Column1]:[SS]],MATCH(Checklist48[[#This Row],[PIGUID]],PIs[GUID],0),2)),INDEX(PIs[[Column1]:[SS]],MATCH(Checklist48[[#This Row],[SSGUID]],PIs[SSGUID],0),18)),INDEX(PIs[[Column1]:[SS]],MATCH(Checklist48[[#This Row],[SGUID]],PIs[SGUID],0),14))</f>
        <v>HOP 29.04.02</v>
      </c>
      <c r="K178" s="44" t="str">
        <f>IF(Checklist48[[#This Row],[SGUID]]="",IF(Checklist48[[#This Row],[SSGUID]]="",IF(Checklist48[[#This Row],[PIGUID]]="","",INDEX(PIs[[Column1]:[SS]],MATCH(Checklist48[[#This Row],[PIGUID]],PIs[GUID],0),4)),INDEX(PIs[[Column1]:[Ssbody]],MATCH(Checklist48[[#This Row],[SSGUID]],PIs[SSGUID],0),19)),INDEX(PIs[[Column1]:[SS]],MATCH(Checklist48[[#This Row],[SGUID]],PIs[SGUID],0),15))</f>
        <v>Purchased inorganic fertilizers are accompanied by documented evidence of chemical content, including heavy metals.</v>
      </c>
      <c r="L178" s="44" t="str">
        <f>IF(Checklist48[[#This Row],[SGUID]]="",IF(Checklist48[[#This Row],[SSGUID]]="",INDEX(PIs[[Column1]:[SS]],MATCH(Checklist48[[#This Row],[PIGUID]],PIs[GUID],0),6),""),"")</f>
        <v>Documented evidence detailing chemical content, including heavy metals, should be available for all inorganic fertilizers used on registered crops within the last 12 months.</v>
      </c>
      <c r="M178" s="44" t="str">
        <f>IF(Checklist48[[#This Row],[SSGUID]]="",IF(Checklist48[[#This Row],[PIGUID]]="","",INDEX(PIs[[Column1]:[SS]],MATCH(Checklist48[[#This Row],[PIGUID]],PIs[GUID],0),8)),"")</f>
        <v>Recom.</v>
      </c>
      <c r="N178" s="66"/>
      <c r="O178" s="66"/>
      <c r="P178" s="44" t="str">
        <f>IF(Checklist48[[#This Row],[ifna]]="NA","",IF(Checklist48[[#This Row],[RelatedPQ]]=0,"",IF(Checklist48[[#This Row],[RelatedPQ]]="","",IF((INDEX(S2PQ_relational[],MATCH(Checklist48[[#This Row],[PIGUID&amp;NO]],S2PQ_relational[PIGUID &amp; "NO"],0),1))=Checklist48[[#This Row],[PIGUID]],"Not applicable",""))))</f>
        <v/>
      </c>
      <c r="Q178" s="44" t="str">
        <f>IF(Checklist48[[#This Row],[N/A]]="Not Applicable",INDEX(S2PQ[[Step 2 questions]:[Justification]],MATCH(Checklist48[[#This Row],[RelatedPQ]],S2PQ[S2PQGUID],0),3),"")</f>
        <v/>
      </c>
      <c r="R178" s="66"/>
    </row>
    <row r="179" spans="2:18" s="43" customFormat="1" ht="33.75" x14ac:dyDescent="0.25">
      <c r="B179" s="44" t="s">
        <v>111</v>
      </c>
      <c r="C179" s="44"/>
      <c r="D179" s="43">
        <f>IF(Checklist48[[#This Row],[SGUID]]="",IF(Checklist48[[#This Row],[SSGUID]]="",0,1),1)</f>
        <v>1</v>
      </c>
      <c r="E179" s="44"/>
      <c r="F179" s="44" t="str">
        <f>_xlfn.IFNA(Checklist48[[#This Row],[RelatedPQ]],"NA")</f>
        <v/>
      </c>
      <c r="G179" s="44" t="str">
        <f>IF(Checklist48[[#This Row],[PIGUID]]="","",INDEX(S2PQ_relational[],MATCH(Checklist48[[#This Row],[PIGUID&amp;NO]],S2PQ_relational[PIGUID &amp; "NO"],0),2))</f>
        <v/>
      </c>
      <c r="H179" s="44" t="str">
        <f>Checklist48[[#This Row],[PIGUID]]&amp;"NO"</f>
        <v>NO</v>
      </c>
      <c r="I179" s="44" t="str">
        <f>IF(Checklist48[[#This Row],[PIGUID]]="","",INDEX(PIs[NA Exempt],MATCH(Checklist48[[#This Row],[PIGUID]],PIs[GUID],0),1))</f>
        <v/>
      </c>
      <c r="J179" s="44" t="str">
        <f>IF(Checklist48[[#This Row],[SGUID]]="",IF(Checklist48[[#This Row],[SSGUID]]="",IF(Checklist48[[#This Row],[PIGUID]]="","",INDEX(PIs[[Column1]:[SS]],MATCH(Checklist48[[#This Row],[PIGUID]],PIs[GUID],0),2)),INDEX(PIs[[Column1]:[SS]],MATCH(Checklist48[[#This Row],[SSGUID]],PIs[SSGUID],0),18)),INDEX(PIs[[Column1]:[SS]],MATCH(Checklist48[[#This Row],[SGUID]],PIs[SGUID],0),14))</f>
        <v>HOP 30 WATER MANAGEMENT</v>
      </c>
      <c r="K17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9" s="44" t="str">
        <f>IF(Checklist48[[#This Row],[SGUID]]="",IF(Checklist48[[#This Row],[SSGUID]]="",INDEX(PIs[[Column1]:[SS]],MATCH(Checklist48[[#This Row],[PIGUID]],PIs[GUID],0),6),""),"")</f>
        <v/>
      </c>
      <c r="M179" s="44" t="str">
        <f>IF(Checklist48[[#This Row],[SSGUID]]="",IF(Checklist48[[#This Row],[PIGUID]]="","",INDEX(PIs[[Column1]:[SS]],MATCH(Checklist48[[#This Row],[PIGUID]],PIs[GUID],0),8)),"")</f>
        <v/>
      </c>
      <c r="N179" s="66"/>
      <c r="O179" s="66"/>
      <c r="P179" s="44" t="str">
        <f>IF(Checklist48[[#This Row],[ifna]]="NA","",IF(Checklist48[[#This Row],[RelatedPQ]]=0,"",IF(Checklist48[[#This Row],[RelatedPQ]]="","",IF((INDEX(S2PQ_relational[],MATCH(Checklist48[[#This Row],[PIGUID&amp;NO]],S2PQ_relational[PIGUID &amp; "NO"],0),1))=Checklist48[[#This Row],[PIGUID]],"Not applicable",""))))</f>
        <v/>
      </c>
      <c r="Q179" s="44" t="str">
        <f>IF(Checklist48[[#This Row],[N/A]]="Not Applicable",INDEX(S2PQ[[Step 2 questions]:[Justification]],MATCH(Checklist48[[#This Row],[RelatedPQ]],S2PQ[S2PQGUID],0),3),"")</f>
        <v/>
      </c>
      <c r="R179" s="66"/>
    </row>
    <row r="180" spans="2:18" s="43" customFormat="1" ht="67.5" x14ac:dyDescent="0.25">
      <c r="B180" s="44"/>
      <c r="C180" s="44" t="s">
        <v>171</v>
      </c>
      <c r="D180" s="43">
        <f>IF(Checklist48[[#This Row],[SGUID]]="",IF(Checklist48[[#This Row],[SSGUID]]="",0,1),1)</f>
        <v>1</v>
      </c>
      <c r="E180" s="44"/>
      <c r="F180" s="44" t="str">
        <f>_xlfn.IFNA(Checklist48[[#This Row],[RelatedPQ]],"NA")</f>
        <v/>
      </c>
      <c r="G180" s="44" t="str">
        <f>IF(Checklist48[[#This Row],[PIGUID]]="","",INDEX(S2PQ_relational[],MATCH(Checklist48[[#This Row],[PIGUID&amp;NO]],S2PQ_relational[PIGUID &amp; "NO"],0),2))</f>
        <v/>
      </c>
      <c r="H180" s="44" t="str">
        <f>Checklist48[[#This Row],[PIGUID]]&amp;"NO"</f>
        <v>NO</v>
      </c>
      <c r="I180" s="44" t="str">
        <f>IF(Checklist48[[#This Row],[PIGUID]]="","",INDEX(PIs[NA Exempt],MATCH(Checklist48[[#This Row],[PIGUID]],PIs[GUID],0),1))</f>
        <v/>
      </c>
      <c r="J180" s="44" t="str">
        <f>IF(Checklist48[[#This Row],[SGUID]]="",IF(Checklist48[[#This Row],[SSGUID]]="",IF(Checklist48[[#This Row],[PIGUID]]="","",INDEX(PIs[[Column1]:[SS]],MATCH(Checklist48[[#This Row],[PIGUID]],PIs[GUID],0),2)),INDEX(PIs[[Column1]:[SS]],MATCH(Checklist48[[#This Row],[SSGUID]],PIs[SSGUID],0),18)),INDEX(PIs[[Column1]:[SS]],MATCH(Checklist48[[#This Row],[SGUID]],PIs[SGUID],0),14))</f>
        <v>HOP 30.01 Water use risk assessments and management plan</v>
      </c>
      <c r="K1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0" s="44" t="str">
        <f>IF(Checklist48[[#This Row],[SGUID]]="",IF(Checklist48[[#This Row],[SSGUID]]="",INDEX(PIs[[Column1]:[SS]],MATCH(Checklist48[[#This Row],[PIGUID]],PIs[GUID],0),6),""),"")</f>
        <v/>
      </c>
      <c r="M180" s="44" t="str">
        <f>IF(Checklist48[[#This Row],[SSGUID]]="",IF(Checklist48[[#This Row],[PIGUID]]="","",INDEX(PIs[[Column1]:[SS]],MATCH(Checklist48[[#This Row],[PIGUID]],PIs[GUID],0),8)),"")</f>
        <v/>
      </c>
      <c r="N180" s="66"/>
      <c r="O180" s="66"/>
      <c r="P180" s="44" t="str">
        <f>IF(Checklist48[[#This Row],[ifna]]="NA","",IF(Checklist48[[#This Row],[RelatedPQ]]=0,"",IF(Checklist48[[#This Row],[RelatedPQ]]="","",IF((INDEX(S2PQ_relational[],MATCH(Checklist48[[#This Row],[PIGUID&amp;NO]],S2PQ_relational[PIGUID &amp; "NO"],0),1))=Checklist48[[#This Row],[PIGUID]],"Not applicable",""))))</f>
        <v/>
      </c>
      <c r="Q180" s="44" t="str">
        <f>IF(Checklist48[[#This Row],[N/A]]="Not Applicable",INDEX(S2PQ[[Step 2 questions]:[Justification]],MATCH(Checklist48[[#This Row],[RelatedPQ]],S2PQ[S2PQGUID],0),3),"")</f>
        <v/>
      </c>
      <c r="R180" s="66"/>
    </row>
    <row r="181" spans="2:18" s="43" customFormat="1" ht="409.5" x14ac:dyDescent="0.25">
      <c r="B181" s="44"/>
      <c r="C181" s="44"/>
      <c r="D181" s="43">
        <f>IF(Checklist48[[#This Row],[SGUID]]="",IF(Checklist48[[#This Row],[SSGUID]]="",0,1),1)</f>
        <v>0</v>
      </c>
      <c r="E181" s="44" t="s">
        <v>165</v>
      </c>
      <c r="F181" s="44" t="str">
        <f>_xlfn.IFNA(Checklist48[[#This Row],[RelatedPQ]],"NA")</f>
        <v>NA</v>
      </c>
      <c r="G181" s="44" t="e">
        <f>IF(Checklist48[[#This Row],[PIGUID]]="","",INDEX(S2PQ_relational[],MATCH(Checklist48[[#This Row],[PIGUID&amp;NO]],S2PQ_relational[PIGUID &amp; "NO"],0),2))</f>
        <v>#N/A</v>
      </c>
      <c r="H181" s="44" t="str">
        <f>Checklist48[[#This Row],[PIGUID]]&amp;"NO"</f>
        <v>4KmSEei3LeoWEqK54zVFihNO</v>
      </c>
      <c r="I181" s="44" t="b">
        <f>IF(Checklist48[[#This Row],[PIGUID]]="","",INDEX(PIs[NA Exempt],MATCH(Checklist48[[#This Row],[PIGUID]],PIs[GUID],0),1))</f>
        <v>0</v>
      </c>
      <c r="J181" s="44" t="str">
        <f>IF(Checklist48[[#This Row],[SGUID]]="",IF(Checklist48[[#This Row],[SSGUID]]="",IF(Checklist48[[#This Row],[PIGUID]]="","",INDEX(PIs[[Column1]:[SS]],MATCH(Checklist48[[#This Row],[PIGUID]],PIs[GUID],0),2)),INDEX(PIs[[Column1]:[SS]],MATCH(Checklist48[[#This Row],[SSGUID]],PIs[SSGUID],0),18)),INDEX(PIs[[Column1]:[SS]],MATCH(Checklist48[[#This Row],[SGUID]],PIs[SGUID],0),14))</f>
        <v>HOP 30.01.01</v>
      </c>
      <c r="K181"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 risk assessment to assess food safety risks for pre- and postharvest water used.</v>
      </c>
      <c r="L181" s="44" t="str">
        <f>IF(Checklist48[[#This Row],[SGUID]]="",IF(Checklist48[[#This Row],[SSGUID]]="",INDEX(PIs[[Column1]:[SS]],MATCH(Checklist48[[#This Row],[PIGUID]],PIs[GUID],0),6),""),"")</f>
        <v>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v>
      </c>
      <c r="M181" s="44" t="str">
        <f>IF(Checklist48[[#This Row],[SSGUID]]="",IF(Checklist48[[#This Row],[PIGUID]]="","",INDEX(PIs[[Column1]:[SS]],MATCH(Checklist48[[#This Row],[PIGUID]],PIs[GUID],0),8)),"")</f>
        <v>Major Must</v>
      </c>
      <c r="N181" s="66"/>
      <c r="O181" s="66"/>
      <c r="P181" s="44" t="str">
        <f>IF(Checklist48[[#This Row],[ifna]]="NA","",IF(Checklist48[[#This Row],[RelatedPQ]]=0,"",IF(Checklist48[[#This Row],[RelatedPQ]]="","",IF((INDEX(S2PQ_relational[],MATCH(Checklist48[[#This Row],[PIGUID&amp;NO]],S2PQ_relational[PIGUID &amp; "NO"],0),1))=Checklist48[[#This Row],[PIGUID]],"Not applicable",""))))</f>
        <v/>
      </c>
      <c r="Q181" s="44" t="str">
        <f>IF(Checklist48[[#This Row],[N/A]]="Not Applicable",INDEX(S2PQ[[Step 2 questions]:[Justification]],MATCH(Checklist48[[#This Row],[RelatedPQ]],S2PQ[S2PQGUID],0),3),"")</f>
        <v/>
      </c>
      <c r="R181" s="66"/>
    </row>
    <row r="182" spans="2:18" s="43" customFormat="1" ht="157.5" x14ac:dyDescent="0.25">
      <c r="B182" s="44"/>
      <c r="C182" s="44"/>
      <c r="D182" s="43">
        <f>IF(Checklist48[[#This Row],[SGUID]]="",IF(Checklist48[[#This Row],[SSGUID]]="",0,1),1)</f>
        <v>0</v>
      </c>
      <c r="E182" s="44" t="s">
        <v>695</v>
      </c>
      <c r="F182" s="44" t="str">
        <f>_xlfn.IFNA(Checklist48[[#This Row],[RelatedPQ]],"NA")</f>
        <v>NA</v>
      </c>
      <c r="G182" s="44" t="e">
        <f>IF(Checklist48[[#This Row],[PIGUID]]="","",INDEX(S2PQ_relational[],MATCH(Checklist48[[#This Row],[PIGUID&amp;NO]],S2PQ_relational[PIGUID &amp; "NO"],0),2))</f>
        <v>#N/A</v>
      </c>
      <c r="H182" s="44" t="str">
        <f>Checklist48[[#This Row],[PIGUID]]&amp;"NO"</f>
        <v>5bKzB0AmHM5MUFMAaNh3oTNO</v>
      </c>
      <c r="I182" s="44" t="b">
        <f>IF(Checklist48[[#This Row],[PIGUID]]="","",INDEX(PIs[NA Exempt],MATCH(Checklist48[[#This Row],[PIGUID]],PIs[GUID],0),1))</f>
        <v>0</v>
      </c>
      <c r="J182" s="44" t="str">
        <f>IF(Checklist48[[#This Row],[SGUID]]="",IF(Checklist48[[#This Row],[SSGUID]]="",IF(Checklist48[[#This Row],[PIGUID]]="","",INDEX(PIs[[Column1]:[SS]],MATCH(Checklist48[[#This Row],[PIGUID]],PIs[GUID],0),2)),INDEX(PIs[[Column1]:[SS]],MATCH(Checklist48[[#This Row],[SSGUID]],PIs[SSGUID],0),18)),INDEX(PIs[[Column1]:[SS]],MATCH(Checklist48[[#This Row],[SGUID]],PIs[SGUID],0),14))</f>
        <v>HOP 30.01.02</v>
      </c>
      <c r="K182"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has been undertaken to evaluate environmental issues for water management on the farm (pre- and postharvest).</v>
      </c>
      <c r="L182" s="44" t="str">
        <f>IF(Checklist48[[#This Row],[SGUID]]="",IF(Checklist48[[#This Row],[SSGUID]]="",INDEX(PIs[[Column1]:[SS]],MATCH(Checklist48[[#This Row],[PIGUID]],PIs[GUID],0),6),""),"")</f>
        <v>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v>
      </c>
      <c r="M182" s="44" t="str">
        <f>IF(Checklist48[[#This Row],[SSGUID]]="",IF(Checklist48[[#This Row],[PIGUID]]="","",INDEX(PIs[[Column1]:[SS]],MATCH(Checklist48[[#This Row],[PIGUID]],PIs[GUID],0),8)),"")</f>
        <v>Major Must</v>
      </c>
      <c r="N182" s="66"/>
      <c r="O182" s="66"/>
      <c r="P182" s="44" t="str">
        <f>IF(Checklist48[[#This Row],[ifna]]="NA","",IF(Checklist48[[#This Row],[RelatedPQ]]=0,"",IF(Checklist48[[#This Row],[RelatedPQ]]="","",IF((INDEX(S2PQ_relational[],MATCH(Checklist48[[#This Row],[PIGUID&amp;NO]],S2PQ_relational[PIGUID &amp; "NO"],0),1))=Checklist48[[#This Row],[PIGUID]],"Not applicable",""))))</f>
        <v/>
      </c>
      <c r="Q182" s="44" t="str">
        <f>IF(Checklist48[[#This Row],[N/A]]="Not Applicable",INDEX(S2PQ[[Step 2 questions]:[Justification]],MATCH(Checklist48[[#This Row],[RelatedPQ]],S2PQ[S2PQGUID],0),3),"")</f>
        <v/>
      </c>
      <c r="R182" s="66"/>
    </row>
    <row r="183" spans="2:18" s="43" customFormat="1" ht="146.25" x14ac:dyDescent="0.25">
      <c r="B183" s="44"/>
      <c r="C183" s="44"/>
      <c r="D183" s="43">
        <f>IF(Checklist48[[#This Row],[SGUID]]="",IF(Checklist48[[#This Row],[SSGUID]]="",0,1),1)</f>
        <v>0</v>
      </c>
      <c r="E183" s="44" t="s">
        <v>689</v>
      </c>
      <c r="F183" s="44" t="str">
        <f>_xlfn.IFNA(Checklist48[[#This Row],[RelatedPQ]],"NA")</f>
        <v>NA</v>
      </c>
      <c r="G183" s="44" t="e">
        <f>IF(Checklist48[[#This Row],[PIGUID]]="","",INDEX(S2PQ_relational[],MATCH(Checklist48[[#This Row],[PIGUID&amp;NO]],S2PQ_relational[PIGUID &amp; "NO"],0),2))</f>
        <v>#N/A</v>
      </c>
      <c r="H183" s="44" t="str">
        <f>Checklist48[[#This Row],[PIGUID]]&amp;"NO"</f>
        <v>5CyVzMQOHpgJXV2t8rDyExNO</v>
      </c>
      <c r="I183" s="44" t="b">
        <f>IF(Checklist48[[#This Row],[PIGUID]]="","",INDEX(PIs[NA Exempt],MATCH(Checklist48[[#This Row],[PIGUID]],PIs[GUID],0),1))</f>
        <v>0</v>
      </c>
      <c r="J183" s="44" t="str">
        <f>IF(Checklist48[[#This Row],[SGUID]]="",IF(Checklist48[[#This Row],[SSGUID]]="",IF(Checklist48[[#This Row],[PIGUID]]="","",INDEX(PIs[[Column1]:[SS]],MATCH(Checklist48[[#This Row],[PIGUID]],PIs[GUID],0),2)),INDEX(PIs[[Column1]:[SS]],MATCH(Checklist48[[#This Row],[SSGUID]],PIs[SSGUID],0),18)),INDEX(PIs[[Column1]:[SS]],MATCH(Checklist48[[#This Row],[SGUID]],PIs[SGUID],0),14))</f>
        <v>HOP 30.01.03</v>
      </c>
      <c r="K183" s="44" t="str">
        <f>IF(Checklist48[[#This Row],[SGUID]]="",IF(Checklist48[[#This Row],[SSGUID]]="",IF(Checklist48[[#This Row],[PIGUID]]="","",INDEX(PIs[[Column1]:[SS]],MATCH(Checklist48[[#This Row],[PIGUID]],PIs[GUID],0),4)),INDEX(PIs[[Column1]:[Ssbody]],MATCH(Checklist48[[#This Row],[SSGUID]],PIs[SSGUID],0),19)),INDEX(PIs[[Column1]:[SS]],MATCH(Checklist48[[#This Row],[SGUID]],PIs[SGUID],0),15))</f>
        <v>A water management plan is available.</v>
      </c>
      <c r="L183" s="44" t="str">
        <f>IF(Checklist48[[#This Row],[SGUID]]="",IF(Checklist48[[#This Row],[SSGUID]]="",INDEX(PIs[[Column1]:[SS]],MATCH(Checklist48[[#This Row],[PIGUID]],PIs[GUID],0),6),""),"")</f>
        <v>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v>
      </c>
      <c r="M183" s="44" t="str">
        <f>IF(Checklist48[[#This Row],[SSGUID]]="",IF(Checklist48[[#This Row],[PIGUID]]="","",INDEX(PIs[[Column1]:[SS]],MATCH(Checklist48[[#This Row],[PIGUID]],PIs[GUID],0),8)),"")</f>
        <v>Major Must</v>
      </c>
      <c r="N183" s="66"/>
      <c r="O183" s="66"/>
      <c r="P183" s="44" t="str">
        <f>IF(Checklist48[[#This Row],[ifna]]="NA","",IF(Checklist48[[#This Row],[RelatedPQ]]=0,"",IF(Checklist48[[#This Row],[RelatedPQ]]="","",IF((INDEX(S2PQ_relational[],MATCH(Checklist48[[#This Row],[PIGUID&amp;NO]],S2PQ_relational[PIGUID &amp; "NO"],0),1))=Checklist48[[#This Row],[PIGUID]],"Not applicable",""))))</f>
        <v/>
      </c>
      <c r="Q183" s="44" t="str">
        <f>IF(Checklist48[[#This Row],[N/A]]="Not Applicable",INDEX(S2PQ[[Step 2 questions]:[Justification]],MATCH(Checklist48[[#This Row],[RelatedPQ]],S2PQ[S2PQGUID],0),3),"")</f>
        <v/>
      </c>
      <c r="R183" s="66"/>
    </row>
    <row r="184" spans="2:18" s="43" customFormat="1" ht="78.75" x14ac:dyDescent="0.25">
      <c r="B184" s="44"/>
      <c r="C184" s="44"/>
      <c r="D184" s="43">
        <f>IF(Checklist48[[#This Row],[SGUID]]="",IF(Checklist48[[#This Row],[SSGUID]]="",0,1),1)</f>
        <v>0</v>
      </c>
      <c r="E184" s="44" t="s">
        <v>683</v>
      </c>
      <c r="F184" s="44" t="str">
        <f>_xlfn.IFNA(Checklist48[[#This Row],[RelatedPQ]],"NA")</f>
        <v>NA</v>
      </c>
      <c r="G184" s="44" t="e">
        <f>IF(Checklist48[[#This Row],[PIGUID]]="","",INDEX(S2PQ_relational[],MATCH(Checklist48[[#This Row],[PIGUID&amp;NO]],S2PQ_relational[PIGUID &amp; "NO"],0),2))</f>
        <v>#N/A</v>
      </c>
      <c r="H184" s="44" t="str">
        <f>Checklist48[[#This Row],[PIGUID]]&amp;"NO"</f>
        <v>6CqVybowibAEAqQlchz7iJNO</v>
      </c>
      <c r="I184" s="44" t="b">
        <f>IF(Checklist48[[#This Row],[PIGUID]]="","",INDEX(PIs[NA Exempt],MATCH(Checklist48[[#This Row],[PIGUID]],PIs[GUID],0),1))</f>
        <v>0</v>
      </c>
      <c r="J184" s="44" t="str">
        <f>IF(Checklist48[[#This Row],[SGUID]]="",IF(Checklist48[[#This Row],[SSGUID]]="",IF(Checklist48[[#This Row],[PIGUID]]="","",INDEX(PIs[[Column1]:[SS]],MATCH(Checklist48[[#This Row],[PIGUID]],PIs[GUID],0),2)),INDEX(PIs[[Column1]:[SS]],MATCH(Checklist48[[#This Row],[SSGUID]],PIs[SSGUID],0),18)),INDEX(PIs[[Column1]:[SS]],MATCH(Checklist48[[#This Row],[SGUID]],PIs[SGUID],0),14))</f>
        <v>HOP 30.01.04</v>
      </c>
      <c r="K184" s="44" t="str">
        <f>IF(Checklist48[[#This Row],[SGUID]]="",IF(Checklist48[[#This Row],[SSGUID]]="",IF(Checklist48[[#This Row],[PIGUID]]="","",INDEX(PIs[[Column1]:[SS]],MATCH(Checklist48[[#This Row],[PIGUID]],PIs[GUID],0),4)),INDEX(PIs[[Column1]:[Ssbody]],MATCH(Checklist48[[#This Row],[SSGUID]],PIs[SSGUID],0),19)),INDEX(PIs[[Column1]:[SS]],MATCH(Checklist48[[#This Row],[SGUID]],PIs[SGUID],0),15))</f>
        <v>Actions are taken to complement on-farm water management with off-farm activities (while recognizing that the legal scope of the producer is on the farm).</v>
      </c>
      <c r="L184" s="44" t="str">
        <f>IF(Checklist48[[#This Row],[SGUID]]="",IF(Checklist48[[#This Row],[SSGUID]]="",INDEX(PIs[[Column1]:[SS]],MATCH(Checklist48[[#This Row],[PIGUID]],PIs[GUID],0),6),""),"")</f>
        <v>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v>
      </c>
      <c r="M184" s="44" t="str">
        <f>IF(Checklist48[[#This Row],[SSGUID]]="",IF(Checklist48[[#This Row],[PIGUID]]="","",INDEX(PIs[[Column1]:[SS]],MATCH(Checklist48[[#This Row],[PIGUID]],PIs[GUID],0),8)),"")</f>
        <v>Recom.</v>
      </c>
      <c r="N184" s="66"/>
      <c r="O184" s="66"/>
      <c r="P184" s="44" t="str">
        <f>IF(Checklist48[[#This Row],[ifna]]="NA","",IF(Checklist48[[#This Row],[RelatedPQ]]=0,"",IF(Checklist48[[#This Row],[RelatedPQ]]="","",IF((INDEX(S2PQ_relational[],MATCH(Checklist48[[#This Row],[PIGUID&amp;NO]],S2PQ_relational[PIGUID &amp; "NO"],0),1))=Checklist48[[#This Row],[PIGUID]],"Not applicable",""))))</f>
        <v/>
      </c>
      <c r="Q184" s="44" t="str">
        <f>IF(Checklist48[[#This Row],[N/A]]="Not Applicable",INDEX(S2PQ[[Step 2 questions]:[Justification]],MATCH(Checklist48[[#This Row],[RelatedPQ]],S2PQ[S2PQGUID],0),3),"")</f>
        <v/>
      </c>
      <c r="R184" s="66"/>
    </row>
    <row r="185" spans="2:18" s="43" customFormat="1" ht="33.75" x14ac:dyDescent="0.25">
      <c r="B185" s="44"/>
      <c r="C185" s="44" t="s">
        <v>112</v>
      </c>
      <c r="D185" s="43">
        <f>IF(Checklist48[[#This Row],[SGUID]]="",IF(Checklist48[[#This Row],[SSGUID]]="",0,1),1)</f>
        <v>1</v>
      </c>
      <c r="E185" s="44"/>
      <c r="F185" s="44" t="str">
        <f>_xlfn.IFNA(Checklist48[[#This Row],[RelatedPQ]],"NA")</f>
        <v/>
      </c>
      <c r="G185" s="44" t="str">
        <f>IF(Checklist48[[#This Row],[PIGUID]]="","",INDEX(S2PQ_relational[],MATCH(Checklist48[[#This Row],[PIGUID&amp;NO]],S2PQ_relational[PIGUID &amp; "NO"],0),2))</f>
        <v/>
      </c>
      <c r="H185" s="44" t="str">
        <f>Checklist48[[#This Row],[PIGUID]]&amp;"NO"</f>
        <v>NO</v>
      </c>
      <c r="I185" s="44" t="str">
        <f>IF(Checklist48[[#This Row],[PIGUID]]="","",INDEX(PIs[NA Exempt],MATCH(Checklist48[[#This Row],[PIGUID]],PIs[GUID],0),1))</f>
        <v/>
      </c>
      <c r="J185" s="44" t="str">
        <f>IF(Checklist48[[#This Row],[SGUID]]="",IF(Checklist48[[#This Row],[SSGUID]]="",IF(Checklist48[[#This Row],[PIGUID]]="","",INDEX(PIs[[Column1]:[SS]],MATCH(Checklist48[[#This Row],[PIGUID]],PIs[GUID],0),2)),INDEX(PIs[[Column1]:[SS]],MATCH(Checklist48[[#This Row],[SSGUID]],PIs[SSGUID],0),18)),INDEX(PIs[[Column1]:[SS]],MATCH(Checklist48[[#This Row],[SGUID]],PIs[SGUID],0),14))</f>
        <v>HOP 30.02 Water sources</v>
      </c>
      <c r="K185"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5" s="44" t="str">
        <f>IF(Checklist48[[#This Row],[SGUID]]="",IF(Checklist48[[#This Row],[SSGUID]]="",INDEX(PIs[[Column1]:[SS]],MATCH(Checklist48[[#This Row],[PIGUID]],PIs[GUID],0),6),""),"")</f>
        <v/>
      </c>
      <c r="M185" s="44" t="str">
        <f>IF(Checklist48[[#This Row],[SSGUID]]="",IF(Checklist48[[#This Row],[PIGUID]]="","",INDEX(PIs[[Column1]:[SS]],MATCH(Checklist48[[#This Row],[PIGUID]],PIs[GUID],0),8)),"")</f>
        <v/>
      </c>
      <c r="N185" s="66"/>
      <c r="O185" s="66"/>
      <c r="P185" s="44" t="str">
        <f>IF(Checklist48[[#This Row],[ifna]]="NA","",IF(Checklist48[[#This Row],[RelatedPQ]]=0,"",IF(Checklist48[[#This Row],[RelatedPQ]]="","",IF((INDEX(S2PQ_relational[],MATCH(Checklist48[[#This Row],[PIGUID&amp;NO]],S2PQ_relational[PIGUID &amp; "NO"],0),1))=Checklist48[[#This Row],[PIGUID]],"Not applicable",""))))</f>
        <v/>
      </c>
      <c r="Q185" s="44" t="str">
        <f>IF(Checklist48[[#This Row],[N/A]]="Not Applicable",INDEX(S2PQ[[Step 2 questions]:[Justification]],MATCH(Checklist48[[#This Row],[RelatedPQ]],S2PQ[S2PQGUID],0),3),"")</f>
        <v/>
      </c>
      <c r="R185" s="66"/>
    </row>
    <row r="186" spans="2:18" s="43" customFormat="1" ht="191.25" x14ac:dyDescent="0.25">
      <c r="B186" s="44"/>
      <c r="C186" s="44"/>
      <c r="D186" s="43">
        <f>IF(Checklist48[[#This Row],[SGUID]]="",IF(Checklist48[[#This Row],[SSGUID]]="",0,1),1)</f>
        <v>0</v>
      </c>
      <c r="E186" s="44" t="s">
        <v>105</v>
      </c>
      <c r="F186" s="44" t="str">
        <f>_xlfn.IFNA(Checklist48[[#This Row],[RelatedPQ]],"NA")</f>
        <v>NA</v>
      </c>
      <c r="G186" s="44" t="e">
        <f>IF(Checklist48[[#This Row],[PIGUID]]="","",INDEX(S2PQ_relational[],MATCH(Checklist48[[#This Row],[PIGUID&amp;NO]],S2PQ_relational[PIGUID &amp; "NO"],0),2))</f>
        <v>#N/A</v>
      </c>
      <c r="H186" s="44" t="str">
        <f>Checklist48[[#This Row],[PIGUID]]&amp;"NO"</f>
        <v>2aEIw5AwYNCbKKXV1H02NiNO</v>
      </c>
      <c r="I186" s="44" t="b">
        <f>IF(Checklist48[[#This Row],[PIGUID]]="","",INDEX(PIs[NA Exempt],MATCH(Checklist48[[#This Row],[PIGUID]],PIs[GUID],0),1))</f>
        <v>0</v>
      </c>
      <c r="J186" s="44" t="str">
        <f>IF(Checklist48[[#This Row],[SGUID]]="",IF(Checklist48[[#This Row],[SSGUID]]="",IF(Checklist48[[#This Row],[PIGUID]]="","",INDEX(PIs[[Column1]:[SS]],MATCH(Checklist48[[#This Row],[PIGUID]],PIs[GUID],0),2)),INDEX(PIs[[Column1]:[SS]],MATCH(Checklist48[[#This Row],[SSGUID]],PIs[SSGUID],0),18)),INDEX(PIs[[Column1]:[SS]],MATCH(Checklist48[[#This Row],[SGUID]],PIs[SGUID],0),14))</f>
        <v>HOP 30.02.01</v>
      </c>
      <c r="K186" s="44" t="str">
        <f>IF(Checklist48[[#This Row],[SGUID]]="",IF(Checklist48[[#This Row],[SSGUID]]="",IF(Checklist48[[#This Row],[PIGUID]]="","",INDEX(PIs[[Column1]:[SS]],MATCH(Checklist48[[#This Row],[PIGUID]],PIs[GUID],0),4)),INDEX(PIs[[Column1]:[Ssbody]],MATCH(Checklist48[[#This Row],[SSGUID]],PIs[SSGUID],0),19)),INDEX(PIs[[Column1]:[SS]],MATCH(Checklist48[[#This Row],[SGUID]],PIs[SGUID],0),15))</f>
        <v>Water use at farm level has valid permits/licenses where legally required.</v>
      </c>
      <c r="L186" s="44" t="str">
        <f>IF(Checklist48[[#This Row],[SGUID]]="",IF(Checklist48[[#This Row],[SSGUID]]="",INDEX(PIs[[Column1]:[SS]],MATCH(Checklist48[[#This Row],[PIGUID]],PIs[GUID],0),6),""),"")</f>
        <v>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v>
      </c>
      <c r="M186" s="44" t="str">
        <f>IF(Checklist48[[#This Row],[SSGUID]]="",IF(Checklist48[[#This Row],[PIGUID]]="","",INDEX(PIs[[Column1]:[SS]],MATCH(Checklist48[[#This Row],[PIGUID]],PIs[GUID],0),8)),"")</f>
        <v>Major Must</v>
      </c>
      <c r="N186" s="66"/>
      <c r="O186" s="66"/>
      <c r="P186" s="44" t="str">
        <f>IF(Checklist48[[#This Row],[ifna]]="NA","",IF(Checklist48[[#This Row],[RelatedPQ]]=0,"",IF(Checklist48[[#This Row],[RelatedPQ]]="","",IF((INDEX(S2PQ_relational[],MATCH(Checklist48[[#This Row],[PIGUID&amp;NO]],S2PQ_relational[PIGUID &amp; "NO"],0),1))=Checklist48[[#This Row],[PIGUID]],"Not applicable",""))))</f>
        <v/>
      </c>
      <c r="Q186" s="44" t="str">
        <f>IF(Checklist48[[#This Row],[N/A]]="Not Applicable",INDEX(S2PQ[[Step 2 questions]:[Justification]],MATCH(Checklist48[[#This Row],[RelatedPQ]],S2PQ[S2PQGUID],0),3),"")</f>
        <v/>
      </c>
      <c r="R186" s="66"/>
    </row>
    <row r="187" spans="2:18" s="43" customFormat="1" ht="90" x14ac:dyDescent="0.25">
      <c r="B187" s="44"/>
      <c r="C187" s="44"/>
      <c r="D187" s="43">
        <f>IF(Checklist48[[#This Row],[SGUID]]="",IF(Checklist48[[#This Row],[SSGUID]]="",0,1),1)</f>
        <v>0</v>
      </c>
      <c r="E187" s="44" t="s">
        <v>677</v>
      </c>
      <c r="F187" s="44" t="str">
        <f>_xlfn.IFNA(Checklist48[[#This Row],[RelatedPQ]],"NA")</f>
        <v>NA</v>
      </c>
      <c r="G187" s="44" t="e">
        <f>IF(Checklist48[[#This Row],[PIGUID]]="","",INDEX(S2PQ_relational[],MATCH(Checklist48[[#This Row],[PIGUID&amp;NO]],S2PQ_relational[PIGUID &amp; "NO"],0),2))</f>
        <v>#N/A</v>
      </c>
      <c r="H187" s="44" t="str">
        <f>Checklist48[[#This Row],[PIGUID]]&amp;"NO"</f>
        <v>12GlLjmfiR3p1CrugIf7lHNO</v>
      </c>
      <c r="I187" s="44" t="b">
        <f>IF(Checklist48[[#This Row],[PIGUID]]="","",INDEX(PIs[NA Exempt],MATCH(Checklist48[[#This Row],[PIGUID]],PIs[GUID],0),1))</f>
        <v>0</v>
      </c>
      <c r="J187" s="44" t="str">
        <f>IF(Checklist48[[#This Row],[SGUID]]="",IF(Checklist48[[#This Row],[SSGUID]]="",IF(Checklist48[[#This Row],[PIGUID]]="","",INDEX(PIs[[Column1]:[SS]],MATCH(Checklist48[[#This Row],[PIGUID]],PIs[GUID],0),2)),INDEX(PIs[[Column1]:[SS]],MATCH(Checklist48[[#This Row],[SSGUID]],PIs[SSGUID],0),18)),INDEX(PIs[[Column1]:[SS]],MATCH(Checklist48[[#This Row],[SGUID]],PIs[SGUID],0),14))</f>
        <v>HOP 30.02.02</v>
      </c>
      <c r="K187" s="44" t="str">
        <f>IF(Checklist48[[#This Row],[SGUID]]="",IF(Checklist48[[#This Row],[SSGUID]]="",IF(Checklist48[[#This Row],[PIGUID]]="","",INDEX(PIs[[Column1]:[SS]],MATCH(Checklist48[[#This Row],[PIGUID]],PIs[GUID],0),4)),INDEX(PIs[[Column1]:[Ssbody]],MATCH(Checklist48[[#This Row],[SSGUID]],PIs[SSGUID],0),19)),INDEX(PIs[[Column1]:[SS]],MATCH(Checklist48[[#This Row],[SGUID]],PIs[SGUID],0),15))</f>
        <v>Restrictions indicated in water permits/licenses are complied with.</v>
      </c>
      <c r="L187" s="44" t="str">
        <f>IF(Checklist48[[#This Row],[SGUID]]="",IF(Checklist48[[#This Row],[SSGUID]]="",INDEX(PIs[[Column1]:[SS]],MATCH(Checklist48[[#This Row],[PIGUID]],PIs[GUID],0),6),""),"")</f>
        <v>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v>
      </c>
      <c r="M187" s="44" t="str">
        <f>IF(Checklist48[[#This Row],[SSGUID]]="",IF(Checklist48[[#This Row],[PIGUID]]="","",INDEX(PIs[[Column1]:[SS]],MATCH(Checklist48[[#This Row],[PIGUID]],PIs[GUID],0),8)),"")</f>
        <v>Major Must</v>
      </c>
      <c r="N187" s="66"/>
      <c r="O187" s="66"/>
      <c r="P187" s="44" t="str">
        <f>IF(Checklist48[[#This Row],[ifna]]="NA","",IF(Checklist48[[#This Row],[RelatedPQ]]=0,"",IF(Checklist48[[#This Row],[RelatedPQ]]="","",IF((INDEX(S2PQ_relational[],MATCH(Checklist48[[#This Row],[PIGUID&amp;NO]],S2PQ_relational[PIGUID &amp; "NO"],0),1))=Checklist48[[#This Row],[PIGUID]],"Not applicable",""))))</f>
        <v/>
      </c>
      <c r="Q187" s="44" t="str">
        <f>IF(Checklist48[[#This Row],[N/A]]="Not Applicable",INDEX(S2PQ[[Step 2 questions]:[Justification]],MATCH(Checklist48[[#This Row],[RelatedPQ]],S2PQ[S2PQGUID],0),3),"")</f>
        <v/>
      </c>
      <c r="R187" s="66"/>
    </row>
    <row r="188" spans="2:18" s="43" customFormat="1" ht="33.75" x14ac:dyDescent="0.25">
      <c r="B188" s="44"/>
      <c r="C188" s="44" t="s">
        <v>676</v>
      </c>
      <c r="D188" s="43">
        <f>IF(Checklist48[[#This Row],[SGUID]]="",IF(Checklist48[[#This Row],[SSGUID]]="",0,1),1)</f>
        <v>1</v>
      </c>
      <c r="E188" s="44"/>
      <c r="F188" s="44" t="str">
        <f>_xlfn.IFNA(Checklist48[[#This Row],[RelatedPQ]],"NA")</f>
        <v/>
      </c>
      <c r="G188" s="44" t="str">
        <f>IF(Checklist48[[#This Row],[PIGUID]]="","",INDEX(S2PQ_relational[],MATCH(Checklist48[[#This Row],[PIGUID&amp;NO]],S2PQ_relational[PIGUID &amp; "NO"],0),2))</f>
        <v/>
      </c>
      <c r="H188" s="44" t="str">
        <f>Checklist48[[#This Row],[PIGUID]]&amp;"NO"</f>
        <v>NO</v>
      </c>
      <c r="I188" s="44" t="str">
        <f>IF(Checklist48[[#This Row],[PIGUID]]="","",INDEX(PIs[NA Exempt],MATCH(Checklist48[[#This Row],[PIGUID]],PIs[GUID],0),1))</f>
        <v/>
      </c>
      <c r="J188" s="44" t="str">
        <f>IF(Checklist48[[#This Row],[SGUID]]="",IF(Checklist48[[#This Row],[SSGUID]]="",IF(Checklist48[[#This Row],[PIGUID]]="","",INDEX(PIs[[Column1]:[SS]],MATCH(Checklist48[[#This Row],[PIGUID]],PIs[GUID],0),2)),INDEX(PIs[[Column1]:[SS]],MATCH(Checklist48[[#This Row],[SSGUID]],PIs[SSGUID],0),18)),INDEX(PIs[[Column1]:[SS]],MATCH(Checklist48[[#This Row],[SGUID]],PIs[SGUID],0),14))</f>
        <v>HOP 30.03 Efficient water use on the farm</v>
      </c>
      <c r="K18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8" s="44" t="str">
        <f>IF(Checklist48[[#This Row],[SGUID]]="",IF(Checklist48[[#This Row],[SSGUID]]="",INDEX(PIs[[Column1]:[SS]],MATCH(Checklist48[[#This Row],[PIGUID]],PIs[GUID],0),6),""),"")</f>
        <v/>
      </c>
      <c r="M188" s="44" t="str">
        <f>IF(Checklist48[[#This Row],[SSGUID]]="",IF(Checklist48[[#This Row],[PIGUID]]="","",INDEX(PIs[[Column1]:[SS]],MATCH(Checklist48[[#This Row],[PIGUID]],PIs[GUID],0),8)),"")</f>
        <v/>
      </c>
      <c r="N188" s="66"/>
      <c r="O188" s="66"/>
      <c r="P188" s="44" t="str">
        <f>IF(Checklist48[[#This Row],[ifna]]="NA","",IF(Checklist48[[#This Row],[RelatedPQ]]=0,"",IF(Checklist48[[#This Row],[RelatedPQ]]="","",IF((INDEX(S2PQ_relational[],MATCH(Checklist48[[#This Row],[PIGUID&amp;NO]],S2PQ_relational[PIGUID &amp; "NO"],0),1))=Checklist48[[#This Row],[PIGUID]],"Not applicable",""))))</f>
        <v/>
      </c>
      <c r="Q188" s="44" t="str">
        <f>IF(Checklist48[[#This Row],[N/A]]="Not Applicable",INDEX(S2PQ[[Step 2 questions]:[Justification]],MATCH(Checklist48[[#This Row],[RelatedPQ]],S2PQ[S2PQGUID],0),3),"")</f>
        <v/>
      </c>
      <c r="R188" s="66"/>
    </row>
    <row r="189" spans="2:18" s="43" customFormat="1" ht="67.5" x14ac:dyDescent="0.25">
      <c r="B189" s="44"/>
      <c r="C189" s="44"/>
      <c r="D189" s="43">
        <f>IF(Checklist48[[#This Row],[SGUID]]="",IF(Checklist48[[#This Row],[SSGUID]]="",0,1),1)</f>
        <v>0</v>
      </c>
      <c r="E189" s="44" t="s">
        <v>670</v>
      </c>
      <c r="F189" s="44" t="str">
        <f>_xlfn.IFNA(Checklist48[[#This Row],[RelatedPQ]],"NA")</f>
        <v>NA</v>
      </c>
      <c r="G189" s="44" t="e">
        <f>IF(Checklist48[[#This Row],[PIGUID]]="","",INDEX(S2PQ_relational[],MATCH(Checklist48[[#This Row],[PIGUID&amp;NO]],S2PQ_relational[PIGUID &amp; "NO"],0),2))</f>
        <v>#N/A</v>
      </c>
      <c r="H189" s="44" t="str">
        <f>Checklist48[[#This Row],[PIGUID]]&amp;"NO"</f>
        <v>4suM9aMG7Ronqg8JCOHUDdNO</v>
      </c>
      <c r="I189" s="44" t="b">
        <f>IF(Checklist48[[#This Row],[PIGUID]]="","",INDEX(PIs[NA Exempt],MATCH(Checklist48[[#This Row],[PIGUID]],PIs[GUID],0),1))</f>
        <v>0</v>
      </c>
      <c r="J189" s="44" t="str">
        <f>IF(Checklist48[[#This Row],[SGUID]]="",IF(Checklist48[[#This Row],[SSGUID]]="",IF(Checklist48[[#This Row],[PIGUID]]="","",INDEX(PIs[[Column1]:[SS]],MATCH(Checklist48[[#This Row],[PIGUID]],PIs[GUID],0),2)),INDEX(PIs[[Column1]:[SS]],MATCH(Checklist48[[#This Row],[SSGUID]],PIs[SSGUID],0),18)),INDEX(PIs[[Column1]:[SS]],MATCH(Checklist48[[#This Row],[SGUID]],PIs[SGUID],0),14))</f>
        <v>HOP 30.03.01</v>
      </c>
      <c r="K189" s="44" t="str">
        <f>IF(Checklist48[[#This Row],[SGUID]]="",IF(Checklist48[[#This Row],[SSGUID]]="",IF(Checklist48[[#This Row],[PIGUID]]="","",INDEX(PIs[[Column1]:[SS]],MATCH(Checklist48[[#This Row],[PIGUID]],PIs[GUID],0),4)),INDEX(PIs[[Column1]:[Ssbody]],MATCH(Checklist48[[#This Row],[SSGUID]],PIs[SSGUID],0),19)),INDEX(PIs[[Column1]:[SS]],MATCH(Checklist48[[#This Row],[SGUID]],PIs[SGUID],0),15))</f>
        <v>Where feasible, measures have been implemented to collect water and, where appropriate, to recycle.</v>
      </c>
      <c r="L189" s="44" t="str">
        <f>IF(Checklist48[[#This Row],[SGUID]]="",IF(Checklist48[[#This Row],[SSGUID]]="",INDEX(PIs[[Column1]:[SS]],MATCH(Checklist48[[#This Row],[PIGUID]],PIs[GUID],0),6),""),"")</f>
        <v>Water collection and/or recycling shall be implemented where economically and practically feasible (from building roofs, greenhouses, etc.).
Water collection or recycling does not refer only to rainwater. Collection from watercourses is not encouraged.</v>
      </c>
      <c r="M189" s="44" t="str">
        <f>IF(Checklist48[[#This Row],[SSGUID]]="",IF(Checklist48[[#This Row],[PIGUID]]="","",INDEX(PIs[[Column1]:[SS]],MATCH(Checklist48[[#This Row],[PIGUID]],PIs[GUID],0),8)),"")</f>
        <v>Minor Must</v>
      </c>
      <c r="N189" s="66"/>
      <c r="O189" s="66"/>
      <c r="P189" s="44" t="str">
        <f>IF(Checklist48[[#This Row],[ifna]]="NA","",IF(Checklist48[[#This Row],[RelatedPQ]]=0,"",IF(Checklist48[[#This Row],[RelatedPQ]]="","",IF((INDEX(S2PQ_relational[],MATCH(Checklist48[[#This Row],[PIGUID&amp;NO]],S2PQ_relational[PIGUID &amp; "NO"],0),1))=Checklist48[[#This Row],[PIGUID]],"Not applicable",""))))</f>
        <v/>
      </c>
      <c r="Q189" s="44" t="str">
        <f>IF(Checklist48[[#This Row],[N/A]]="Not Applicable",INDEX(S2PQ[[Step 2 questions]:[Justification]],MATCH(Checklist48[[#This Row],[RelatedPQ]],S2PQ[S2PQGUID],0),3),"")</f>
        <v/>
      </c>
      <c r="R189" s="66"/>
    </row>
    <row r="190" spans="2:18" s="43" customFormat="1" ht="33.75" x14ac:dyDescent="0.25">
      <c r="B190" s="44"/>
      <c r="C190" s="44" t="s">
        <v>663</v>
      </c>
      <c r="D190" s="43">
        <f>IF(Checklist48[[#This Row],[SGUID]]="",IF(Checklist48[[#This Row],[SSGUID]]="",0,1),1)</f>
        <v>1</v>
      </c>
      <c r="E190" s="44"/>
      <c r="F190" s="44" t="str">
        <f>_xlfn.IFNA(Checklist48[[#This Row],[RelatedPQ]],"NA")</f>
        <v/>
      </c>
      <c r="G190" s="44" t="str">
        <f>IF(Checklist48[[#This Row],[PIGUID]]="","",INDEX(S2PQ_relational[],MATCH(Checklist48[[#This Row],[PIGUID&amp;NO]],S2PQ_relational[PIGUID &amp; "NO"],0),2))</f>
        <v/>
      </c>
      <c r="H190" s="44" t="str">
        <f>Checklist48[[#This Row],[PIGUID]]&amp;"NO"</f>
        <v>NO</v>
      </c>
      <c r="I190" s="44" t="str">
        <f>IF(Checklist48[[#This Row],[PIGUID]]="","",INDEX(PIs[NA Exempt],MATCH(Checklist48[[#This Row],[PIGUID]],PIs[GUID],0),1))</f>
        <v/>
      </c>
      <c r="J190" s="44" t="str">
        <f>IF(Checklist48[[#This Row],[SGUID]]="",IF(Checklist48[[#This Row],[SSGUID]]="",IF(Checklist48[[#This Row],[PIGUID]]="","",INDEX(PIs[[Column1]:[SS]],MATCH(Checklist48[[#This Row],[PIGUID]],PIs[GUID],0),2)),INDEX(PIs[[Column1]:[SS]],MATCH(Checklist48[[#This Row],[SSGUID]],PIs[SSGUID],0),18)),INDEX(PIs[[Column1]:[SS]],MATCH(Checklist48[[#This Row],[SGUID]],PIs[SGUID],0),14))</f>
        <v>HOP 30.04 Water storage</v>
      </c>
      <c r="K1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0" s="44" t="str">
        <f>IF(Checklist48[[#This Row],[SGUID]]="",IF(Checklist48[[#This Row],[SSGUID]]="",INDEX(PIs[[Column1]:[SS]],MATCH(Checklist48[[#This Row],[PIGUID]],PIs[GUID],0),6),""),"")</f>
        <v/>
      </c>
      <c r="M190" s="44" t="str">
        <f>IF(Checklist48[[#This Row],[SSGUID]]="",IF(Checklist48[[#This Row],[PIGUID]]="","",INDEX(PIs[[Column1]:[SS]],MATCH(Checklist48[[#This Row],[PIGUID]],PIs[GUID],0),8)),"")</f>
        <v/>
      </c>
      <c r="N190" s="66"/>
      <c r="O190" s="66"/>
      <c r="P190" s="44" t="str">
        <f>IF(Checklist48[[#This Row],[ifna]]="NA","",IF(Checklist48[[#This Row],[RelatedPQ]]=0,"",IF(Checklist48[[#This Row],[RelatedPQ]]="","",IF((INDEX(S2PQ_relational[],MATCH(Checklist48[[#This Row],[PIGUID&amp;NO]],S2PQ_relational[PIGUID &amp; "NO"],0),1))=Checklist48[[#This Row],[PIGUID]],"Not applicable",""))))</f>
        <v/>
      </c>
      <c r="Q190" s="44" t="str">
        <f>IF(Checklist48[[#This Row],[N/A]]="Not Applicable",INDEX(S2PQ[[Step 2 questions]:[Justification]],MATCH(Checklist48[[#This Row],[RelatedPQ]],S2PQ[S2PQGUID],0),3),"")</f>
        <v/>
      </c>
      <c r="R190" s="66"/>
    </row>
    <row r="191" spans="2:18" s="43" customFormat="1" ht="56.25" x14ac:dyDescent="0.25">
      <c r="B191" s="44"/>
      <c r="C191" s="44"/>
      <c r="D191" s="43">
        <f>IF(Checklist48[[#This Row],[SGUID]]="",IF(Checklist48[[#This Row],[SSGUID]]="",0,1),1)</f>
        <v>0</v>
      </c>
      <c r="E191" s="44" t="s">
        <v>664</v>
      </c>
      <c r="F191" s="44" t="str">
        <f>_xlfn.IFNA(Checklist48[[#This Row],[RelatedPQ]],"NA")</f>
        <v>NA</v>
      </c>
      <c r="G191" s="44" t="e">
        <f>IF(Checklist48[[#This Row],[PIGUID]]="","",INDEX(S2PQ_relational[],MATCH(Checklist48[[#This Row],[PIGUID&amp;NO]],S2PQ_relational[PIGUID &amp; "NO"],0),2))</f>
        <v>#N/A</v>
      </c>
      <c r="H191" s="44" t="str">
        <f>Checklist48[[#This Row],[PIGUID]]&amp;"NO"</f>
        <v>6VhjdL37SDO8RaT2hy9oCLNO</v>
      </c>
      <c r="I191" s="44" t="b">
        <f>IF(Checklist48[[#This Row],[PIGUID]]="","",INDEX(PIs[NA Exempt],MATCH(Checklist48[[#This Row],[PIGUID]],PIs[GUID],0),1))</f>
        <v>0</v>
      </c>
      <c r="J191" s="44" t="str">
        <f>IF(Checklist48[[#This Row],[SGUID]]="",IF(Checklist48[[#This Row],[SSGUID]]="",IF(Checklist48[[#This Row],[PIGUID]]="","",INDEX(PIs[[Column1]:[SS]],MATCH(Checklist48[[#This Row],[PIGUID]],PIs[GUID],0),2)),INDEX(PIs[[Column1]:[SS]],MATCH(Checklist48[[#This Row],[SSGUID]],PIs[SSGUID],0),18)),INDEX(PIs[[Column1]:[SS]],MATCH(Checklist48[[#This Row],[SGUID]],PIs[SGUID],0),14))</f>
        <v>HOP 30.04.01</v>
      </c>
      <c r="K191" s="44" t="str">
        <f>IF(Checklist48[[#This Row],[SGUID]]="",IF(Checklist48[[#This Row],[SSGUID]]="",IF(Checklist48[[#This Row],[PIGUID]]="","",INDEX(PIs[[Column1]:[SS]],MATCH(Checklist48[[#This Row],[PIGUID]],PIs[GUID],0),4)),INDEX(PIs[[Column1]:[Ssbody]],MATCH(Checklist48[[#This Row],[SSGUID]],PIs[SSGUID],0),19)),INDEX(PIs[[Column1]:[SS]],MATCH(Checklist48[[#This Row],[SGUID]],PIs[SGUID],0),15))</f>
        <v>Water storage facilities are present and well maintained to take advantage of periods of maximum water availability.</v>
      </c>
      <c r="L191" s="44" t="str">
        <f>IF(Checklist48[[#This Row],[SGUID]]="",IF(Checklist48[[#This Row],[SSGUID]]="",INDEX(PIs[[Column1]:[SS]],MATCH(Checklist48[[#This Row],[PIGUID]],PIs[GUID],0),6),""),"")</f>
        <v>Where the farm is located in areas of seasonal water availability, there should be water storage facilities for water use during periods when water availability is low. These should be in a good state of repair and appropriately fenced/secured to prevent accidents.</v>
      </c>
      <c r="M191" s="44" t="str">
        <f>IF(Checklist48[[#This Row],[SSGUID]]="",IF(Checklist48[[#This Row],[PIGUID]]="","",INDEX(PIs[[Column1]:[SS]],MATCH(Checklist48[[#This Row],[PIGUID]],PIs[GUID],0),8)),"")</f>
        <v>Recom.</v>
      </c>
      <c r="N191" s="66"/>
      <c r="O191" s="66"/>
      <c r="P191" s="44" t="str">
        <f>IF(Checklist48[[#This Row],[ifna]]="NA","",IF(Checklist48[[#This Row],[RelatedPQ]]=0,"",IF(Checklist48[[#This Row],[RelatedPQ]]="","",IF((INDEX(S2PQ_relational[],MATCH(Checklist48[[#This Row],[PIGUID&amp;NO]],S2PQ_relational[PIGUID &amp; "NO"],0),1))=Checklist48[[#This Row],[PIGUID]],"Not applicable",""))))</f>
        <v/>
      </c>
      <c r="Q191" s="44" t="str">
        <f>IF(Checklist48[[#This Row],[N/A]]="Not Applicable",INDEX(S2PQ[[Step 2 questions]:[Justification]],MATCH(Checklist48[[#This Row],[RelatedPQ]],S2PQ[S2PQGUID],0),3),"")</f>
        <v/>
      </c>
      <c r="R191" s="66"/>
    </row>
    <row r="192" spans="2:18" s="43" customFormat="1" ht="202.5" x14ac:dyDescent="0.25">
      <c r="B192" s="44"/>
      <c r="C192" s="44"/>
      <c r="D192" s="43">
        <f>IF(Checklist48[[#This Row],[SGUID]]="",IF(Checklist48[[#This Row],[SSGUID]]="",0,1),1)</f>
        <v>0</v>
      </c>
      <c r="E192" s="44" t="s">
        <v>657</v>
      </c>
      <c r="F192" s="44" t="str">
        <f>_xlfn.IFNA(Checklist48[[#This Row],[RelatedPQ]],"NA")</f>
        <v>NA</v>
      </c>
      <c r="G192" s="44" t="e">
        <f>IF(Checklist48[[#This Row],[PIGUID]]="","",INDEX(S2PQ_relational[],MATCH(Checklist48[[#This Row],[PIGUID&amp;NO]],S2PQ_relational[PIGUID &amp; "NO"],0),2))</f>
        <v>#N/A</v>
      </c>
      <c r="H192" s="44" t="str">
        <f>Checklist48[[#This Row],[PIGUID]]&amp;"NO"</f>
        <v>6mvCkz69JN0s6I6MmgpHTWNO</v>
      </c>
      <c r="I192" s="44" t="b">
        <f>IF(Checklist48[[#This Row],[PIGUID]]="","",INDEX(PIs[NA Exempt],MATCH(Checklist48[[#This Row],[PIGUID]],PIs[GUID],0),1))</f>
        <v>0</v>
      </c>
      <c r="J192" s="44" t="str">
        <f>IF(Checklist48[[#This Row],[SGUID]]="",IF(Checklist48[[#This Row],[SSGUID]]="",IF(Checklist48[[#This Row],[PIGUID]]="","",INDEX(PIs[[Column1]:[SS]],MATCH(Checklist48[[#This Row],[PIGUID]],PIs[GUID],0),2)),INDEX(PIs[[Column1]:[SS]],MATCH(Checklist48[[#This Row],[SSGUID]],PIs[SSGUID],0),18)),INDEX(PIs[[Column1]:[SS]],MATCH(Checklist48[[#This Row],[SGUID]],PIs[SGUID],0),14))</f>
        <v>HOP 30.04.02</v>
      </c>
      <c r="K192" s="44" t="str">
        <f>IF(Checklist48[[#This Row],[SGUID]]="",IF(Checklist48[[#This Row],[SSGUID]]="",IF(Checklist48[[#This Row],[PIGUID]]="","",INDEX(PIs[[Column1]:[SS]],MATCH(Checklist48[[#This Row],[PIGUID]],PIs[GUID],0),4)),INDEX(PIs[[Column1]:[Ssbody]],MATCH(Checklist48[[#This Row],[SSGUID]],PIs[SSGUID],0),19)),INDEX(PIs[[Column1]:[SS]],MATCH(Checklist48[[#This Row],[SGUID]],PIs[SGUID],0),15))</f>
        <v>Storage of water does not pose any food safety risks.</v>
      </c>
      <c r="L192" s="44" t="str">
        <f>IF(Checklist48[[#This Row],[SGUID]]="",IF(Checklist48[[#This Row],[SSGUID]]="",INDEX(PIs[[Column1]:[SS]],MATCH(Checklist48[[#This Row],[PIGUID]],PIs[GUID],0),6),""),"")</f>
        <v>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
If ponds, reservoirs, or other water storage methods are used to store preharvest water, risks to water, product, flora, and fauna shall be identified in the risk assessment. If water storage containers are open to the air, the possibility of contamination shall be addressed. The water and the quality of the water held within shall be appropriate for intended use. Records of water quality shall be kept per water risk assessment.</v>
      </c>
      <c r="M192" s="44" t="str">
        <f>IF(Checklist48[[#This Row],[SSGUID]]="",IF(Checklist48[[#This Row],[PIGUID]]="","",INDEX(PIs[[Column1]:[SS]],MATCH(Checklist48[[#This Row],[PIGUID]],PIs[GUID],0),8)),"")</f>
        <v>Major Must</v>
      </c>
      <c r="N192" s="66"/>
      <c r="O192" s="66"/>
      <c r="P192" s="44" t="str">
        <f>IF(Checklist48[[#This Row],[ifna]]="NA","",IF(Checklist48[[#This Row],[RelatedPQ]]=0,"",IF(Checklist48[[#This Row],[RelatedPQ]]="","",IF((INDEX(S2PQ_relational[],MATCH(Checklist48[[#This Row],[PIGUID&amp;NO]],S2PQ_relational[PIGUID &amp; "NO"],0),1))=Checklist48[[#This Row],[PIGUID]],"Not applicable",""))))</f>
        <v/>
      </c>
      <c r="Q192" s="44" t="str">
        <f>IF(Checklist48[[#This Row],[N/A]]="Not Applicable",INDEX(S2PQ[[Step 2 questions]:[Justification]],MATCH(Checklist48[[#This Row],[RelatedPQ]],S2PQ[S2PQGUID],0),3),"")</f>
        <v/>
      </c>
      <c r="R192" s="66"/>
    </row>
    <row r="193" spans="2:18" s="43" customFormat="1" ht="33.75" x14ac:dyDescent="0.25">
      <c r="B193" s="44"/>
      <c r="C193" s="44" t="s">
        <v>211</v>
      </c>
      <c r="D193" s="43">
        <f>IF(Checklist48[[#This Row],[SGUID]]="",IF(Checklist48[[#This Row],[SSGUID]]="",0,1),1)</f>
        <v>1</v>
      </c>
      <c r="E193" s="44"/>
      <c r="F193" s="44" t="str">
        <f>_xlfn.IFNA(Checklist48[[#This Row],[RelatedPQ]],"NA")</f>
        <v/>
      </c>
      <c r="G193" s="44" t="str">
        <f>IF(Checklist48[[#This Row],[PIGUID]]="","",INDEX(S2PQ_relational[],MATCH(Checklist48[[#This Row],[PIGUID&amp;NO]],S2PQ_relational[PIGUID &amp; "NO"],0),2))</f>
        <v/>
      </c>
      <c r="H193" s="44" t="str">
        <f>Checklist48[[#This Row],[PIGUID]]&amp;"NO"</f>
        <v>NO</v>
      </c>
      <c r="I193" s="44" t="str">
        <f>IF(Checklist48[[#This Row],[PIGUID]]="","",INDEX(PIs[NA Exempt],MATCH(Checklist48[[#This Row],[PIGUID]],PIs[GUID],0),1))</f>
        <v/>
      </c>
      <c r="J193" s="44" t="str">
        <f>IF(Checklist48[[#This Row],[SGUID]]="",IF(Checklist48[[#This Row],[SSGUID]]="",IF(Checklist48[[#This Row],[PIGUID]]="","",INDEX(PIs[[Column1]:[SS]],MATCH(Checklist48[[#This Row],[PIGUID]],PIs[GUID],0),2)),INDEX(PIs[[Column1]:[SS]],MATCH(Checklist48[[#This Row],[SSGUID]],PIs[SSGUID],0),18)),INDEX(PIs[[Column1]:[SS]],MATCH(Checklist48[[#This Row],[SGUID]],PIs[SGUID],0),14))</f>
        <v>HOP 30.05 Water quality</v>
      </c>
      <c r="K19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3" s="44" t="str">
        <f>IF(Checklist48[[#This Row],[SGUID]]="",IF(Checklist48[[#This Row],[SSGUID]]="",INDEX(PIs[[Column1]:[SS]],MATCH(Checklist48[[#This Row],[PIGUID]],PIs[GUID],0),6),""),"")</f>
        <v/>
      </c>
      <c r="M193" s="44" t="str">
        <f>IF(Checklist48[[#This Row],[SSGUID]]="",IF(Checklist48[[#This Row],[PIGUID]]="","",INDEX(PIs[[Column1]:[SS]],MATCH(Checklist48[[#This Row],[PIGUID]],PIs[GUID],0),8)),"")</f>
        <v/>
      </c>
      <c r="N193" s="66"/>
      <c r="O193" s="66"/>
      <c r="P193" s="44" t="str">
        <f>IF(Checklist48[[#This Row],[ifna]]="NA","",IF(Checklist48[[#This Row],[RelatedPQ]]=0,"",IF(Checklist48[[#This Row],[RelatedPQ]]="","",IF((INDEX(S2PQ_relational[],MATCH(Checklist48[[#This Row],[PIGUID&amp;NO]],S2PQ_relational[PIGUID &amp; "NO"],0),1))=Checklist48[[#This Row],[PIGUID]],"Not applicable",""))))</f>
        <v/>
      </c>
      <c r="Q193" s="44" t="str">
        <f>IF(Checklist48[[#This Row],[N/A]]="Not Applicable",INDEX(S2PQ[[Step 2 questions]:[Justification]],MATCH(Checklist48[[#This Row],[RelatedPQ]],S2PQ[S2PQGUID],0),3),"")</f>
        <v/>
      </c>
      <c r="R193" s="66"/>
    </row>
    <row r="194" spans="2:18" s="43" customFormat="1" ht="382.5" x14ac:dyDescent="0.25">
      <c r="B194" s="44"/>
      <c r="C194" s="44"/>
      <c r="D194" s="43">
        <f>IF(Checklist48[[#This Row],[SGUID]]="",IF(Checklist48[[#This Row],[SSGUID]]="",0,1),1)</f>
        <v>0</v>
      </c>
      <c r="E194" s="44" t="s">
        <v>651</v>
      </c>
      <c r="F194" s="44" t="str">
        <f>_xlfn.IFNA(Checklist48[[#This Row],[RelatedPQ]],"NA")</f>
        <v>NA</v>
      </c>
      <c r="G194" s="44" t="e">
        <f>IF(Checklist48[[#This Row],[PIGUID]]="","",INDEX(S2PQ_relational[],MATCH(Checklist48[[#This Row],[PIGUID&amp;NO]],S2PQ_relational[PIGUID &amp; "NO"],0),2))</f>
        <v>#N/A</v>
      </c>
      <c r="H194" s="44" t="str">
        <f>Checklist48[[#This Row],[PIGUID]]&amp;"NO"</f>
        <v>2mcX2QCeO55B43M9TThBRKNO</v>
      </c>
      <c r="I194" s="44" t="b">
        <f>IF(Checklist48[[#This Row],[PIGUID]]="","",INDEX(PIs[NA Exempt],MATCH(Checklist48[[#This Row],[PIGUID]],PIs[GUID],0),1))</f>
        <v>0</v>
      </c>
      <c r="J194" s="44" t="str">
        <f>IF(Checklist48[[#This Row],[SGUID]]="",IF(Checklist48[[#This Row],[SSGUID]]="",IF(Checklist48[[#This Row],[PIGUID]]="","",INDEX(PIs[[Column1]:[SS]],MATCH(Checklist48[[#This Row],[PIGUID]],PIs[GUID],0),2)),INDEX(PIs[[Column1]:[SS]],MATCH(Checklist48[[#This Row],[SSGUID]],PIs[SSGUID],0),18)),INDEX(PIs[[Column1]:[SS]],MATCH(Checklist48[[#This Row],[SGUID]],PIs[SGUID],0),14))</f>
        <v>HOP 30.05.01</v>
      </c>
      <c r="K194" s="44" t="str">
        <f>IF(Checklist48[[#This Row],[SGUID]]="",IF(Checklist48[[#This Row],[SSGUID]]="",IF(Checklist48[[#This Row],[PIGUID]]="","",INDEX(PIs[[Column1]:[SS]],MATCH(Checklist48[[#This Row],[PIGUID]],PIs[GUID],0),4)),INDEX(PIs[[Column1]:[Ssbody]],MATCH(Checklist48[[#This Row],[SSGUID]],PIs[SSGUID],0),19)),INDEX(PIs[[Column1]:[SS]],MATCH(Checklist48[[#This Row],[SGUID]],PIs[SGUID],0),15))</f>
        <v>Water is analyzed for food safety, in accordance with the risk assessment.</v>
      </c>
      <c r="L194" s="44" t="str">
        <f>IF(Checklist48[[#This Row],[SGUID]]="",IF(Checklist48[[#This Row],[SSGUID]]="",INDEX(PIs[[Column1]:[SS]],MATCH(Checklist48[[#This Row],[PIGUID]],PIs[GUID],0),6),""),"")</f>
        <v>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v>
      </c>
      <c r="M194" s="44" t="str">
        <f>IF(Checklist48[[#This Row],[SSGUID]]="",IF(Checklist48[[#This Row],[PIGUID]]="","",INDEX(PIs[[Column1]:[SS]],MATCH(Checklist48[[#This Row],[PIGUID]],PIs[GUID],0),8)),"")</f>
        <v>Major Must</v>
      </c>
      <c r="N194" s="66"/>
      <c r="O194" s="66"/>
      <c r="P194" s="44" t="str">
        <f>IF(Checklist48[[#This Row],[ifna]]="NA","",IF(Checklist48[[#This Row],[RelatedPQ]]=0,"",IF(Checklist48[[#This Row],[RelatedPQ]]="","",IF((INDEX(S2PQ_relational[],MATCH(Checklist48[[#This Row],[PIGUID&amp;NO]],S2PQ_relational[PIGUID &amp; "NO"],0),1))=Checklist48[[#This Row],[PIGUID]],"Not applicable",""))))</f>
        <v/>
      </c>
      <c r="Q194" s="44" t="str">
        <f>IF(Checklist48[[#This Row],[N/A]]="Not Applicable",INDEX(S2PQ[[Step 2 questions]:[Justification]],MATCH(Checklist48[[#This Row],[RelatedPQ]],S2PQ[S2PQGUID],0),3),"")</f>
        <v/>
      </c>
      <c r="R194" s="66"/>
    </row>
    <row r="195" spans="2:18" s="43" customFormat="1" ht="191.25" x14ac:dyDescent="0.25">
      <c r="B195" s="44"/>
      <c r="C195" s="44"/>
      <c r="D195" s="43">
        <f>IF(Checklist48[[#This Row],[SGUID]]="",IF(Checklist48[[#This Row],[SSGUID]]="",0,1),1)</f>
        <v>0</v>
      </c>
      <c r="E195" s="44" t="s">
        <v>645</v>
      </c>
      <c r="F195" s="44" t="str">
        <f>_xlfn.IFNA(Checklist48[[#This Row],[RelatedPQ]],"NA")</f>
        <v>NA</v>
      </c>
      <c r="G195" s="44" t="e">
        <f>IF(Checklist48[[#This Row],[PIGUID]]="","",INDEX(S2PQ_relational[],MATCH(Checklist48[[#This Row],[PIGUID&amp;NO]],S2PQ_relational[PIGUID &amp; "NO"],0),2))</f>
        <v>#N/A</v>
      </c>
      <c r="H195" s="44" t="str">
        <f>Checklist48[[#This Row],[PIGUID]]&amp;"NO"</f>
        <v>56qmazDdEezu0qcLDpTk8bNO</v>
      </c>
      <c r="I195" s="44" t="b">
        <f>IF(Checklist48[[#This Row],[PIGUID]]="","",INDEX(PIs[NA Exempt],MATCH(Checklist48[[#This Row],[PIGUID]],PIs[GUID],0),1))</f>
        <v>0</v>
      </c>
      <c r="J195" s="44" t="str">
        <f>IF(Checklist48[[#This Row],[SGUID]]="",IF(Checklist48[[#This Row],[SSGUID]]="",IF(Checklist48[[#This Row],[PIGUID]]="","",INDEX(PIs[[Column1]:[SS]],MATCH(Checklist48[[#This Row],[PIGUID]],PIs[GUID],0),2)),INDEX(PIs[[Column1]:[SS]],MATCH(Checklist48[[#This Row],[SSGUID]],PIs[SSGUID],0),18)),INDEX(PIs[[Column1]:[SS]],MATCH(Checklist48[[#This Row],[SGUID]],PIs[SGUID],0),14))</f>
        <v>HOP 30.05.02</v>
      </c>
      <c r="K195" s="44" t="str">
        <f>IF(Checklist48[[#This Row],[SGUID]]="",IF(Checklist48[[#This Row],[SSGUID]]="",IF(Checklist48[[#This Row],[PIGUID]]="","",INDEX(PIs[[Column1]:[SS]],MATCH(Checklist48[[#This Row],[PIGUID]],PIs[GUID],0),4)),INDEX(PIs[[Column1]:[Ssbody]],MATCH(Checklist48[[#This Row],[SSGUID]],PIs[SSGUID],0),19)),INDEX(PIs[[Column1]:[SS]],MATCH(Checklist48[[#This Row],[SGUID]],PIs[SGUID],0),15))</f>
        <v>Corrective actions are taken based on results from the risk assessment and results of the water analysis.</v>
      </c>
      <c r="L195" s="44" t="str">
        <f>IF(Checklist48[[#This Row],[SGUID]]="",IF(Checklist48[[#This Row],[SSGUID]]="",INDEX(PIs[[Column1]:[SS]],MATCH(Checklist48[[#This Row],[PIGUID]],PIs[GUID],0),6),""),"")</f>
        <v>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v>
      </c>
      <c r="M195" s="44" t="str">
        <f>IF(Checklist48[[#This Row],[SSGUID]]="",IF(Checklist48[[#This Row],[PIGUID]]="","",INDEX(PIs[[Column1]:[SS]],MATCH(Checklist48[[#This Row],[PIGUID]],PIs[GUID],0),8)),"")</f>
        <v>Major Must</v>
      </c>
      <c r="N195" s="66"/>
      <c r="O195" s="66"/>
      <c r="P195" s="44" t="str">
        <f>IF(Checklist48[[#This Row],[ifna]]="NA","",IF(Checklist48[[#This Row],[RelatedPQ]]=0,"",IF(Checklist48[[#This Row],[RelatedPQ]]="","",IF((INDEX(S2PQ_relational[],MATCH(Checklist48[[#This Row],[PIGUID&amp;NO]],S2PQ_relational[PIGUID &amp; "NO"],0),1))=Checklist48[[#This Row],[PIGUID]],"Not applicable",""))))</f>
        <v/>
      </c>
      <c r="Q195" s="44" t="str">
        <f>IF(Checklist48[[#This Row],[N/A]]="Not Applicable",INDEX(S2PQ[[Step 2 questions]:[Justification]],MATCH(Checklist48[[#This Row],[RelatedPQ]],S2PQ[S2PQGUID],0),3),"")</f>
        <v/>
      </c>
      <c r="R195" s="66"/>
    </row>
    <row r="196" spans="2:18" s="43" customFormat="1" ht="409.5" x14ac:dyDescent="0.25">
      <c r="B196" s="44"/>
      <c r="C196" s="44"/>
      <c r="D196" s="43">
        <f>IF(Checklist48[[#This Row],[SGUID]]="",IF(Checklist48[[#This Row],[SSGUID]]="",0,1),1)</f>
        <v>0</v>
      </c>
      <c r="E196" s="44" t="s">
        <v>206</v>
      </c>
      <c r="F196" s="44" t="str">
        <f>_xlfn.IFNA(Checklist48[[#This Row],[RelatedPQ]],"NA")</f>
        <v>NA</v>
      </c>
      <c r="G196" s="44" t="e">
        <f>IF(Checklist48[[#This Row],[PIGUID]]="","",INDEX(S2PQ_relational[],MATCH(Checklist48[[#This Row],[PIGUID&amp;NO]],S2PQ_relational[PIGUID &amp; "NO"],0),2))</f>
        <v>#N/A</v>
      </c>
      <c r="H196" s="44" t="str">
        <f>Checklist48[[#This Row],[PIGUID]]&amp;"NO"</f>
        <v>4QFSQ4CL9b5TEFRubQWpKWNO</v>
      </c>
      <c r="I196" s="44" t="b">
        <f>IF(Checklist48[[#This Row],[PIGUID]]="","",INDEX(PIs[NA Exempt],MATCH(Checklist48[[#This Row],[PIGUID]],PIs[GUID],0),1))</f>
        <v>0</v>
      </c>
      <c r="J196" s="44" t="str">
        <f>IF(Checklist48[[#This Row],[SGUID]]="",IF(Checklist48[[#This Row],[SSGUID]]="",IF(Checklist48[[#This Row],[PIGUID]]="","",INDEX(PIs[[Column1]:[SS]],MATCH(Checklist48[[#This Row],[PIGUID]],PIs[GUID],0),2)),INDEX(PIs[[Column1]:[SS]],MATCH(Checklist48[[#This Row],[SSGUID]],PIs[SSGUID],0),18)),INDEX(PIs[[Column1]:[SS]],MATCH(Checklist48[[#This Row],[SGUID]],PIs[SGUID],0),14))</f>
        <v>HOP 30.05.03</v>
      </c>
      <c r="K196"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treated sewage water does not pose a food safety risk.</v>
      </c>
      <c r="L196" s="44" t="str">
        <f>IF(Checklist48[[#This Row],[SGUID]]="",IF(Checklist48[[#This Row],[SSGUID]]="",INDEX(PIs[[Column1]:[SS]],MATCH(Checklist48[[#This Row],[PIGUID]],PIs[GUID],0),6),""),"")</f>
        <v>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v>
      </c>
      <c r="M196" s="44" t="str">
        <f>IF(Checklist48[[#This Row],[SSGUID]]="",IF(Checklist48[[#This Row],[PIGUID]]="","",INDEX(PIs[[Column1]:[SS]],MATCH(Checklist48[[#This Row],[PIGUID]],PIs[GUID],0),8)),"")</f>
        <v>Major Must</v>
      </c>
      <c r="N196" s="66"/>
      <c r="O196" s="66"/>
      <c r="P196" s="44" t="str">
        <f>IF(Checklist48[[#This Row],[ifna]]="NA","",IF(Checklist48[[#This Row],[RelatedPQ]]=0,"",IF(Checklist48[[#This Row],[RelatedPQ]]="","",IF((INDEX(S2PQ_relational[],MATCH(Checklist48[[#This Row],[PIGUID&amp;NO]],S2PQ_relational[PIGUID &amp; "NO"],0),1))=Checklist48[[#This Row],[PIGUID]],"Not applicable",""))))</f>
        <v/>
      </c>
      <c r="Q196" s="44" t="str">
        <f>IF(Checklist48[[#This Row],[N/A]]="Not Applicable",INDEX(S2PQ[[Step 2 questions]:[Justification]],MATCH(Checklist48[[#This Row],[RelatedPQ]],S2PQ[S2PQGUID],0),3),"")</f>
        <v/>
      </c>
      <c r="R196" s="66"/>
    </row>
    <row r="197" spans="2:18" s="43" customFormat="1" ht="56.25" x14ac:dyDescent="0.25">
      <c r="B197" s="44"/>
      <c r="C197" s="44"/>
      <c r="D197" s="43">
        <f>IF(Checklist48[[#This Row],[SGUID]]="",IF(Checklist48[[#This Row],[SSGUID]]="",0,1),1)</f>
        <v>0</v>
      </c>
      <c r="E197" s="44" t="s">
        <v>639</v>
      </c>
      <c r="F197" s="44" t="str">
        <f>_xlfn.IFNA(Checklist48[[#This Row],[RelatedPQ]],"NA")</f>
        <v>NA</v>
      </c>
      <c r="G197" s="44" t="e">
        <f>IF(Checklist48[[#This Row],[PIGUID]]="","",INDEX(S2PQ_relational[],MATCH(Checklist48[[#This Row],[PIGUID&amp;NO]],S2PQ_relational[PIGUID &amp; "NO"],0),2))</f>
        <v>#N/A</v>
      </c>
      <c r="H197" s="44" t="str">
        <f>Checklist48[[#This Row],[PIGUID]]&amp;"NO"</f>
        <v>cfLdmwcQ4nt3NqjKNb9VRNO</v>
      </c>
      <c r="I197" s="44" t="b">
        <f>IF(Checklist48[[#This Row],[PIGUID]]="","",INDEX(PIs[NA Exempt],MATCH(Checklist48[[#This Row],[PIGUID]],PIs[GUID],0),1))</f>
        <v>0</v>
      </c>
      <c r="J197" s="44" t="str">
        <f>IF(Checklist48[[#This Row],[SGUID]]="",IF(Checklist48[[#This Row],[SSGUID]]="",IF(Checklist48[[#This Row],[PIGUID]]="","",INDEX(PIs[[Column1]:[SS]],MATCH(Checklist48[[#This Row],[PIGUID]],PIs[GUID],0),2)),INDEX(PIs[[Column1]:[SS]],MATCH(Checklist48[[#This Row],[SSGUID]],PIs[SSGUID],0),18)),INDEX(PIs[[Column1]:[SS]],MATCH(Checklist48[[#This Row],[SGUID]],PIs[SGUID],0),14))</f>
        <v>HOP 30.05.04</v>
      </c>
      <c r="K197" s="44" t="str">
        <f>IF(Checklist48[[#This Row],[SGUID]]="",IF(Checklist48[[#This Row],[SSGUID]]="",IF(Checklist48[[#This Row],[PIGUID]]="","",INDEX(PIs[[Column1]:[SS]],MATCH(Checklist48[[#This Row],[PIGUID]],PIs[GUID],0),4)),INDEX(PIs[[Column1]:[Ssbody]],MATCH(Checklist48[[#This Row],[SSGUID]],PIs[SSGUID],0),19)),INDEX(PIs[[Column1]:[SS]],MATCH(Checklist48[[#This Row],[SGUID]],PIs[SGUID],0),15))</f>
        <v>Water that comes into contact with products during harvest and postharvest meets the microbial standard for drinking water.</v>
      </c>
      <c r="L197" s="44" t="str">
        <f>IF(Checklist48[[#This Row],[SGUID]]="",IF(Checklist48[[#This Row],[SSGUID]]="",INDEX(PIs[[Column1]:[SS]],MATCH(Checklist48[[#This Row],[PIGUID]],PIs[GUID],0),6),""),"")</f>
        <v>Water (including ice) used during harvest and postharvest activities (cooling, transport, washing, etc.) shall meet the microbial standards for drinking water and shall be handled so as to prevent product contamination.</v>
      </c>
      <c r="M197" s="44" t="str">
        <f>IF(Checklist48[[#This Row],[SSGUID]]="",IF(Checklist48[[#This Row],[PIGUID]]="","",INDEX(PIs[[Column1]:[SS]],MATCH(Checklist48[[#This Row],[PIGUID]],PIs[GUID],0),8)),"")</f>
        <v>Major Must</v>
      </c>
      <c r="N197" s="66"/>
      <c r="O197" s="66"/>
      <c r="P197" s="44" t="str">
        <f>IF(Checklist48[[#This Row],[ifna]]="NA","",IF(Checklist48[[#This Row],[RelatedPQ]]=0,"",IF(Checklist48[[#This Row],[RelatedPQ]]="","",IF((INDEX(S2PQ_relational[],MATCH(Checklist48[[#This Row],[PIGUID&amp;NO]],S2PQ_relational[PIGUID &amp; "NO"],0),1))=Checklist48[[#This Row],[PIGUID]],"Not applicable",""))))</f>
        <v/>
      </c>
      <c r="Q197" s="44" t="str">
        <f>IF(Checklist48[[#This Row],[N/A]]="Not Applicable",INDEX(S2PQ[[Step 2 questions]:[Justification]],MATCH(Checklist48[[#This Row],[RelatedPQ]],S2PQ[S2PQGUID],0),3),"")</f>
        <v/>
      </c>
      <c r="R197" s="66"/>
    </row>
    <row r="198" spans="2:18" s="43" customFormat="1" ht="123.75" x14ac:dyDescent="0.25">
      <c r="B198" s="44"/>
      <c r="C198" s="44"/>
      <c r="D198" s="43">
        <f>IF(Checklist48[[#This Row],[SGUID]]="",IF(Checklist48[[#This Row],[SSGUID]]="",0,1),1)</f>
        <v>0</v>
      </c>
      <c r="E198" s="44" t="s">
        <v>633</v>
      </c>
      <c r="F198" s="44" t="str">
        <f>_xlfn.IFNA(Checklist48[[#This Row],[RelatedPQ]],"NA")</f>
        <v>NA</v>
      </c>
      <c r="G198" s="44" t="e">
        <f>IF(Checklist48[[#This Row],[PIGUID]]="","",INDEX(S2PQ_relational[],MATCH(Checklist48[[#This Row],[PIGUID&amp;NO]],S2PQ_relational[PIGUID &amp; "NO"],0),2))</f>
        <v>#N/A</v>
      </c>
      <c r="H198" s="44" t="str">
        <f>Checklist48[[#This Row],[PIGUID]]&amp;"NO"</f>
        <v>2VA2yDRIngmT28xmanFLauNO</v>
      </c>
      <c r="I198" s="44" t="b">
        <f>IF(Checklist48[[#This Row],[PIGUID]]="","",INDEX(PIs[NA Exempt],MATCH(Checklist48[[#This Row],[PIGUID]],PIs[GUID],0),1))</f>
        <v>0</v>
      </c>
      <c r="J198" s="44" t="str">
        <f>IF(Checklist48[[#This Row],[SGUID]]="",IF(Checklist48[[#This Row],[SSGUID]]="",IF(Checklist48[[#This Row],[PIGUID]]="","",INDEX(PIs[[Column1]:[SS]],MATCH(Checklist48[[#This Row],[PIGUID]],PIs[GUID],0),2)),INDEX(PIs[[Column1]:[SS]],MATCH(Checklist48[[#This Row],[SSGUID]],PIs[SSGUID],0),18)),INDEX(PIs[[Column1]:[SS]],MATCH(Checklist48[[#This Row],[SGUID]],PIs[SGUID],0),14))</f>
        <v>HOP 30.05.05</v>
      </c>
      <c r="K198" s="44" t="str">
        <f>IF(Checklist48[[#This Row],[SGUID]]="",IF(Checklist48[[#This Row],[SSGUID]]="",IF(Checklist48[[#This Row],[PIGUID]]="","",INDEX(PIs[[Column1]:[SS]],MATCH(Checklist48[[#This Row],[PIGUID]],PIs[GUID],0),4)),INDEX(PIs[[Column1]:[Ssbody]],MATCH(Checklist48[[#This Row],[SSGUID]],PIs[SSGUID],0),19)),INDEX(PIs[[Column1]:[SS]],MATCH(Checklist48[[#This Row],[SGUID]],PIs[SGUID],0),15))</f>
        <v>Treated water used during harvest or postharvest is monitored appropriately.</v>
      </c>
      <c r="L198" s="44" t="str">
        <f>IF(Checklist48[[#This Row],[SGUID]]="",IF(Checklist48[[#This Row],[SSGUID]]="",INDEX(PIs[[Column1]:[SS]],MATCH(Checklist48[[#This Row],[PIGUID]],PIs[GUID],0),6),""),"")</f>
        <v>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v>
      </c>
      <c r="M198" s="44" t="str">
        <f>IF(Checklist48[[#This Row],[SSGUID]]="",IF(Checklist48[[#This Row],[PIGUID]]="","",INDEX(PIs[[Column1]:[SS]],MATCH(Checklist48[[#This Row],[PIGUID]],PIs[GUID],0),8)),"")</f>
        <v>Major Must</v>
      </c>
      <c r="N198" s="66"/>
      <c r="O198" s="66"/>
      <c r="P198" s="44" t="str">
        <f>IF(Checklist48[[#This Row],[ifna]]="NA","",IF(Checklist48[[#This Row],[RelatedPQ]]=0,"",IF(Checklist48[[#This Row],[RelatedPQ]]="","",IF((INDEX(S2PQ_relational[],MATCH(Checklist48[[#This Row],[PIGUID&amp;NO]],S2PQ_relational[PIGUID &amp; "NO"],0),1))=Checklist48[[#This Row],[PIGUID]],"Not applicable",""))))</f>
        <v/>
      </c>
      <c r="Q198" s="44" t="str">
        <f>IF(Checklist48[[#This Row],[N/A]]="Not Applicable",INDEX(S2PQ[[Step 2 questions]:[Justification]],MATCH(Checklist48[[#This Row],[RelatedPQ]],S2PQ[S2PQGUID],0),3),"")</f>
        <v/>
      </c>
      <c r="R198" s="66"/>
    </row>
    <row r="199" spans="2:18" s="43" customFormat="1" ht="45" x14ac:dyDescent="0.25">
      <c r="B199" s="44"/>
      <c r="C199" s="44" t="s">
        <v>620</v>
      </c>
      <c r="D199" s="43">
        <f>IF(Checklist48[[#This Row],[SGUID]]="",IF(Checklist48[[#This Row],[SSGUID]]="",0,1),1)</f>
        <v>1</v>
      </c>
      <c r="E199" s="44"/>
      <c r="F199" s="44" t="str">
        <f>_xlfn.IFNA(Checklist48[[#This Row],[RelatedPQ]],"NA")</f>
        <v/>
      </c>
      <c r="G199" s="44" t="str">
        <f>IF(Checklist48[[#This Row],[PIGUID]]="","",INDEX(S2PQ_relational[],MATCH(Checklist48[[#This Row],[PIGUID&amp;NO]],S2PQ_relational[PIGUID &amp; "NO"],0),2))</f>
        <v/>
      </c>
      <c r="H199" s="44" t="str">
        <f>Checklist48[[#This Row],[PIGUID]]&amp;"NO"</f>
        <v>NO</v>
      </c>
      <c r="I199" s="44" t="str">
        <f>IF(Checklist48[[#This Row],[PIGUID]]="","",INDEX(PIs[NA Exempt],MATCH(Checklist48[[#This Row],[PIGUID]],PIs[GUID],0),1))</f>
        <v/>
      </c>
      <c r="J199" s="44" t="str">
        <f>IF(Checklist48[[#This Row],[SGUID]]="",IF(Checklist48[[#This Row],[SSGUID]]="",IF(Checklist48[[#This Row],[PIGUID]]="","",INDEX(PIs[[Column1]:[SS]],MATCH(Checklist48[[#This Row],[PIGUID]],PIs[GUID],0),2)),INDEX(PIs[[Column1]:[SS]],MATCH(Checklist48[[#This Row],[SSGUID]],PIs[SSGUID],0),18)),INDEX(PIs[[Column1]:[SS]],MATCH(Checklist48[[#This Row],[SGUID]],PIs[SGUID],0),14))</f>
        <v>HOP 30.06 Predicting irrigation requirements</v>
      </c>
      <c r="K19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9" s="44" t="str">
        <f>IF(Checklist48[[#This Row],[SGUID]]="",IF(Checklist48[[#This Row],[SSGUID]]="",INDEX(PIs[[Column1]:[SS]],MATCH(Checklist48[[#This Row],[PIGUID]],PIs[GUID],0),6),""),"")</f>
        <v/>
      </c>
      <c r="M199" s="44" t="str">
        <f>IF(Checklist48[[#This Row],[SSGUID]]="",IF(Checklist48[[#This Row],[PIGUID]]="","",INDEX(PIs[[Column1]:[SS]],MATCH(Checklist48[[#This Row],[PIGUID]],PIs[GUID],0),8)),"")</f>
        <v/>
      </c>
      <c r="N199" s="66"/>
      <c r="O199" s="66"/>
      <c r="P199" s="44" t="str">
        <f>IF(Checklist48[[#This Row],[ifna]]="NA","",IF(Checklist48[[#This Row],[RelatedPQ]]=0,"",IF(Checklist48[[#This Row],[RelatedPQ]]="","",IF((INDEX(S2PQ_relational[],MATCH(Checklist48[[#This Row],[PIGUID&amp;NO]],S2PQ_relational[PIGUID &amp; "NO"],0),1))=Checklist48[[#This Row],[PIGUID]],"Not applicable",""))))</f>
        <v/>
      </c>
      <c r="Q199" s="44" t="str">
        <f>IF(Checklist48[[#This Row],[N/A]]="Not Applicable",INDEX(S2PQ[[Step 2 questions]:[Justification]],MATCH(Checklist48[[#This Row],[RelatedPQ]],S2PQ[S2PQGUID],0),3),"")</f>
        <v/>
      </c>
      <c r="R199" s="66"/>
    </row>
    <row r="200" spans="2:18" s="43" customFormat="1" ht="112.5" x14ac:dyDescent="0.25">
      <c r="B200" s="44"/>
      <c r="C200" s="44"/>
      <c r="D200" s="43">
        <f>IF(Checklist48[[#This Row],[SGUID]]="",IF(Checklist48[[#This Row],[SSGUID]]="",0,1),1)</f>
        <v>0</v>
      </c>
      <c r="E200" s="44" t="s">
        <v>627</v>
      </c>
      <c r="F200" s="44" t="str">
        <f>_xlfn.IFNA(Checklist48[[#This Row],[RelatedPQ]],"NA")</f>
        <v>NA</v>
      </c>
      <c r="G200" s="44" t="e">
        <f>IF(Checklist48[[#This Row],[PIGUID]]="","",INDEX(S2PQ_relational[],MATCH(Checklist48[[#This Row],[PIGUID&amp;NO]],S2PQ_relational[PIGUID &amp; "NO"],0),2))</f>
        <v>#N/A</v>
      </c>
      <c r="H200" s="44" t="str">
        <f>Checklist48[[#This Row],[PIGUID]]&amp;"NO"</f>
        <v>5y2feyt4DMlLewOiQHY0cwNO</v>
      </c>
      <c r="I200" s="44" t="b">
        <f>IF(Checklist48[[#This Row],[PIGUID]]="","",INDEX(PIs[NA Exempt],MATCH(Checklist48[[#This Row],[PIGUID]],PIs[GUID],0),1))</f>
        <v>0</v>
      </c>
      <c r="J200" s="44" t="str">
        <f>IF(Checklist48[[#This Row],[SGUID]]="",IF(Checklist48[[#This Row],[SSGUID]]="",IF(Checklist48[[#This Row],[PIGUID]]="","",INDEX(PIs[[Column1]:[SS]],MATCH(Checklist48[[#This Row],[PIGUID]],PIs[GUID],0),2)),INDEX(PIs[[Column1]:[SS]],MATCH(Checklist48[[#This Row],[SSGUID]],PIs[SSGUID],0),18)),INDEX(PIs[[Column1]:[SS]],MATCH(Checklist48[[#This Row],[SGUID]],PIs[SGUID],0),14))</f>
        <v>HOP 30.06.01</v>
      </c>
      <c r="K200" s="44" t="str">
        <f>IF(Checklist48[[#This Row],[SGUID]]="",IF(Checklist48[[#This Row],[SSGUID]]="",IF(Checklist48[[#This Row],[PIGUID]]="","",INDEX(PIs[[Column1]:[SS]],MATCH(Checklist48[[#This Row],[PIGUID]],PIs[GUID],0),4)),INDEX(PIs[[Column1]:[Ssbody]],MATCH(Checklist48[[#This Row],[SSGUID]],PIs[SSGUID],0),19)),INDEX(PIs[[Column1]:[SS]],MATCH(Checklist48[[#This Row],[SGUID]],PIs[SGUID],0),15))</f>
        <v>Tools are routinely used to calculate and optimize crop irrigation.</v>
      </c>
      <c r="L200" s="44" t="str">
        <f>IF(Checklist48[[#This Row],[SGUID]]="",IF(Checklist48[[#This Row],[SSGUID]]="",INDEX(PIs[[Column1]:[SS]],MATCH(Checklist48[[#This Row],[PIGUID]],PIs[GUID],0),6),""),"")</f>
        <v>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v>
      </c>
      <c r="M200" s="44" t="str">
        <f>IF(Checklist48[[#This Row],[SSGUID]]="",IF(Checklist48[[#This Row],[PIGUID]]="","",INDEX(PIs[[Column1]:[SS]],MATCH(Checklist48[[#This Row],[PIGUID]],PIs[GUID],0),8)),"")</f>
        <v>Minor Must</v>
      </c>
      <c r="N200" s="66"/>
      <c r="O200" s="66"/>
      <c r="P200" s="44" t="str">
        <f>IF(Checklist48[[#This Row],[ifna]]="NA","",IF(Checklist48[[#This Row],[RelatedPQ]]=0,"",IF(Checklist48[[#This Row],[RelatedPQ]]="","",IF((INDEX(S2PQ_relational[],MATCH(Checklist48[[#This Row],[PIGUID&amp;NO]],S2PQ_relational[PIGUID &amp; "NO"],0),1))=Checklist48[[#This Row],[PIGUID]],"Not applicable",""))))</f>
        <v/>
      </c>
      <c r="Q200" s="44" t="str">
        <f>IF(Checklist48[[#This Row],[N/A]]="Not Applicable",INDEX(S2PQ[[Step 2 questions]:[Justification]],MATCH(Checklist48[[#This Row],[RelatedPQ]],S2PQ[S2PQGUID],0),3),"")</f>
        <v/>
      </c>
      <c r="R200" s="66"/>
    </row>
    <row r="201" spans="2:18" s="43" customFormat="1" ht="78.75" x14ac:dyDescent="0.25">
      <c r="B201" s="44"/>
      <c r="C201" s="44"/>
      <c r="D201" s="43">
        <f>IF(Checklist48[[#This Row],[SGUID]]="",IF(Checklist48[[#This Row],[SSGUID]]="",0,1),1)</f>
        <v>0</v>
      </c>
      <c r="E201" s="44" t="s">
        <v>621</v>
      </c>
      <c r="F201" s="44" t="str">
        <f>_xlfn.IFNA(Checklist48[[#This Row],[RelatedPQ]],"NA")</f>
        <v>NA</v>
      </c>
      <c r="G201" s="44" t="e">
        <f>IF(Checklist48[[#This Row],[PIGUID]]="","",INDEX(S2PQ_relational[],MATCH(Checklist48[[#This Row],[PIGUID&amp;NO]],S2PQ_relational[PIGUID &amp; "NO"],0),2))</f>
        <v>#N/A</v>
      </c>
      <c r="H201" s="44" t="str">
        <f>Checklist48[[#This Row],[PIGUID]]&amp;"NO"</f>
        <v>2DSg1JNtNBH0TcvUJytFQCNO</v>
      </c>
      <c r="I201" s="44" t="b">
        <f>IF(Checklist48[[#This Row],[PIGUID]]="","",INDEX(PIs[NA Exempt],MATCH(Checklist48[[#This Row],[PIGUID]],PIs[GUID],0),1))</f>
        <v>0</v>
      </c>
      <c r="J201" s="44" t="str">
        <f>IF(Checklist48[[#This Row],[SGUID]]="",IF(Checklist48[[#This Row],[SSGUID]]="",IF(Checklist48[[#This Row],[PIGUID]]="","",INDEX(PIs[[Column1]:[SS]],MATCH(Checklist48[[#This Row],[PIGUID]],PIs[GUID],0),2)),INDEX(PIs[[Column1]:[SS]],MATCH(Checklist48[[#This Row],[SSGUID]],PIs[SSGUID],0),18)),INDEX(PIs[[Column1]:[SS]],MATCH(Checklist48[[#This Row],[SGUID]],PIs[SGUID],0),14))</f>
        <v>HOP 30.06.02</v>
      </c>
      <c r="K201" s="44" t="str">
        <f>IF(Checklist48[[#This Row],[SGUID]]="",IF(Checklist48[[#This Row],[SSGUID]]="",IF(Checklist48[[#This Row],[PIGUID]]="","",INDEX(PIs[[Column1]:[SS]],MATCH(Checklist48[[#This Row],[PIGUID]],PIs[GUID],0),4)),INDEX(PIs[[Column1]:[Ssbody]],MATCH(Checklist48[[#This Row],[SSGUID]],PIs[SSGUID],0),19)),INDEX(PIs[[Column1]:[SS]],MATCH(Checklist48[[#This Row],[SGUID]],PIs[SGUID],0),15))</f>
        <v>Measures are taken to understand the amount of water used and actions identified for how to increase water use efficiency.</v>
      </c>
      <c r="L201" s="44" t="str">
        <f>IF(Checklist48[[#This Row],[SGUID]]="",IF(Checklist48[[#This Row],[SSGUID]]="",INDEX(PIs[[Column1]:[SS]],MATCH(Checklist48[[#This Row],[PIGUID]],PIs[GUID],0),6),""),"")</f>
        <v>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v>
      </c>
      <c r="M201" s="44" t="str">
        <f>IF(Checklist48[[#This Row],[SSGUID]]="",IF(Checklist48[[#This Row],[PIGUID]]="","",INDEX(PIs[[Column1]:[SS]],MATCH(Checklist48[[#This Row],[PIGUID]],PIs[GUID],0),8)),"")</f>
        <v>Major Must</v>
      </c>
      <c r="N201" s="66"/>
      <c r="O201" s="66"/>
      <c r="P201" s="44" t="str">
        <f>IF(Checklist48[[#This Row],[ifna]]="NA","",IF(Checklist48[[#This Row],[RelatedPQ]]=0,"",IF(Checklist48[[#This Row],[RelatedPQ]]="","",IF((INDEX(S2PQ_relational[],MATCH(Checklist48[[#This Row],[PIGUID&amp;NO]],S2PQ_relational[PIGUID &amp; "NO"],0),1))=Checklist48[[#This Row],[PIGUID]],"Not applicable",""))))</f>
        <v/>
      </c>
      <c r="Q201" s="44" t="str">
        <f>IF(Checklist48[[#This Row],[N/A]]="Not Applicable",INDEX(S2PQ[[Step 2 questions]:[Justification]],MATCH(Checklist48[[#This Row],[RelatedPQ]],S2PQ[S2PQGUID],0),3),"")</f>
        <v/>
      </c>
      <c r="R201" s="66"/>
    </row>
    <row r="202" spans="2:18" s="43" customFormat="1" ht="180" x14ac:dyDescent="0.25">
      <c r="B202" s="44"/>
      <c r="C202" s="44"/>
      <c r="D202" s="43">
        <f>IF(Checklist48[[#This Row],[SGUID]]="",IF(Checklist48[[#This Row],[SSGUID]]="",0,1),1)</f>
        <v>0</v>
      </c>
      <c r="E202" s="44" t="s">
        <v>614</v>
      </c>
      <c r="F202" s="44" t="str">
        <f>_xlfn.IFNA(Checklist48[[#This Row],[RelatedPQ]],"NA")</f>
        <v>NA</v>
      </c>
      <c r="G202" s="44" t="e">
        <f>IF(Checklist48[[#This Row],[PIGUID]]="","",INDEX(S2PQ_relational[],MATCH(Checklist48[[#This Row],[PIGUID&amp;NO]],S2PQ_relational[PIGUID &amp; "NO"],0),2))</f>
        <v>#N/A</v>
      </c>
      <c r="H202" s="44" t="str">
        <f>Checklist48[[#This Row],[PIGUID]]&amp;"NO"</f>
        <v>2nnigaMi277hUd6GwuaoP2NO</v>
      </c>
      <c r="I202" s="44" t="b">
        <f>IF(Checklist48[[#This Row],[PIGUID]]="","",INDEX(PIs[NA Exempt],MATCH(Checklist48[[#This Row],[PIGUID]],PIs[GUID],0),1))</f>
        <v>0</v>
      </c>
      <c r="J202" s="44" t="str">
        <f>IF(Checklist48[[#This Row],[SGUID]]="",IF(Checklist48[[#This Row],[SSGUID]]="",IF(Checklist48[[#This Row],[PIGUID]]="","",INDEX(PIs[[Column1]:[SS]],MATCH(Checklist48[[#This Row],[PIGUID]],PIs[GUID],0),2)),INDEX(PIs[[Column1]:[SS]],MATCH(Checklist48[[#This Row],[SSGUID]],PIs[SSGUID],0),18)),INDEX(PIs[[Column1]:[SS]],MATCH(Checklist48[[#This Row],[SGUID]],PIs[SGUID],0),14))</f>
        <v>HOP 30.06.03</v>
      </c>
      <c r="K20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water is supported with metrics.</v>
      </c>
      <c r="L202" s="44" t="str">
        <f>IF(Checklist48[[#This Row],[SGUID]]="",IF(Checklist48[[#This Row],[SSGUID]]="",INDEX(PIs[[Column1]:[SS]],MATCH(Checklist48[[#This Row],[PIGUID]],PIs[GUID],0),6),""),"")</f>
        <v>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v>
      </c>
      <c r="M202" s="44" t="str">
        <f>IF(Checklist48[[#This Row],[SSGUID]]="",IF(Checklist48[[#This Row],[PIGUID]]="","",INDEX(PIs[[Column1]:[SS]],MATCH(Checklist48[[#This Row],[PIGUID]],PIs[GUID],0),8)),"")</f>
        <v>Recom.</v>
      </c>
      <c r="N202" s="66"/>
      <c r="O202" s="66"/>
      <c r="P202" s="44" t="str">
        <f>IF(Checklist48[[#This Row],[ifna]]="NA","",IF(Checklist48[[#This Row],[RelatedPQ]]=0,"",IF(Checklist48[[#This Row],[RelatedPQ]]="","",IF((INDEX(S2PQ_relational[],MATCH(Checklist48[[#This Row],[PIGUID&amp;NO]],S2PQ_relational[PIGUID &amp; "NO"],0),1))=Checklist48[[#This Row],[PIGUID]],"Not applicable",""))))</f>
        <v/>
      </c>
      <c r="Q202" s="44" t="str">
        <f>IF(Checklist48[[#This Row],[N/A]]="Not Applicable",INDEX(S2PQ[[Step 2 questions]:[Justification]],MATCH(Checklist48[[#This Row],[RelatedPQ]],S2PQ[S2PQGUID],0),3),"")</f>
        <v/>
      </c>
      <c r="R202" s="66"/>
    </row>
    <row r="203" spans="2:18" s="43" customFormat="1" ht="45" x14ac:dyDescent="0.25">
      <c r="B203" s="44" t="s">
        <v>571</v>
      </c>
      <c r="C203" s="44"/>
      <c r="D203" s="43">
        <f>IF(Checklist48[[#This Row],[SGUID]]="",IF(Checklist48[[#This Row],[SSGUID]]="",0,1),1)</f>
        <v>1</v>
      </c>
      <c r="E203" s="44"/>
      <c r="F203" s="44" t="str">
        <f>_xlfn.IFNA(Checklist48[[#This Row],[RelatedPQ]],"NA")</f>
        <v/>
      </c>
      <c r="G203" s="44" t="str">
        <f>IF(Checklist48[[#This Row],[PIGUID]]="","",INDEX(S2PQ_relational[],MATCH(Checklist48[[#This Row],[PIGUID&amp;NO]],S2PQ_relational[PIGUID &amp; "NO"],0),2))</f>
        <v/>
      </c>
      <c r="H203" s="44" t="str">
        <f>Checklist48[[#This Row],[PIGUID]]&amp;"NO"</f>
        <v>NO</v>
      </c>
      <c r="I203" s="44" t="str">
        <f>IF(Checklist48[[#This Row],[PIGUID]]="","",INDEX(PIs[NA Exempt],MATCH(Checklist48[[#This Row],[PIGUID]],PIs[GUID],0),1))</f>
        <v/>
      </c>
      <c r="J203" s="44" t="str">
        <f>IF(Checklist48[[#This Row],[SGUID]]="",IF(Checklist48[[#This Row],[SSGUID]]="",IF(Checklist48[[#This Row],[PIGUID]]="","",INDEX(PIs[[Column1]:[SS]],MATCH(Checklist48[[#This Row],[PIGUID]],PIs[GUID],0),2)),INDEX(PIs[[Column1]:[SS]],MATCH(Checklist48[[#This Row],[SSGUID]],PIs[SSGUID],0),18)),INDEX(PIs[[Column1]:[SS]],MATCH(Checklist48[[#This Row],[SGUID]],PIs[SGUID],0),14))</f>
        <v>HOP 31 INTEGRATED PEST MANAGEMENT</v>
      </c>
      <c r="K20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3" s="44" t="str">
        <f>IF(Checklist48[[#This Row],[SGUID]]="",IF(Checklist48[[#This Row],[SSGUID]]="",INDEX(PIs[[Column1]:[SS]],MATCH(Checklist48[[#This Row],[PIGUID]],PIs[GUID],0),6),""),"")</f>
        <v/>
      </c>
      <c r="M203" s="44" t="str">
        <f>IF(Checklist48[[#This Row],[SSGUID]]="",IF(Checklist48[[#This Row],[PIGUID]]="","",INDEX(PIs[[Column1]:[SS]],MATCH(Checklist48[[#This Row],[PIGUID]],PIs[GUID],0),8)),"")</f>
        <v/>
      </c>
      <c r="N203" s="66"/>
      <c r="O203" s="66"/>
      <c r="P203" s="44" t="str">
        <f>IF(Checklist48[[#This Row],[ifna]]="NA","",IF(Checklist48[[#This Row],[RelatedPQ]]=0,"",IF(Checklist48[[#This Row],[RelatedPQ]]="","",IF((INDEX(S2PQ_relational[],MATCH(Checklist48[[#This Row],[PIGUID&amp;NO]],S2PQ_relational[PIGUID &amp; "NO"],0),1))=Checklist48[[#This Row],[PIGUID]],"Not applicable",""))))</f>
        <v/>
      </c>
      <c r="Q203" s="44" t="str">
        <f>IF(Checklist48[[#This Row],[N/A]]="Not Applicable",INDEX(S2PQ[[Step 2 questions]:[Justification]],MATCH(Checklist48[[#This Row],[RelatedPQ]],S2PQ[S2PQGUID],0),3),"")</f>
        <v/>
      </c>
      <c r="R203" s="66"/>
    </row>
    <row r="204" spans="2:18" s="43" customFormat="1" ht="33.75" hidden="1" x14ac:dyDescent="0.25">
      <c r="B204" s="44"/>
      <c r="C204" s="44" t="s">
        <v>50</v>
      </c>
      <c r="D204" s="43">
        <f>IF(Checklist48[[#This Row],[SGUID]]="",IF(Checklist48[[#This Row],[SSGUID]]="",0,1),1)</f>
        <v>1</v>
      </c>
      <c r="E204" s="44"/>
      <c r="F204" s="44" t="str">
        <f>_xlfn.IFNA(Checklist48[[#This Row],[RelatedPQ]],"NA")</f>
        <v/>
      </c>
      <c r="G204" s="44" t="str">
        <f>IF(Checklist48[[#This Row],[PIGUID]]="","",INDEX(S2PQ_relational[],MATCH(Checklist48[[#This Row],[PIGUID&amp;NO]],S2PQ_relational[PIGUID &amp; "NO"],0),2))</f>
        <v/>
      </c>
      <c r="H204" s="44" t="str">
        <f>Checklist48[[#This Row],[PIGUID]]&amp;"NO"</f>
        <v>NO</v>
      </c>
      <c r="I204" s="44" t="str">
        <f>IF(Checklist48[[#This Row],[PIGUID]]="","",INDEX(PIs[NA Exempt],MATCH(Checklist48[[#This Row],[PIGUID]],PIs[GUID],0),1))</f>
        <v/>
      </c>
      <c r="J204" s="44" t="str">
        <f>IF(Checklist48[[#This Row],[SGUID]]="",IF(Checklist48[[#This Row],[SSGUID]]="",IF(Checklist48[[#This Row],[PIGUID]]="","",INDEX(PIs[[Column1]:[SS]],MATCH(Checklist48[[#This Row],[PIGUID]],PIs[GUID],0),2)),INDEX(PIs[[Column1]:[SS]],MATCH(Checklist48[[#This Row],[SSGUID]],PIs[SSGUID],0),18)),INDEX(PIs[[Column1]:[SS]],MATCH(Checklist48[[#This Row],[SGUID]],PIs[SGUID],0),14))</f>
        <v>-</v>
      </c>
      <c r="K20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4" s="44" t="str">
        <f>IF(Checklist48[[#This Row],[SGUID]]="",IF(Checklist48[[#This Row],[SSGUID]]="",INDEX(PIs[[Column1]:[SS]],MATCH(Checklist48[[#This Row],[PIGUID]],PIs[GUID],0),6),""),"")</f>
        <v/>
      </c>
      <c r="M204" s="44" t="str">
        <f>IF(Checklist48[[#This Row],[SSGUID]]="",IF(Checklist48[[#This Row],[PIGUID]]="","",INDEX(PIs[[Column1]:[SS]],MATCH(Checklist48[[#This Row],[PIGUID]],PIs[GUID],0),8)),"")</f>
        <v/>
      </c>
      <c r="N204" s="66"/>
      <c r="O204" s="66"/>
      <c r="P204" s="44" t="str">
        <f>IF(Checklist48[[#This Row],[ifna]]="NA","",IF(Checklist48[[#This Row],[RelatedPQ]]=0,"",IF(Checklist48[[#This Row],[RelatedPQ]]="","",IF((INDEX(S2PQ_relational[],MATCH(Checklist48[[#This Row],[PIGUID&amp;NO]],S2PQ_relational[PIGUID &amp; "NO"],0),1))=Checklist48[[#This Row],[PIGUID]],"Not applicable",""))))</f>
        <v/>
      </c>
      <c r="Q204" s="44" t="str">
        <f>IF(Checklist48[[#This Row],[N/A]]="Not Applicable",INDEX(S2PQ[[Step 2 questions]:[Justification]],MATCH(Checklist48[[#This Row],[RelatedPQ]],S2PQ[S2PQGUID],0),3),"")</f>
        <v/>
      </c>
      <c r="R204" s="66"/>
    </row>
    <row r="205" spans="2:18" s="43" customFormat="1" ht="135" x14ac:dyDescent="0.25">
      <c r="B205" s="44"/>
      <c r="C205" s="44"/>
      <c r="D205" s="43">
        <f>IF(Checklist48[[#This Row],[SGUID]]="",IF(Checklist48[[#This Row],[SSGUID]]="",0,1),1)</f>
        <v>0</v>
      </c>
      <c r="E205" s="44" t="s">
        <v>608</v>
      </c>
      <c r="F205" s="44" t="str">
        <f>_xlfn.IFNA(Checklist48[[#This Row],[RelatedPQ]],"NA")</f>
        <v>NA</v>
      </c>
      <c r="G205" s="44" t="e">
        <f>IF(Checklist48[[#This Row],[PIGUID]]="","",INDEX(S2PQ_relational[],MATCH(Checklist48[[#This Row],[PIGUID&amp;NO]],S2PQ_relational[PIGUID &amp; "NO"],0),2))</f>
        <v>#N/A</v>
      </c>
      <c r="H205" s="44" t="str">
        <f>Checklist48[[#This Row],[PIGUID]]&amp;"NO"</f>
        <v>6Gz7d0PNU6f1l0M5VCQt1mNO</v>
      </c>
      <c r="I205" s="44" t="b">
        <f>IF(Checklist48[[#This Row],[PIGUID]]="","",INDEX(PIs[NA Exempt],MATCH(Checklist48[[#This Row],[PIGUID]],PIs[GUID],0),1))</f>
        <v>0</v>
      </c>
      <c r="J205" s="44" t="str">
        <f>IF(Checklist48[[#This Row],[SGUID]]="",IF(Checklist48[[#This Row],[SSGUID]]="",IF(Checklist48[[#This Row],[PIGUID]]="","",INDEX(PIs[[Column1]:[SS]],MATCH(Checklist48[[#This Row],[PIGUID]],PIs[GUID],0),2)),INDEX(PIs[[Column1]:[SS]],MATCH(Checklist48[[#This Row],[SSGUID]],PIs[SSGUID],0),18)),INDEX(PIs[[Column1]:[SS]],MATCH(Checklist48[[#This Row],[SGUID]],PIs[SGUID],0),14))</f>
        <v>HOP 31.01</v>
      </c>
      <c r="K205" s="44" t="str">
        <f>IF(Checklist48[[#This Row],[SGUID]]="",IF(Checklist48[[#This Row],[SSGUID]]="",IF(Checklist48[[#This Row],[PIGUID]]="","",INDEX(PIs[[Column1]:[SS]],MATCH(Checklist48[[#This Row],[PIGUID]],PIs[GUID],0),4)),INDEX(PIs[[Column1]:[Ssbody]],MATCH(Checklist48[[#This Row],[SSGUID]],PIs[SSGUID],0),19)),INDEX(PIs[[Column1]:[SS]],MATCH(Checklist48[[#This Row],[SGUID]],PIs[SGUID],0),15))</f>
        <v>Implementation of integrated pest management (IPM) is assisted through training or advice.</v>
      </c>
      <c r="L205" s="44" t="str">
        <f>IF(Checklist48[[#This Row],[SGUID]]="",IF(Checklist48[[#This Row],[SSGUID]]="",INDEX(PIs[[Column1]:[SS]],MATCH(Checklist48[[#This Row],[PIGUID]],PIs[GUID],0),6),""),"")</f>
        <v>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v>
      </c>
      <c r="M205" s="44" t="str">
        <f>IF(Checklist48[[#This Row],[SSGUID]]="",IF(Checklist48[[#This Row],[PIGUID]]="","",INDEX(PIs[[Column1]:[SS]],MATCH(Checklist48[[#This Row],[PIGUID]],PIs[GUID],0),8)),"")</f>
        <v>Minor Must</v>
      </c>
      <c r="N205" s="66"/>
      <c r="O205" s="66"/>
      <c r="P205" s="44" t="str">
        <f>IF(Checklist48[[#This Row],[ifna]]="NA","",IF(Checklist48[[#This Row],[RelatedPQ]]=0,"",IF(Checklist48[[#This Row],[RelatedPQ]]="","",IF((INDEX(S2PQ_relational[],MATCH(Checklist48[[#This Row],[PIGUID&amp;NO]],S2PQ_relational[PIGUID &amp; "NO"],0),1))=Checklist48[[#This Row],[PIGUID]],"Not applicable",""))))</f>
        <v/>
      </c>
      <c r="Q205" s="44" t="str">
        <f>IF(Checklist48[[#This Row],[N/A]]="Not Applicable",INDEX(S2PQ[[Step 2 questions]:[Justification]],MATCH(Checklist48[[#This Row],[RelatedPQ]],S2PQ[S2PQGUID],0),3),"")</f>
        <v/>
      </c>
      <c r="R205" s="66"/>
    </row>
    <row r="206" spans="2:18" s="43" customFormat="1" ht="123.75" x14ac:dyDescent="0.25">
      <c r="B206" s="44"/>
      <c r="C206" s="44"/>
      <c r="D206" s="43">
        <f>IF(Checklist48[[#This Row],[SGUID]]="",IF(Checklist48[[#This Row],[SSGUID]]="",0,1),1)</f>
        <v>0</v>
      </c>
      <c r="E206" s="44" t="s">
        <v>602</v>
      </c>
      <c r="F206" s="44" t="str">
        <f>_xlfn.IFNA(Checklist48[[#This Row],[RelatedPQ]],"NA")</f>
        <v>NA</v>
      </c>
      <c r="G206" s="44" t="e">
        <f>IF(Checklist48[[#This Row],[PIGUID]]="","",INDEX(S2PQ_relational[],MATCH(Checklist48[[#This Row],[PIGUID&amp;NO]],S2PQ_relational[PIGUID &amp; "NO"],0),2))</f>
        <v>#N/A</v>
      </c>
      <c r="H206" s="44" t="str">
        <f>Checklist48[[#This Row],[PIGUID]]&amp;"NO"</f>
        <v>cHXqI6dsoc0sRWFDMKrOONO</v>
      </c>
      <c r="I206" s="44" t="b">
        <f>IF(Checklist48[[#This Row],[PIGUID]]="","",INDEX(PIs[NA Exempt],MATCH(Checklist48[[#This Row],[PIGUID]],PIs[GUID],0),1))</f>
        <v>0</v>
      </c>
      <c r="J206" s="44" t="str">
        <f>IF(Checklist48[[#This Row],[SGUID]]="",IF(Checklist48[[#This Row],[SSGUID]]="",IF(Checklist48[[#This Row],[PIGUID]]="","",INDEX(PIs[[Column1]:[SS]],MATCH(Checklist48[[#This Row],[PIGUID]],PIs[GUID],0),2)),INDEX(PIs[[Column1]:[SS]],MATCH(Checklist48[[#This Row],[SSGUID]],PIs[SSGUID],0),18)),INDEX(PIs[[Column1]:[SS]],MATCH(Checklist48[[#This Row],[SGUID]],PIs[SGUID],0),14))</f>
        <v>HOP 31.02</v>
      </c>
      <c r="K20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informed about the relevant pests, diseases, and weeds that affect their registered crops.</v>
      </c>
      <c r="L206" s="44" t="str">
        <f>IF(Checklist48[[#This Row],[SGUID]]="",IF(Checklist48[[#This Row],[SSGUID]]="",INDEX(PIs[[Column1]:[SS]],MATCH(Checklist48[[#This Row],[PIGUID]],PIs[GUID],0),6),""),"")</f>
        <v>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v>
      </c>
      <c r="M206" s="44" t="str">
        <f>IF(Checklist48[[#This Row],[SSGUID]]="",IF(Checklist48[[#This Row],[PIGUID]]="","",INDEX(PIs[[Column1]:[SS]],MATCH(Checklist48[[#This Row],[PIGUID]],PIs[GUID],0),8)),"")</f>
        <v>Major Must</v>
      </c>
      <c r="N206" s="66"/>
      <c r="O206" s="66"/>
      <c r="P206" s="44" t="str">
        <f>IF(Checklist48[[#This Row],[ifna]]="NA","",IF(Checklist48[[#This Row],[RelatedPQ]]=0,"",IF(Checklist48[[#This Row],[RelatedPQ]]="","",IF((INDEX(S2PQ_relational[],MATCH(Checklist48[[#This Row],[PIGUID&amp;NO]],S2PQ_relational[PIGUID &amp; "NO"],0),1))=Checklist48[[#This Row],[PIGUID]],"Not applicable",""))))</f>
        <v/>
      </c>
      <c r="Q206" s="44" t="str">
        <f>IF(Checklist48[[#This Row],[N/A]]="Not Applicable",INDEX(S2PQ[[Step 2 questions]:[Justification]],MATCH(Checklist48[[#This Row],[RelatedPQ]],S2PQ[S2PQGUID],0),3),"")</f>
        <v/>
      </c>
      <c r="R206" s="66"/>
    </row>
    <row r="207" spans="2:18" s="43" customFormat="1" ht="157.5" x14ac:dyDescent="0.25">
      <c r="B207" s="44"/>
      <c r="C207" s="44"/>
      <c r="D207" s="43">
        <f>IF(Checklist48[[#This Row],[SGUID]]="",IF(Checklist48[[#This Row],[SSGUID]]="",0,1),1)</f>
        <v>0</v>
      </c>
      <c r="E207" s="44" t="s">
        <v>596</v>
      </c>
      <c r="F207" s="44" t="str">
        <f>_xlfn.IFNA(Checklist48[[#This Row],[RelatedPQ]],"NA")</f>
        <v>NA</v>
      </c>
      <c r="G207" s="44" t="e">
        <f>IF(Checklist48[[#This Row],[PIGUID]]="","",INDEX(S2PQ_relational[],MATCH(Checklist48[[#This Row],[PIGUID&amp;NO]],S2PQ_relational[PIGUID &amp; "NO"],0),2))</f>
        <v>#N/A</v>
      </c>
      <c r="H207" s="44" t="str">
        <f>Checklist48[[#This Row],[PIGUID]]&amp;"NO"</f>
        <v>HUB6WxBbrfVh7ZiIz9YwsNO</v>
      </c>
      <c r="I207" s="44" t="b">
        <f>IF(Checklist48[[#This Row],[PIGUID]]="","",INDEX(PIs[NA Exempt],MATCH(Checklist48[[#This Row],[PIGUID]],PIs[GUID],0),1))</f>
        <v>0</v>
      </c>
      <c r="J207" s="44" t="str">
        <f>IF(Checklist48[[#This Row],[SGUID]]="",IF(Checklist48[[#This Row],[SSGUID]]="",IF(Checklist48[[#This Row],[PIGUID]]="","",INDEX(PIs[[Column1]:[SS]],MATCH(Checklist48[[#This Row],[PIGUID]],PIs[GUID],0),2)),INDEX(PIs[[Column1]:[SS]],MATCH(Checklist48[[#This Row],[SSGUID]],PIs[SSGUID],0),18)),INDEX(PIs[[Column1]:[SS]],MATCH(Checklist48[[#This Row],[SGUID]],PIs[SGUID],0),14))</f>
        <v>HOP 31.03</v>
      </c>
      <c r="K207"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an integrated pest management (IPM) plan describing the measures used at farm level to manage the relevant pests, diseases, and weeds that affect the registered crop(s).</v>
      </c>
      <c r="L207" s="44" t="str">
        <f>IF(Checklist48[[#This Row],[SGUID]]="",IF(Checklist48[[#This Row],[SSGUID]]="",INDEX(PIs[[Column1]:[SS]],MATCH(Checklist48[[#This Row],[PIGUID]],PIs[GUID],0),6),""),"")</f>
        <v>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v>
      </c>
      <c r="M207" s="44" t="str">
        <f>IF(Checklist48[[#This Row],[SSGUID]]="",IF(Checklist48[[#This Row],[PIGUID]]="","",INDEX(PIs[[Column1]:[SS]],MATCH(Checklist48[[#This Row],[PIGUID]],PIs[GUID],0),8)),"")</f>
        <v>Minor Must</v>
      </c>
      <c r="N207" s="66"/>
      <c r="O207" s="66"/>
      <c r="P207" s="44" t="str">
        <f>IF(Checklist48[[#This Row],[ifna]]="NA","",IF(Checklist48[[#This Row],[RelatedPQ]]=0,"",IF(Checklist48[[#This Row],[RelatedPQ]]="","",IF((INDEX(S2PQ_relational[],MATCH(Checklist48[[#This Row],[PIGUID&amp;NO]],S2PQ_relational[PIGUID &amp; "NO"],0),1))=Checklist48[[#This Row],[PIGUID]],"Not applicable",""))))</f>
        <v/>
      </c>
      <c r="Q207" s="44" t="str">
        <f>IF(Checklist48[[#This Row],[N/A]]="Not Applicable",INDEX(S2PQ[[Step 2 questions]:[Justification]],MATCH(Checklist48[[#This Row],[RelatedPQ]],S2PQ[S2PQGUID],0),3),"")</f>
        <v/>
      </c>
      <c r="R207" s="66"/>
    </row>
    <row r="208" spans="2:18" s="43" customFormat="1" ht="78.75" x14ac:dyDescent="0.25">
      <c r="B208" s="44"/>
      <c r="C208" s="44"/>
      <c r="D208" s="43">
        <f>IF(Checklist48[[#This Row],[SGUID]]="",IF(Checklist48[[#This Row],[SSGUID]]="",0,1),1)</f>
        <v>0</v>
      </c>
      <c r="E208" s="44" t="s">
        <v>590</v>
      </c>
      <c r="F208" s="44" t="str">
        <f>_xlfn.IFNA(Checklist48[[#This Row],[RelatedPQ]],"NA")</f>
        <v>NA</v>
      </c>
      <c r="G208" s="44" t="e">
        <f>IF(Checklist48[[#This Row],[PIGUID]]="","",INDEX(S2PQ_relational[],MATCH(Checklist48[[#This Row],[PIGUID&amp;NO]],S2PQ_relational[PIGUID &amp; "NO"],0),2))</f>
        <v>#N/A</v>
      </c>
      <c r="H208" s="44" t="str">
        <f>Checklist48[[#This Row],[PIGUID]]&amp;"NO"</f>
        <v>2aG63JKq0KmCazYPZ5GPAhNO</v>
      </c>
      <c r="I208" s="44" t="b">
        <f>IF(Checklist48[[#This Row],[PIGUID]]="","",INDEX(PIs[NA Exempt],MATCH(Checklist48[[#This Row],[PIGUID]],PIs[GUID],0),1))</f>
        <v>0</v>
      </c>
      <c r="J208" s="44" t="str">
        <f>IF(Checklist48[[#This Row],[SGUID]]="",IF(Checklist48[[#This Row],[SSGUID]]="",IF(Checklist48[[#This Row],[PIGUID]]="","",INDEX(PIs[[Column1]:[SS]],MATCH(Checklist48[[#This Row],[PIGUID]],PIs[GUID],0),2)),INDEX(PIs[[Column1]:[SS]],MATCH(Checklist48[[#This Row],[SSGUID]],PIs[SSGUID],0),18)),INDEX(PIs[[Column1]:[SS]],MATCH(Checklist48[[#This Row],[SGUID]],PIs[SGUID],0),14))</f>
        <v>HOP 31.04</v>
      </c>
      <c r="K20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implements prevention measures.</v>
      </c>
      <c r="L208" s="44" t="str">
        <f>IF(Checklist48[[#This Row],[SGUID]]="",IF(Checklist48[[#This Row],[SSGUID]]="",INDEX(PIs[[Column1]:[SS]],MATCH(Checklist48[[#This Row],[PIGUID]],PIs[GUID],0),6),""),"")</f>
        <v>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v>
      </c>
      <c r="M208" s="44" t="str">
        <f>IF(Checklist48[[#This Row],[SSGUID]]="",IF(Checklist48[[#This Row],[PIGUID]]="","",INDEX(PIs[[Column1]:[SS]],MATCH(Checklist48[[#This Row],[PIGUID]],PIs[GUID],0),8)),"")</f>
        <v>Major Must</v>
      </c>
      <c r="N208" s="66"/>
      <c r="O208" s="66"/>
      <c r="P208" s="44" t="str">
        <f>IF(Checklist48[[#This Row],[ifna]]="NA","",IF(Checklist48[[#This Row],[RelatedPQ]]=0,"",IF(Checklist48[[#This Row],[RelatedPQ]]="","",IF((INDEX(S2PQ_relational[],MATCH(Checklist48[[#This Row],[PIGUID&amp;NO]],S2PQ_relational[PIGUID &amp; "NO"],0),1))=Checklist48[[#This Row],[PIGUID]],"Not applicable",""))))</f>
        <v/>
      </c>
      <c r="Q208" s="44" t="str">
        <f>IF(Checklist48[[#This Row],[N/A]]="Not Applicable",INDEX(S2PQ[[Step 2 questions]:[Justification]],MATCH(Checklist48[[#This Row],[RelatedPQ]],S2PQ[S2PQGUID],0),3),"")</f>
        <v/>
      </c>
      <c r="R208" s="66"/>
    </row>
    <row r="209" spans="2:18" s="43" customFormat="1" ht="67.5" x14ac:dyDescent="0.25">
      <c r="B209" s="44"/>
      <c r="C209" s="44"/>
      <c r="D209" s="43">
        <f>IF(Checklist48[[#This Row],[SGUID]]="",IF(Checklist48[[#This Row],[SSGUID]]="",0,1),1)</f>
        <v>0</v>
      </c>
      <c r="E209" s="44" t="s">
        <v>584</v>
      </c>
      <c r="F209" s="44" t="str">
        <f>_xlfn.IFNA(Checklist48[[#This Row],[RelatedPQ]],"NA")</f>
        <v>NA</v>
      </c>
      <c r="G209" s="44" t="e">
        <f>IF(Checklist48[[#This Row],[PIGUID]]="","",INDEX(S2PQ_relational[],MATCH(Checklist48[[#This Row],[PIGUID&amp;NO]],S2PQ_relational[PIGUID &amp; "NO"],0),2))</f>
        <v>#N/A</v>
      </c>
      <c r="H209" s="44" t="str">
        <f>Checklist48[[#This Row],[PIGUID]]&amp;"NO"</f>
        <v>4ju2JTWawwBzwZJNFur9g6NO</v>
      </c>
      <c r="I209" s="44" t="b">
        <f>IF(Checklist48[[#This Row],[PIGUID]]="","",INDEX(PIs[NA Exempt],MATCH(Checklist48[[#This Row],[PIGUID]],PIs[GUID],0),1))</f>
        <v>0</v>
      </c>
      <c r="J209" s="44" t="str">
        <f>IF(Checklist48[[#This Row],[SGUID]]="",IF(Checklist48[[#This Row],[SSGUID]]="",IF(Checklist48[[#This Row],[PIGUID]]="","",INDEX(PIs[[Column1]:[SS]],MATCH(Checklist48[[#This Row],[PIGUID]],PIs[GUID],0),2)),INDEX(PIs[[Column1]:[SS]],MATCH(Checklist48[[#This Row],[SSGUID]],PIs[SSGUID],0),18)),INDEX(PIs[[Column1]:[SS]],MATCH(Checklist48[[#This Row],[SGUID]],PIs[SGUID],0),14))</f>
        <v>HOP 31.05</v>
      </c>
      <c r="K20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practices monitoring of their registered crops to plan pest and disease management.</v>
      </c>
      <c r="L209" s="44" t="str">
        <f>IF(Checklist48[[#This Row],[SGUID]]="",IF(Checklist48[[#This Row],[SSGUID]]="",INDEX(PIs[[Column1]:[SS]],MATCH(Checklist48[[#This Row],[PIGUID]],PIs[GUID],0),6),""),"")</f>
        <v>The producer shall show evidence of implementing at least two activities for the registered crops that will determine when and to what extent pests and their natural enemies are present, and using this information to plan what pest management techniques are required.</v>
      </c>
      <c r="M209" s="44" t="str">
        <f>IF(Checklist48[[#This Row],[SSGUID]]="",IF(Checklist48[[#This Row],[PIGUID]]="","",INDEX(PIs[[Column1]:[SS]],MATCH(Checklist48[[#This Row],[PIGUID]],PIs[GUID],0),8)),"")</f>
        <v>Major Must</v>
      </c>
      <c r="N209" s="66"/>
      <c r="O209" s="66"/>
      <c r="P209" s="44" t="str">
        <f>IF(Checklist48[[#This Row],[ifna]]="NA","",IF(Checklist48[[#This Row],[RelatedPQ]]=0,"",IF(Checklist48[[#This Row],[RelatedPQ]]="","",IF((INDEX(S2PQ_relational[],MATCH(Checklist48[[#This Row],[PIGUID&amp;NO]],S2PQ_relational[PIGUID &amp; "NO"],0),1))=Checklist48[[#This Row],[PIGUID]],"Not applicable",""))))</f>
        <v/>
      </c>
      <c r="Q209" s="44" t="str">
        <f>IF(Checklist48[[#This Row],[N/A]]="Not Applicable",INDEX(S2PQ[[Step 2 questions]:[Justification]],MATCH(Checklist48[[#This Row],[RelatedPQ]],S2PQ[S2PQGUID],0),3),"")</f>
        <v/>
      </c>
      <c r="R209" s="66"/>
    </row>
    <row r="210" spans="2:18" s="43" customFormat="1" ht="78.75" x14ac:dyDescent="0.25">
      <c r="B210" s="44"/>
      <c r="C210" s="44"/>
      <c r="D210" s="43">
        <f>IF(Checklist48[[#This Row],[SGUID]]="",IF(Checklist48[[#This Row],[SSGUID]]="",0,1),1)</f>
        <v>0</v>
      </c>
      <c r="E210" s="44" t="s">
        <v>578</v>
      </c>
      <c r="F210" s="44" t="str">
        <f>_xlfn.IFNA(Checklist48[[#This Row],[RelatedPQ]],"NA")</f>
        <v>NA</v>
      </c>
      <c r="G210" s="44" t="e">
        <f>IF(Checklist48[[#This Row],[PIGUID]]="","",INDEX(S2PQ_relational[],MATCH(Checklist48[[#This Row],[PIGUID&amp;NO]],S2PQ_relational[PIGUID &amp; "NO"],0),2))</f>
        <v>#N/A</v>
      </c>
      <c r="H210" s="44" t="str">
        <f>Checklist48[[#This Row],[PIGUID]]&amp;"NO"</f>
        <v>5ox7CPJGZhAIZGguhEqIkDNO</v>
      </c>
      <c r="I210" s="44" t="b">
        <f>IF(Checklist48[[#This Row],[PIGUID]]="","",INDEX(PIs[NA Exempt],MATCH(Checklist48[[#This Row],[PIGUID]],PIs[GUID],0),1))</f>
        <v>0</v>
      </c>
      <c r="J210" s="44" t="str">
        <f>IF(Checklist48[[#This Row],[SGUID]]="",IF(Checklist48[[#This Row],[SSGUID]]="",IF(Checklist48[[#This Row],[PIGUID]]="","",INDEX(PIs[[Column1]:[SS]],MATCH(Checklist48[[#This Row],[PIGUID]],PIs[GUID],0),2)),INDEX(PIs[[Column1]:[SS]],MATCH(Checklist48[[#This Row],[SSGUID]],PIs[SSGUID],0),18)),INDEX(PIs[[Column1]:[SS]],MATCH(Checklist48[[#This Row],[SGUID]],PIs[SGUID],0),14))</f>
        <v>HOP 31.06</v>
      </c>
      <c r="K21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makes interventions to manage pests.</v>
      </c>
      <c r="L210" s="44" t="str">
        <f>IF(Checklist48[[#This Row],[SGUID]]="",IF(Checklist48[[#This Row],[SSGUID]]="",INDEX(PIs[[Column1]:[SS]],MATCH(Checklist48[[#This Row],[PIGUID]],PIs[GUID],0),6),""),"")</f>
        <v>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v>
      </c>
      <c r="M210" s="44" t="str">
        <f>IF(Checklist48[[#This Row],[SSGUID]]="",IF(Checklist48[[#This Row],[PIGUID]]="","",INDEX(PIs[[Column1]:[SS]],MATCH(Checklist48[[#This Row],[PIGUID]],PIs[GUID],0),8)),"")</f>
        <v>Major Must</v>
      </c>
      <c r="N210" s="66"/>
      <c r="O210" s="66"/>
      <c r="P210" s="44" t="str">
        <f>IF(Checklist48[[#This Row],[ifna]]="NA","",IF(Checklist48[[#This Row],[RelatedPQ]]=0,"",IF(Checklist48[[#This Row],[RelatedPQ]]="","",IF((INDEX(S2PQ_relational[],MATCH(Checklist48[[#This Row],[PIGUID&amp;NO]],S2PQ_relational[PIGUID &amp; "NO"],0),1))=Checklist48[[#This Row],[PIGUID]],"Not applicable",""))))</f>
        <v/>
      </c>
      <c r="Q210" s="44" t="str">
        <f>IF(Checklist48[[#This Row],[N/A]]="Not Applicable",INDEX(S2PQ[[Step 2 questions]:[Justification]],MATCH(Checklist48[[#This Row],[RelatedPQ]],S2PQ[S2PQGUID],0),3),"")</f>
        <v/>
      </c>
      <c r="R210" s="66"/>
    </row>
    <row r="211" spans="2:18" s="43" customFormat="1" ht="213.75" x14ac:dyDescent="0.25">
      <c r="B211" s="44"/>
      <c r="C211" s="44"/>
      <c r="D211" s="43">
        <f>IF(Checklist48[[#This Row],[SGUID]]="",IF(Checklist48[[#This Row],[SSGUID]]="",0,1),1)</f>
        <v>0</v>
      </c>
      <c r="E211" s="44" t="s">
        <v>572</v>
      </c>
      <c r="F211" s="44" t="str">
        <f>_xlfn.IFNA(Checklist48[[#This Row],[RelatedPQ]],"NA")</f>
        <v>NA</v>
      </c>
      <c r="G211" s="44" t="e">
        <f>IF(Checklist48[[#This Row],[PIGUID]]="","",INDEX(S2PQ_relational[],MATCH(Checklist48[[#This Row],[PIGUID&amp;NO]],S2PQ_relational[PIGUID &amp; "NO"],0),2))</f>
        <v>#N/A</v>
      </c>
      <c r="H211" s="44" t="str">
        <f>Checklist48[[#This Row],[PIGUID]]&amp;"NO"</f>
        <v>5tjvDzu4uwYtOMrUOotha1NO</v>
      </c>
      <c r="I211" s="44" t="b">
        <f>IF(Checklist48[[#This Row],[PIGUID]]="","",INDEX(PIs[NA Exempt],MATCH(Checklist48[[#This Row],[PIGUID]],PIs[GUID],0),1))</f>
        <v>0</v>
      </c>
      <c r="J211" s="44" t="str">
        <f>IF(Checklist48[[#This Row],[SGUID]]="",IF(Checklist48[[#This Row],[SSGUID]]="",IF(Checklist48[[#This Row],[PIGUID]]="","",INDEX(PIs[[Column1]:[SS]],MATCH(Checklist48[[#This Row],[PIGUID]],PIs[GUID],0),2)),INDEX(PIs[[Column1]:[SS]],MATCH(Checklist48[[#This Row],[SSGUID]],PIs[SSGUID],0),18)),INDEX(PIs[[Column1]:[SS]],MATCH(Checklist48[[#This Row],[SGUID]],PIs[SGUID],0),14))</f>
        <v>HOP 31.07</v>
      </c>
      <c r="K211" s="44" t="str">
        <f>IF(Checklist48[[#This Row],[SGUID]]="",IF(Checklist48[[#This Row],[SSGUID]]="",IF(Checklist48[[#This Row],[PIGUID]]="","",INDEX(PIs[[Column1]:[SS]],MATCH(Checklist48[[#This Row],[PIGUID]],PIs[GUID],0),4)),INDEX(PIs[[Column1]:[Ssbody]],MATCH(Checklist48[[#This Row],[SSGUID]],PIs[SSGUID],0),19)),INDEX(PIs[[Column1]:[SS]],MATCH(Checklist48[[#This Row],[SGUID]],PIs[SGUID],0),15))</f>
        <v>Anti-resistance recommendations have been followed to maintain the effectiveness of available plant protection products (PPPs).</v>
      </c>
      <c r="L211" s="44" t="str">
        <f>IF(Checklist48[[#This Row],[SGUID]]="",IF(Checklist48[[#This Row],[SSGUID]]="",INDEX(PIs[[Column1]:[SS]],MATCH(Checklist48[[#This Row],[PIGUID]],PIs[GUID],0),6),""),"")</f>
        <v>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v>
      </c>
      <c r="M211" s="44" t="str">
        <f>IF(Checklist48[[#This Row],[SSGUID]]="",IF(Checklist48[[#This Row],[PIGUID]]="","",INDEX(PIs[[Column1]:[SS]],MATCH(Checklist48[[#This Row],[PIGUID]],PIs[GUID],0),8)),"")</f>
        <v>Minor Must</v>
      </c>
      <c r="N211" s="66"/>
      <c r="O211" s="66"/>
      <c r="P211" s="44" t="str">
        <f>IF(Checklist48[[#This Row],[ifna]]="NA","",IF(Checklist48[[#This Row],[RelatedPQ]]=0,"",IF(Checklist48[[#This Row],[RelatedPQ]]="","",IF((INDEX(S2PQ_relational[],MATCH(Checklist48[[#This Row],[PIGUID&amp;NO]],S2PQ_relational[PIGUID &amp; "NO"],0),1))=Checklist48[[#This Row],[PIGUID]],"Not applicable",""))))</f>
        <v/>
      </c>
      <c r="Q211" s="44" t="str">
        <f>IF(Checklist48[[#This Row],[N/A]]="Not Applicable",INDEX(S2PQ[[Step 2 questions]:[Justification]],MATCH(Checklist48[[#This Row],[RelatedPQ]],S2PQ[S2PQGUID],0),3),"")</f>
        <v/>
      </c>
      <c r="R211" s="66"/>
    </row>
    <row r="212" spans="2:18" s="43" customFormat="1" ht="56.25" x14ac:dyDescent="0.25">
      <c r="B212" s="44"/>
      <c r="C212" s="44"/>
      <c r="D212" s="43">
        <f>IF(Checklist48[[#This Row],[SGUID]]="",IF(Checklist48[[#This Row],[SSGUID]]="",0,1),1)</f>
        <v>0</v>
      </c>
      <c r="E212" s="44" t="s">
        <v>565</v>
      </c>
      <c r="F212" s="44" t="str">
        <f>_xlfn.IFNA(Checklist48[[#This Row],[RelatedPQ]],"NA")</f>
        <v>NA</v>
      </c>
      <c r="G212" s="44" t="e">
        <f>IF(Checklist48[[#This Row],[PIGUID]]="","",INDEX(S2PQ_relational[],MATCH(Checklist48[[#This Row],[PIGUID&amp;NO]],S2PQ_relational[PIGUID &amp; "NO"],0),2))</f>
        <v>#N/A</v>
      </c>
      <c r="H212" s="44" t="str">
        <f>Checklist48[[#This Row],[PIGUID]]&amp;"NO"</f>
        <v>7DEJL7y7mizlJhjjXC7LAJNO</v>
      </c>
      <c r="I212" s="44" t="b">
        <f>IF(Checklist48[[#This Row],[PIGUID]]="","",INDEX(PIs[NA Exempt],MATCH(Checklist48[[#This Row],[PIGUID]],PIs[GUID],0),1))</f>
        <v>0</v>
      </c>
      <c r="J212" s="44" t="str">
        <f>IF(Checklist48[[#This Row],[SGUID]]="",IF(Checklist48[[#This Row],[SSGUID]]="",IF(Checklist48[[#This Row],[PIGUID]]="","",INDEX(PIs[[Column1]:[SS]],MATCH(Checklist48[[#This Row],[PIGUID]],PIs[GUID],0),2)),INDEX(PIs[[Column1]:[SS]],MATCH(Checklist48[[#This Row],[SSGUID]],PIs[SSGUID],0),18)),INDEX(PIs[[Column1]:[SS]],MATCH(Checklist48[[#This Row],[SGUID]],PIs[SGUID],0),14))</f>
        <v>HOP 31.08</v>
      </c>
      <c r="K21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the results of integrated pest management (IPM) to learn and to improve the IPM plan.</v>
      </c>
      <c r="L212" s="44" t="str">
        <f>IF(Checklist48[[#This Row],[SGUID]]="",IF(Checklist48[[#This Row],[SSGUID]]="",INDEX(PIs[[Column1]:[SS]],MATCH(Checklist48[[#This Row],[PIGUID]],PIs[GUID],0),6),""),"")</f>
        <v>There shall be evidence that the producer evaluates the IPM plan on a yearly basis and introduces improvements if these were identified as necessary.
In Option 2 producer groups, evidence at quality management system (QMS) level is acceptable.</v>
      </c>
      <c r="M212" s="44" t="str">
        <f>IF(Checklist48[[#This Row],[SSGUID]]="",IF(Checklist48[[#This Row],[PIGUID]]="","",INDEX(PIs[[Column1]:[SS]],MATCH(Checklist48[[#This Row],[PIGUID]],PIs[GUID],0),8)),"")</f>
        <v>Minor Must</v>
      </c>
      <c r="N212" s="66"/>
      <c r="O212" s="66"/>
      <c r="P212" s="44" t="str">
        <f>IF(Checklist48[[#This Row],[ifna]]="NA","",IF(Checklist48[[#This Row],[RelatedPQ]]=0,"",IF(Checklist48[[#This Row],[RelatedPQ]]="","",IF((INDEX(S2PQ_relational[],MATCH(Checklist48[[#This Row],[PIGUID&amp;NO]],S2PQ_relational[PIGUID &amp; "NO"],0),1))=Checklist48[[#This Row],[PIGUID]],"Not applicable",""))))</f>
        <v/>
      </c>
      <c r="Q212" s="44" t="str">
        <f>IF(Checklist48[[#This Row],[N/A]]="Not Applicable",INDEX(S2PQ[[Step 2 questions]:[Justification]],MATCH(Checklist48[[#This Row],[RelatedPQ]],S2PQ[S2PQGUID],0),3),"")</f>
        <v/>
      </c>
      <c r="R212" s="66"/>
    </row>
    <row r="213" spans="2:18" s="43" customFormat="1" ht="33.75" x14ac:dyDescent="0.25">
      <c r="B213" s="44" t="s">
        <v>57</v>
      </c>
      <c r="C213" s="44"/>
      <c r="D213" s="43">
        <f>IF(Checklist48[[#This Row],[SGUID]]="",IF(Checklist48[[#This Row],[SSGUID]]="",0,1),1)</f>
        <v>1</v>
      </c>
      <c r="E213" s="44"/>
      <c r="F213" s="44" t="str">
        <f>_xlfn.IFNA(Checklist48[[#This Row],[RelatedPQ]],"NA")</f>
        <v/>
      </c>
      <c r="G213" s="44" t="str">
        <f>IF(Checklist48[[#This Row],[PIGUID]]="","",INDEX(S2PQ_relational[],MATCH(Checklist48[[#This Row],[PIGUID&amp;NO]],S2PQ_relational[PIGUID &amp; "NO"],0),2))</f>
        <v/>
      </c>
      <c r="H213" s="44" t="str">
        <f>Checklist48[[#This Row],[PIGUID]]&amp;"NO"</f>
        <v>NO</v>
      </c>
      <c r="I213" s="44" t="str">
        <f>IF(Checklist48[[#This Row],[PIGUID]]="","",INDEX(PIs[NA Exempt],MATCH(Checklist48[[#This Row],[PIGUID]],PIs[GUID],0),1))</f>
        <v/>
      </c>
      <c r="J213" s="44" t="str">
        <f>IF(Checklist48[[#This Row],[SGUID]]="",IF(Checklist48[[#This Row],[SSGUID]]="",IF(Checklist48[[#This Row],[PIGUID]]="","",INDEX(PIs[[Column1]:[SS]],MATCH(Checklist48[[#This Row],[PIGUID]],PIs[GUID],0),2)),INDEX(PIs[[Column1]:[SS]],MATCH(Checklist48[[#This Row],[SSGUID]],PIs[SSGUID],0),18)),INDEX(PIs[[Column1]:[SS]],MATCH(Checklist48[[#This Row],[SGUID]],PIs[SGUID],0),14))</f>
        <v>HOP 32 PLANT PROTECTION PRODUCTS</v>
      </c>
      <c r="K21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3" s="44" t="str">
        <f>IF(Checklist48[[#This Row],[SGUID]]="",IF(Checklist48[[#This Row],[SSGUID]]="",INDEX(PIs[[Column1]:[SS]],MATCH(Checklist48[[#This Row],[PIGUID]],PIs[GUID],0),6),""),"")</f>
        <v/>
      </c>
      <c r="M213" s="44" t="str">
        <f>IF(Checklist48[[#This Row],[SSGUID]]="",IF(Checklist48[[#This Row],[PIGUID]]="","",INDEX(PIs[[Column1]:[SS]],MATCH(Checklist48[[#This Row],[PIGUID]],PIs[GUID],0),8)),"")</f>
        <v/>
      </c>
      <c r="N213" s="66"/>
      <c r="O213" s="66"/>
      <c r="P213" s="44" t="str">
        <f>IF(Checklist48[[#This Row],[ifna]]="NA","",IF(Checklist48[[#This Row],[RelatedPQ]]=0,"",IF(Checklist48[[#This Row],[RelatedPQ]]="","",IF((INDEX(S2PQ_relational[],MATCH(Checklist48[[#This Row],[PIGUID&amp;NO]],S2PQ_relational[PIGUID &amp; "NO"],0),1))=Checklist48[[#This Row],[PIGUID]],"Not applicable",""))))</f>
        <v/>
      </c>
      <c r="Q213" s="44" t="str">
        <f>IF(Checklist48[[#This Row],[N/A]]="Not Applicable",INDEX(S2PQ[[Step 2 questions]:[Justification]],MATCH(Checklist48[[#This Row],[RelatedPQ]],S2PQ[S2PQGUID],0),3),"")</f>
        <v/>
      </c>
      <c r="R213" s="66"/>
    </row>
    <row r="214" spans="2:18" s="43" customFormat="1" ht="45" x14ac:dyDescent="0.25">
      <c r="B214" s="44"/>
      <c r="C214" s="44" t="s">
        <v>546</v>
      </c>
      <c r="D214" s="43">
        <f>IF(Checklist48[[#This Row],[SGUID]]="",IF(Checklist48[[#This Row],[SSGUID]]="",0,1),1)</f>
        <v>1</v>
      </c>
      <c r="E214" s="44"/>
      <c r="F214" s="44" t="str">
        <f>_xlfn.IFNA(Checklist48[[#This Row],[RelatedPQ]],"NA")</f>
        <v/>
      </c>
      <c r="G214" s="44" t="str">
        <f>IF(Checklist48[[#This Row],[PIGUID]]="","",INDEX(S2PQ_relational[],MATCH(Checklist48[[#This Row],[PIGUID&amp;NO]],S2PQ_relational[PIGUID &amp; "NO"],0),2))</f>
        <v/>
      </c>
      <c r="H214" s="44" t="str">
        <f>Checklist48[[#This Row],[PIGUID]]&amp;"NO"</f>
        <v>NO</v>
      </c>
      <c r="I214" s="44" t="str">
        <f>IF(Checklist48[[#This Row],[PIGUID]]="","",INDEX(PIs[NA Exempt],MATCH(Checklist48[[#This Row],[PIGUID]],PIs[GUID],0),1))</f>
        <v/>
      </c>
      <c r="J214" s="44" t="str">
        <f>IF(Checklist48[[#This Row],[SGUID]]="",IF(Checklist48[[#This Row],[SSGUID]]="",IF(Checklist48[[#This Row],[PIGUID]]="","",INDEX(PIs[[Column1]:[SS]],MATCH(Checklist48[[#This Row],[PIGUID]],PIs[GUID],0),2)),INDEX(PIs[[Column1]:[SS]],MATCH(Checklist48[[#This Row],[SSGUID]],PIs[SSGUID],0),18)),INDEX(PIs[[Column1]:[SS]],MATCH(Checklist48[[#This Row],[SGUID]],PIs[SGUID],0),14))</f>
        <v>HOP 32.01 Plant protection product management</v>
      </c>
      <c r="K21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4" s="44" t="str">
        <f>IF(Checklist48[[#This Row],[SGUID]]="",IF(Checklist48[[#This Row],[SSGUID]]="",INDEX(PIs[[Column1]:[SS]],MATCH(Checklist48[[#This Row],[PIGUID]],PIs[GUID],0),6),""),"")</f>
        <v/>
      </c>
      <c r="M214" s="44" t="str">
        <f>IF(Checklist48[[#This Row],[SSGUID]]="",IF(Checklist48[[#This Row],[PIGUID]]="","",INDEX(PIs[[Column1]:[SS]],MATCH(Checklist48[[#This Row],[PIGUID]],PIs[GUID],0),8)),"")</f>
        <v/>
      </c>
      <c r="N214" s="66"/>
      <c r="O214" s="66"/>
      <c r="P214" s="44" t="str">
        <f>IF(Checklist48[[#This Row],[ifna]]="NA","",IF(Checklist48[[#This Row],[RelatedPQ]]=0,"",IF(Checklist48[[#This Row],[RelatedPQ]]="","",IF((INDEX(S2PQ_relational[],MATCH(Checklist48[[#This Row],[PIGUID&amp;NO]],S2PQ_relational[PIGUID &amp; "NO"],0),1))=Checklist48[[#This Row],[PIGUID]],"Not applicable",""))))</f>
        <v/>
      </c>
      <c r="Q214" s="44" t="str">
        <f>IF(Checklist48[[#This Row],[N/A]]="Not Applicable",INDEX(S2PQ[[Step 2 questions]:[Justification]],MATCH(Checklist48[[#This Row],[RelatedPQ]],S2PQ[S2PQGUID],0),3),"")</f>
        <v/>
      </c>
      <c r="R214" s="66"/>
    </row>
    <row r="215" spans="2:18" s="43" customFormat="1" ht="213.75" x14ac:dyDescent="0.25">
      <c r="B215" s="44"/>
      <c r="C215" s="44"/>
      <c r="D215" s="43">
        <f>IF(Checklist48[[#This Row],[SGUID]]="",IF(Checklist48[[#This Row],[SSGUID]]="",0,1),1)</f>
        <v>0</v>
      </c>
      <c r="E215" s="44" t="s">
        <v>559</v>
      </c>
      <c r="F215" s="44" t="str">
        <f>_xlfn.IFNA(Checklist48[[#This Row],[RelatedPQ]],"NA")</f>
        <v>NA</v>
      </c>
      <c r="G215" s="44" t="e">
        <f>IF(Checklist48[[#This Row],[PIGUID]]="","",INDEX(S2PQ_relational[],MATCH(Checklist48[[#This Row],[PIGUID&amp;NO]],S2PQ_relational[PIGUID &amp; "NO"],0),2))</f>
        <v>#N/A</v>
      </c>
      <c r="H215" s="44" t="str">
        <f>Checklist48[[#This Row],[PIGUID]]&amp;"NO"</f>
        <v>6buYRdLGXku6F7LCGSR5KGNO</v>
      </c>
      <c r="I215" s="44" t="b">
        <f>IF(Checklist48[[#This Row],[PIGUID]]="","",INDEX(PIs[NA Exempt],MATCH(Checklist48[[#This Row],[PIGUID]],PIs[GUID],0),1))</f>
        <v>0</v>
      </c>
      <c r="J215" s="44" t="str">
        <f>IF(Checklist48[[#This Row],[SGUID]]="",IF(Checklist48[[#This Row],[SSGUID]]="",IF(Checklist48[[#This Row],[PIGUID]]="","",INDEX(PIs[[Column1]:[SS]],MATCH(Checklist48[[#This Row],[PIGUID]],PIs[GUID],0),2)),INDEX(PIs[[Column1]:[SS]],MATCH(Checklist48[[#This Row],[SSGUID]],PIs[SSGUID],0),18)),INDEX(PIs[[Column1]:[SS]],MATCH(Checklist48[[#This Row],[SGUID]],PIs[SGUID],0),14))</f>
        <v>HOP 32.01.01</v>
      </c>
      <c r="K215" s="44" t="str">
        <f>IF(Checklist48[[#This Row],[SGUID]]="",IF(Checklist48[[#This Row],[SSGUID]]="",IF(Checklist48[[#This Row],[PIGUID]]="","",INDEX(PIs[[Column1]:[SS]],MATCH(Checklist48[[#This Row],[PIGUID]],PIs[GUID],0),4)),INDEX(PIs[[Column1]:[Ssbody]],MATCH(Checklist48[[#This Row],[SSGUID]],PIs[SSGUID],0),19)),INDEX(PIs[[Column1]:[SS]],MATCH(Checklist48[[#This Row],[SGUID]],PIs[SGUID],0),15))</f>
        <v>Only treatments with plant protection products (PPPs) authorized for the country of production are used.</v>
      </c>
      <c r="L215" s="44" t="str">
        <f>IF(Checklist48[[#This Row],[SGUID]]="",IF(Checklist48[[#This Row],[SSGUID]]="",INDEX(PIs[[Column1]:[SS]],MATCH(Checklist48[[#This Row],[PIGUID]],PIs[GUID],0),6),""),"")</f>
        <v>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v>
      </c>
      <c r="M215" s="44" t="str">
        <f>IF(Checklist48[[#This Row],[SSGUID]]="",IF(Checklist48[[#This Row],[PIGUID]]="","",INDEX(PIs[[Column1]:[SS]],MATCH(Checklist48[[#This Row],[PIGUID]],PIs[GUID],0),8)),"")</f>
        <v>Major Must</v>
      </c>
      <c r="N215" s="66"/>
      <c r="O215" s="66"/>
      <c r="P215" s="44" t="str">
        <f>IF(Checklist48[[#This Row],[ifna]]="NA","",IF(Checklist48[[#This Row],[RelatedPQ]]=0,"",IF(Checklist48[[#This Row],[RelatedPQ]]="","",IF((INDEX(S2PQ_relational[],MATCH(Checklist48[[#This Row],[PIGUID&amp;NO]],S2PQ_relational[PIGUID &amp; "NO"],0),1))=Checklist48[[#This Row],[PIGUID]],"Not applicable",""))))</f>
        <v/>
      </c>
      <c r="Q215" s="44" t="str">
        <f>IF(Checklist48[[#This Row],[N/A]]="Not Applicable",INDEX(S2PQ[[Step 2 questions]:[Justification]],MATCH(Checklist48[[#This Row],[RelatedPQ]],S2PQ[S2PQGUID],0),3),"")</f>
        <v/>
      </c>
      <c r="R215" s="66"/>
    </row>
    <row r="216" spans="2:18" s="43" customFormat="1" ht="112.5" x14ac:dyDescent="0.25">
      <c r="B216" s="44"/>
      <c r="C216" s="44"/>
      <c r="D216" s="43">
        <f>IF(Checklist48[[#This Row],[SGUID]]="",IF(Checklist48[[#This Row],[SSGUID]]="",0,1),1)</f>
        <v>0</v>
      </c>
      <c r="E216" s="44" t="s">
        <v>553</v>
      </c>
      <c r="F216" s="44" t="str">
        <f>_xlfn.IFNA(Checklist48[[#This Row],[RelatedPQ]],"NA")</f>
        <v>NA</v>
      </c>
      <c r="G216" s="44" t="e">
        <f>IF(Checklist48[[#This Row],[PIGUID]]="","",INDEX(S2PQ_relational[],MATCH(Checklist48[[#This Row],[PIGUID&amp;NO]],S2PQ_relational[PIGUID &amp; "NO"],0),2))</f>
        <v>#N/A</v>
      </c>
      <c r="H216" s="44" t="str">
        <f>Checklist48[[#This Row],[PIGUID]]&amp;"NO"</f>
        <v>6CoLp2aVDQp1cClbJIVALSNO</v>
      </c>
      <c r="I216" s="44" t="b">
        <f>IF(Checklist48[[#This Row],[PIGUID]]="","",INDEX(PIs[NA Exempt],MATCH(Checklist48[[#This Row],[PIGUID]],PIs[GUID],0),1))</f>
        <v>0</v>
      </c>
      <c r="J216" s="44" t="str">
        <f>IF(Checklist48[[#This Row],[SGUID]]="",IF(Checklist48[[#This Row],[SSGUID]]="",IF(Checklist48[[#This Row],[PIGUID]]="","",INDEX(PIs[[Column1]:[SS]],MATCH(Checklist48[[#This Row],[PIGUID]],PIs[GUID],0),2)),INDEX(PIs[[Column1]:[SS]],MATCH(Checklist48[[#This Row],[SSGUID]],PIs[SSGUID],0),18)),INDEX(PIs[[Column1]:[SS]],MATCH(Checklist48[[#This Row],[SGUID]],PIs[SGUID],0),14))</f>
        <v>HOP 32.01.02</v>
      </c>
      <c r="K216"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and other treatments are applied appropriately and as recommended on the product label.</v>
      </c>
      <c r="L216" s="44" t="str">
        <f>IF(Checklist48[[#This Row],[SGUID]]="",IF(Checklist48[[#This Row],[SSGUID]]="",INDEX(PIs[[Column1]:[SS]],MATCH(Checklist48[[#This Row],[PIGUID]],PIs[GUID],0),6),""),"")</f>
        <v>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v>
      </c>
      <c r="M216" s="44" t="str">
        <f>IF(Checklist48[[#This Row],[SSGUID]]="",IF(Checklist48[[#This Row],[PIGUID]]="","",INDEX(PIs[[Column1]:[SS]],MATCH(Checklist48[[#This Row],[PIGUID]],PIs[GUID],0),8)),"")</f>
        <v>Major Must</v>
      </c>
      <c r="N216" s="66"/>
      <c r="O216" s="66"/>
      <c r="P216" s="44" t="str">
        <f>IF(Checklist48[[#This Row],[ifna]]="NA","",IF(Checklist48[[#This Row],[RelatedPQ]]=0,"",IF(Checklist48[[#This Row],[RelatedPQ]]="","",IF((INDEX(S2PQ_relational[],MATCH(Checklist48[[#This Row],[PIGUID&amp;NO]],S2PQ_relational[PIGUID &amp; "NO"],0),1))=Checklist48[[#This Row],[PIGUID]],"Not applicable",""))))</f>
        <v/>
      </c>
      <c r="Q216" s="44" t="str">
        <f>IF(Checklist48[[#This Row],[N/A]]="Not Applicable",INDEX(S2PQ[[Step 2 questions]:[Justification]],MATCH(Checklist48[[#This Row],[RelatedPQ]],S2PQ[S2PQGUID],0),3),"")</f>
        <v/>
      </c>
      <c r="R216" s="66"/>
    </row>
    <row r="217" spans="2:18" s="43" customFormat="1" ht="67.5" x14ac:dyDescent="0.25">
      <c r="B217" s="44"/>
      <c r="C217" s="44"/>
      <c r="D217" s="43">
        <f>IF(Checklist48[[#This Row],[SGUID]]="",IF(Checklist48[[#This Row],[SSGUID]]="",0,1),1)</f>
        <v>0</v>
      </c>
      <c r="E217" s="44" t="s">
        <v>547</v>
      </c>
      <c r="F217" s="44" t="str">
        <f>_xlfn.IFNA(Checklist48[[#This Row],[RelatedPQ]],"NA")</f>
        <v>NA</v>
      </c>
      <c r="G217" s="44" t="e">
        <f>IF(Checklist48[[#This Row],[PIGUID]]="","",INDEX(S2PQ_relational[],MATCH(Checklist48[[#This Row],[PIGUID&amp;NO]],S2PQ_relational[PIGUID &amp; "NO"],0),2))</f>
        <v>#N/A</v>
      </c>
      <c r="H217" s="44" t="str">
        <f>Checklist48[[#This Row],[PIGUID]]&amp;"NO"</f>
        <v>4CwkLf0qCPBGJRZnuwbnbNNO</v>
      </c>
      <c r="I217" s="44" t="b">
        <f>IF(Checklist48[[#This Row],[PIGUID]]="","",INDEX(PIs[NA Exempt],MATCH(Checklist48[[#This Row],[PIGUID]],PIs[GUID],0),1))</f>
        <v>0</v>
      </c>
      <c r="J217" s="44" t="str">
        <f>IF(Checklist48[[#This Row],[SGUID]]="",IF(Checklist48[[#This Row],[SSGUID]]="",IF(Checklist48[[#This Row],[PIGUID]]="","",INDEX(PIs[[Column1]:[SS]],MATCH(Checklist48[[#This Row],[PIGUID]],PIs[GUID],0),2)),INDEX(PIs[[Column1]:[SS]],MATCH(Checklist48[[#This Row],[SSGUID]],PIs[SSGUID],0),18)),INDEX(PIs[[Column1]:[SS]],MATCH(Checklist48[[#This Row],[SGUID]],PIs[SGUID],0),14))</f>
        <v>HOP 32.01.03</v>
      </c>
      <c r="K21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to neighboring plots.</v>
      </c>
      <c r="L217" s="44" t="str">
        <f>IF(Checklist48[[#This Row],[SGUID]]="",IF(Checklist48[[#This Row],[SSGUID]]="",INDEX(PIs[[Column1]:[SS]],MATCH(Checklist48[[#This Row],[PIGUID]],PIs[GUID],0),6),""),"")</f>
        <v>The producer shall take active measures to avoid the risk of PPP drift from own plots to neighboring production areas. This may include, but is not limited to, knowledge of what neighbors are growing, planting living fences, maintenance of spray equipment, etc.</v>
      </c>
      <c r="M217" s="44" t="str">
        <f>IF(Checklist48[[#This Row],[SSGUID]]="",IF(Checklist48[[#This Row],[PIGUID]]="","",INDEX(PIs[[Column1]:[SS]],MATCH(Checklist48[[#This Row],[PIGUID]],PIs[GUID],0),8)),"")</f>
        <v>Major Must</v>
      </c>
      <c r="N217" s="66"/>
      <c r="O217" s="66"/>
      <c r="P217" s="44" t="str">
        <f>IF(Checklist48[[#This Row],[ifna]]="NA","",IF(Checklist48[[#This Row],[RelatedPQ]]=0,"",IF(Checklist48[[#This Row],[RelatedPQ]]="","",IF((INDEX(S2PQ_relational[],MATCH(Checklist48[[#This Row],[PIGUID&amp;NO]],S2PQ_relational[PIGUID &amp; "NO"],0),1))=Checklist48[[#This Row],[PIGUID]],"Not applicable",""))))</f>
        <v/>
      </c>
      <c r="Q217" s="44" t="str">
        <f>IF(Checklist48[[#This Row],[N/A]]="Not Applicable",INDEX(S2PQ[[Step 2 questions]:[Justification]],MATCH(Checklist48[[#This Row],[RelatedPQ]],S2PQ[S2PQGUID],0),3),"")</f>
        <v/>
      </c>
      <c r="R217" s="66"/>
    </row>
    <row r="218" spans="2:18" s="43" customFormat="1" ht="78.75" x14ac:dyDescent="0.25">
      <c r="B218" s="44"/>
      <c r="C218" s="44"/>
      <c r="D218" s="43">
        <f>IF(Checklist48[[#This Row],[SGUID]]="",IF(Checklist48[[#This Row],[SSGUID]]="",0,1),1)</f>
        <v>0</v>
      </c>
      <c r="E218" s="44" t="s">
        <v>540</v>
      </c>
      <c r="F218" s="44" t="str">
        <f>_xlfn.IFNA(Checklist48[[#This Row],[RelatedPQ]],"NA")</f>
        <v>NA</v>
      </c>
      <c r="G218" s="44" t="e">
        <f>IF(Checklist48[[#This Row],[PIGUID]]="","",INDEX(S2PQ_relational[],MATCH(Checklist48[[#This Row],[PIGUID&amp;NO]],S2PQ_relational[PIGUID &amp; "NO"],0),2))</f>
        <v>#N/A</v>
      </c>
      <c r="H218" s="44" t="str">
        <f>Checklist48[[#This Row],[PIGUID]]&amp;"NO"</f>
        <v>4hj8yNQ0AWIKM13fv1LXnHNO</v>
      </c>
      <c r="I218" s="44" t="b">
        <f>IF(Checklist48[[#This Row],[PIGUID]]="","",INDEX(PIs[NA Exempt],MATCH(Checklist48[[#This Row],[PIGUID]],PIs[GUID],0),1))</f>
        <v>0</v>
      </c>
      <c r="J218" s="44" t="str">
        <f>IF(Checklist48[[#This Row],[SGUID]]="",IF(Checklist48[[#This Row],[SSGUID]]="",IF(Checklist48[[#This Row],[PIGUID]]="","",INDEX(PIs[[Column1]:[SS]],MATCH(Checklist48[[#This Row],[PIGUID]],PIs[GUID],0),2)),INDEX(PIs[[Column1]:[SS]],MATCH(Checklist48[[#This Row],[SSGUID]],PIs[SSGUID],0),18)),INDEX(PIs[[Column1]:[SS]],MATCH(Checklist48[[#This Row],[SGUID]],PIs[SGUID],0),14))</f>
        <v>HOP 32.01.04</v>
      </c>
      <c r="K21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from neighboring plots.</v>
      </c>
      <c r="L218" s="44" t="str">
        <f>IF(Checklist48[[#This Row],[SGUID]]="",IF(Checklist48[[#This Row],[SSGUID]]="",INDEX(PIs[[Column1]:[SS]],MATCH(Checklist48[[#This Row],[PIGUID]],PIs[GUID],0),6),""),"")</f>
        <v>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v>
      </c>
      <c r="M218" s="44" t="str">
        <f>IF(Checklist48[[#This Row],[SSGUID]]="",IF(Checklist48[[#This Row],[PIGUID]]="","",INDEX(PIs[[Column1]:[SS]],MATCH(Checklist48[[#This Row],[PIGUID]],PIs[GUID],0),8)),"")</f>
        <v>Recom.</v>
      </c>
      <c r="N218" s="66"/>
      <c r="O218" s="66"/>
      <c r="P218" s="44" t="str">
        <f>IF(Checklist48[[#This Row],[ifna]]="NA","",IF(Checklist48[[#This Row],[RelatedPQ]]=0,"",IF(Checklist48[[#This Row],[RelatedPQ]]="","",IF((INDEX(S2PQ_relational[],MATCH(Checklist48[[#This Row],[PIGUID&amp;NO]],S2PQ_relational[PIGUID &amp; "NO"],0),1))=Checklist48[[#This Row],[PIGUID]],"Not applicable",""))))</f>
        <v/>
      </c>
      <c r="Q218" s="44" t="str">
        <f>IF(Checklist48[[#This Row],[N/A]]="Not Applicable",INDEX(S2PQ[[Step 2 questions]:[Justification]],MATCH(Checklist48[[#This Row],[RelatedPQ]],S2PQ[S2PQGUID],0),3),"")</f>
        <v/>
      </c>
      <c r="R218" s="66"/>
    </row>
    <row r="219" spans="2:18" s="43" customFormat="1" ht="33.75" x14ac:dyDescent="0.25">
      <c r="B219" s="44"/>
      <c r="C219" s="44" t="s">
        <v>232</v>
      </c>
      <c r="D219" s="43">
        <f>IF(Checklist48[[#This Row],[SGUID]]="",IF(Checklist48[[#This Row],[SSGUID]]="",0,1),1)</f>
        <v>1</v>
      </c>
      <c r="E219" s="44"/>
      <c r="F219" s="44" t="str">
        <f>_xlfn.IFNA(Checklist48[[#This Row],[RelatedPQ]],"NA")</f>
        <v/>
      </c>
      <c r="G219" s="44" t="str">
        <f>IF(Checklist48[[#This Row],[PIGUID]]="","",INDEX(S2PQ_relational[],MATCH(Checklist48[[#This Row],[PIGUID&amp;NO]],S2PQ_relational[PIGUID &amp; "NO"],0),2))</f>
        <v/>
      </c>
      <c r="H219" s="44" t="str">
        <f>Checklist48[[#This Row],[PIGUID]]&amp;"NO"</f>
        <v>NO</v>
      </c>
      <c r="I219" s="44" t="str">
        <f>IF(Checklist48[[#This Row],[PIGUID]]="","",INDEX(PIs[NA Exempt],MATCH(Checklist48[[#This Row],[PIGUID]],PIs[GUID],0),1))</f>
        <v/>
      </c>
      <c r="J219" s="44" t="str">
        <f>IF(Checklist48[[#This Row],[SGUID]]="",IF(Checklist48[[#This Row],[SSGUID]]="",IF(Checklist48[[#This Row],[PIGUID]]="","",INDEX(PIs[[Column1]:[SS]],MATCH(Checklist48[[#This Row],[PIGUID]],PIs[GUID],0),2)),INDEX(PIs[[Column1]:[SS]],MATCH(Checklist48[[#This Row],[SSGUID]],PIs[SSGUID],0),18)),INDEX(PIs[[Column1]:[SS]],MATCH(Checklist48[[#This Row],[SGUID]],PIs[SGUID],0),14))</f>
        <v>HOP 32.02 Application records</v>
      </c>
      <c r="K2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9" s="44" t="str">
        <f>IF(Checklist48[[#This Row],[SGUID]]="",IF(Checklist48[[#This Row],[SSGUID]]="",INDEX(PIs[[Column1]:[SS]],MATCH(Checklist48[[#This Row],[PIGUID]],PIs[GUID],0),6),""),"")</f>
        <v/>
      </c>
      <c r="M219" s="44" t="str">
        <f>IF(Checklist48[[#This Row],[SSGUID]]="",IF(Checklist48[[#This Row],[PIGUID]]="","",INDEX(PIs[[Column1]:[SS]],MATCH(Checklist48[[#This Row],[PIGUID]],PIs[GUID],0),8)),"")</f>
        <v/>
      </c>
      <c r="N219" s="66"/>
      <c r="O219" s="66"/>
      <c r="P219" s="44" t="str">
        <f>IF(Checklist48[[#This Row],[ifna]]="NA","",IF(Checklist48[[#This Row],[RelatedPQ]]=0,"",IF(Checklist48[[#This Row],[RelatedPQ]]="","",IF((INDEX(S2PQ_relational[],MATCH(Checklist48[[#This Row],[PIGUID&amp;NO]],S2PQ_relational[PIGUID &amp; "NO"],0),1))=Checklist48[[#This Row],[PIGUID]],"Not applicable",""))))</f>
        <v/>
      </c>
      <c r="Q219" s="44" t="str">
        <f>IF(Checklist48[[#This Row],[N/A]]="Not Applicable",INDEX(S2PQ[[Step 2 questions]:[Justification]],MATCH(Checklist48[[#This Row],[RelatedPQ]],S2PQ[S2PQGUID],0),3),"")</f>
        <v/>
      </c>
      <c r="R219" s="66"/>
    </row>
    <row r="220" spans="2:18" s="43" customFormat="1" ht="326.25" x14ac:dyDescent="0.25">
      <c r="B220" s="44"/>
      <c r="C220" s="44"/>
      <c r="D220" s="43">
        <f>IF(Checklist48[[#This Row],[SGUID]]="",IF(Checklist48[[#This Row],[SSGUID]]="",0,1),1)</f>
        <v>0</v>
      </c>
      <c r="E220" s="44" t="s">
        <v>534</v>
      </c>
      <c r="F220" s="44" t="str">
        <f>_xlfn.IFNA(Checklist48[[#This Row],[RelatedPQ]],"NA")</f>
        <v>NA</v>
      </c>
      <c r="G220" s="44" t="e">
        <f>IF(Checklist48[[#This Row],[PIGUID]]="","",INDEX(S2PQ_relational[],MATCH(Checklist48[[#This Row],[PIGUID&amp;NO]],S2PQ_relational[PIGUID &amp; "NO"],0),2))</f>
        <v>#N/A</v>
      </c>
      <c r="H220" s="44" t="str">
        <f>Checklist48[[#This Row],[PIGUID]]&amp;"NO"</f>
        <v>27hamOZwHxJB2wRjATrd6MNO</v>
      </c>
      <c r="I220" s="44" t="b">
        <f>IF(Checklist48[[#This Row],[PIGUID]]="","",INDEX(PIs[NA Exempt],MATCH(Checklist48[[#This Row],[PIGUID]],PIs[GUID],0),1))</f>
        <v>0</v>
      </c>
      <c r="J220" s="44" t="str">
        <f>IF(Checklist48[[#This Row],[SGUID]]="",IF(Checklist48[[#This Row],[SSGUID]]="",IF(Checklist48[[#This Row],[PIGUID]]="","",INDEX(PIs[[Column1]:[SS]],MATCH(Checklist48[[#This Row],[PIGUID]],PIs[GUID],0),2)),INDEX(PIs[[Column1]:[SS]],MATCH(Checklist48[[#This Row],[SSGUID]],PIs[SSGUID],0),18)),INDEX(PIs[[Column1]:[SS]],MATCH(Checklist48[[#This Row],[SGUID]],PIs[SGUID],0),14))</f>
        <v>HOP 32.02.01</v>
      </c>
      <c r="K220"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plant protection product (PPP) applications are kept.</v>
      </c>
      <c r="L220" s="44" t="str">
        <f>IF(Checklist48[[#This Row],[SGUID]]="",IF(Checklist48[[#This Row],[SSGUID]]="",INDEX(PIs[[Column1]:[SS]],MATCH(Checklist48[[#This Row],[PIGUID]],PIs[GUID],0),6),""),"")</f>
        <v>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v>
      </c>
      <c r="M220" s="44" t="str">
        <f>IF(Checklist48[[#This Row],[SSGUID]]="",IF(Checklist48[[#This Row],[PIGUID]]="","",INDEX(PIs[[Column1]:[SS]],MATCH(Checklist48[[#This Row],[PIGUID]],PIs[GUID],0),8)),"")</f>
        <v>Major Must</v>
      </c>
      <c r="N220" s="66"/>
      <c r="O220" s="66"/>
      <c r="P220" s="44" t="str">
        <f>IF(Checklist48[[#This Row],[ifna]]="NA","",IF(Checklist48[[#This Row],[RelatedPQ]]=0,"",IF(Checklist48[[#This Row],[RelatedPQ]]="","",IF((INDEX(S2PQ_relational[],MATCH(Checklist48[[#This Row],[PIGUID&amp;NO]],S2PQ_relational[PIGUID &amp; "NO"],0),1))=Checklist48[[#This Row],[PIGUID]],"Not applicable",""))))</f>
        <v/>
      </c>
      <c r="Q220" s="44" t="str">
        <f>IF(Checklist48[[#This Row],[N/A]]="Not Applicable",INDEX(S2PQ[[Step 2 questions]:[Justification]],MATCH(Checklist48[[#This Row],[RelatedPQ]],S2PQ[S2PQGUID],0),3),"")</f>
        <v/>
      </c>
      <c r="R220" s="66"/>
    </row>
    <row r="221" spans="2:18" s="43" customFormat="1" ht="78.75" x14ac:dyDescent="0.25">
      <c r="B221" s="44"/>
      <c r="C221" s="44"/>
      <c r="D221" s="43">
        <f>IF(Checklist48[[#This Row],[SGUID]]="",IF(Checklist48[[#This Row],[SSGUID]]="",0,1),1)</f>
        <v>0</v>
      </c>
      <c r="E221" s="44" t="s">
        <v>528</v>
      </c>
      <c r="F221" s="44" t="str">
        <f>_xlfn.IFNA(Checklist48[[#This Row],[RelatedPQ]],"NA")</f>
        <v>NA</v>
      </c>
      <c r="G221" s="44" t="e">
        <f>IF(Checklist48[[#This Row],[PIGUID]]="","",INDEX(S2PQ_relational[],MATCH(Checklist48[[#This Row],[PIGUID&amp;NO]],S2PQ_relational[PIGUID &amp; "NO"],0),2))</f>
        <v>#N/A</v>
      </c>
      <c r="H221" s="44" t="str">
        <f>Checklist48[[#This Row],[PIGUID]]&amp;"NO"</f>
        <v>60my6tTywnem60pKyWZpJJNO</v>
      </c>
      <c r="I221" s="44" t="b">
        <f>IF(Checklist48[[#This Row],[PIGUID]]="","",INDEX(PIs[NA Exempt],MATCH(Checklist48[[#This Row],[PIGUID]],PIs[GUID],0),1))</f>
        <v>0</v>
      </c>
      <c r="J221" s="44" t="str">
        <f>IF(Checklist48[[#This Row],[SGUID]]="",IF(Checklist48[[#This Row],[SSGUID]]="",IF(Checklist48[[#This Row],[PIGUID]]="","",INDEX(PIs[[Column1]:[SS]],MATCH(Checklist48[[#This Row],[PIGUID]],PIs[GUID],0),2)),INDEX(PIs[[Column1]:[SS]],MATCH(Checklist48[[#This Row],[SSGUID]],PIs[SSGUID],0),18)),INDEX(PIs[[Column1]:[SS]],MATCH(Checklist48[[#This Row],[SGUID]],PIs[SGUID],0),14))</f>
        <v>HOP 32.02.02</v>
      </c>
      <c r="K221" s="44" t="str">
        <f>IF(Checklist48[[#This Row],[SGUID]]="",IF(Checklist48[[#This Row],[SSGUID]]="",IF(Checklist48[[#This Row],[PIGUID]]="","",INDEX(PIs[[Column1]:[SS]],MATCH(Checklist48[[#This Row],[PIGUID]],PIs[GUID],0),4)),INDEX(PIs[[Column1]:[Ssbody]],MATCH(Checklist48[[#This Row],[SSGUID]],PIs[SSGUID],0),19)),INDEX(PIs[[Column1]:[SS]],MATCH(Checklist48[[#This Row],[SGUID]],PIs[SGUID],0),15))</f>
        <v>Weather conditions at time of application are recorded.</v>
      </c>
      <c r="L221" s="44" t="str">
        <f>IF(Checklist48[[#This Row],[SGUID]]="",IF(Checklist48[[#This Row],[SSGUID]]="",INDEX(PIs[[Column1]:[SS]],MATCH(Checklist48[[#This Row],[PIGUID]],PIs[GUID],0),6),""),"")</f>
        <v>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v>
      </c>
      <c r="M221" s="44" t="str">
        <f>IF(Checklist48[[#This Row],[SSGUID]]="",IF(Checklist48[[#This Row],[PIGUID]]="","",INDEX(PIs[[Column1]:[SS]],MATCH(Checklist48[[#This Row],[PIGUID]],PIs[GUID],0),8)),"")</f>
        <v>Major Must</v>
      </c>
      <c r="N221" s="66"/>
      <c r="O221" s="66"/>
      <c r="P221" s="44" t="str">
        <f>IF(Checklist48[[#This Row],[ifna]]="NA","",IF(Checklist48[[#This Row],[RelatedPQ]]=0,"",IF(Checklist48[[#This Row],[RelatedPQ]]="","",IF((INDEX(S2PQ_relational[],MATCH(Checklist48[[#This Row],[PIGUID&amp;NO]],S2PQ_relational[PIGUID &amp; "NO"],0),1))=Checklist48[[#This Row],[PIGUID]],"Not applicable",""))))</f>
        <v/>
      </c>
      <c r="Q221" s="44" t="str">
        <f>IF(Checklist48[[#This Row],[N/A]]="Not Applicable",INDEX(S2PQ[[Step 2 questions]:[Justification]],MATCH(Checklist48[[#This Row],[RelatedPQ]],S2PQ[S2PQGUID],0),3),"")</f>
        <v/>
      </c>
      <c r="R221" s="66"/>
    </row>
    <row r="222" spans="2:18" s="43" customFormat="1" ht="157.5" x14ac:dyDescent="0.25">
      <c r="B222" s="44"/>
      <c r="C222" s="44"/>
      <c r="D222" s="43">
        <f>IF(Checklist48[[#This Row],[SGUID]]="",IF(Checklist48[[#This Row],[SSGUID]]="",0,1),1)</f>
        <v>0</v>
      </c>
      <c r="E222" s="44" t="s">
        <v>226</v>
      </c>
      <c r="F222" s="44" t="str">
        <f>_xlfn.IFNA(Checklist48[[#This Row],[RelatedPQ]],"NA")</f>
        <v>NA</v>
      </c>
      <c r="G222" s="44" t="e">
        <f>IF(Checklist48[[#This Row],[PIGUID]]="","",INDEX(S2PQ_relational[],MATCH(Checklist48[[#This Row],[PIGUID&amp;NO]],S2PQ_relational[PIGUID &amp; "NO"],0),2))</f>
        <v>#N/A</v>
      </c>
      <c r="H222" s="44" t="str">
        <f>Checklist48[[#This Row],[PIGUID]]&amp;"NO"</f>
        <v>6MloT6Bt3SzBLSPi8hu0qXNO</v>
      </c>
      <c r="I222" s="44" t="b">
        <f>IF(Checklist48[[#This Row],[PIGUID]]="","",INDEX(PIs[NA Exempt],MATCH(Checklist48[[#This Row],[PIGUID]],PIs[GUID],0),1))</f>
        <v>0</v>
      </c>
      <c r="J222" s="44" t="str">
        <f>IF(Checklist48[[#This Row],[SGUID]]="",IF(Checklist48[[#This Row],[SSGUID]]="",IF(Checklist48[[#This Row],[PIGUID]]="","",INDEX(PIs[[Column1]:[SS]],MATCH(Checklist48[[#This Row],[PIGUID]],PIs[GUID],0),2)),INDEX(PIs[[Column1]:[SS]],MATCH(Checklist48[[#This Row],[SSGUID]],PIs[SSGUID],0),18)),INDEX(PIs[[Column1]:[SS]],MATCH(Checklist48[[#This Row],[SGUID]],PIs[SGUID],0),14))</f>
        <v>HOP 32.02.03</v>
      </c>
      <c r="K22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plant protection products (PPPs) is supported with metrics.</v>
      </c>
      <c r="L222" s="44" t="str">
        <f>IF(Checklist48[[#This Row],[SGUID]]="",IF(Checklist48[[#This Row],[SSGUID]]="",INDEX(PIs[[Column1]:[SS]],MATCH(Checklist48[[#This Row],[PIGUID]],PIs[GUID],0),6),""),"")</f>
        <v>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v>
      </c>
      <c r="M222" s="44" t="str">
        <f>IF(Checklist48[[#This Row],[SSGUID]]="",IF(Checklist48[[#This Row],[PIGUID]]="","",INDEX(PIs[[Column1]:[SS]],MATCH(Checklist48[[#This Row],[PIGUID]],PIs[GUID],0),8)),"")</f>
        <v>Recom.</v>
      </c>
      <c r="N222" s="66"/>
      <c r="O222" s="66"/>
      <c r="P222" s="44" t="str">
        <f>IF(Checklist48[[#This Row],[ifna]]="NA","",IF(Checklist48[[#This Row],[RelatedPQ]]=0,"",IF(Checklist48[[#This Row],[RelatedPQ]]="","",IF((INDEX(S2PQ_relational[],MATCH(Checklist48[[#This Row],[PIGUID&amp;NO]],S2PQ_relational[PIGUID &amp; "NO"],0),1))=Checklist48[[#This Row],[PIGUID]],"Not applicable",""))))</f>
        <v/>
      </c>
      <c r="Q222" s="44" t="str">
        <f>IF(Checklist48[[#This Row],[N/A]]="Not Applicable",INDEX(S2PQ[[Step 2 questions]:[Justification]],MATCH(Checklist48[[#This Row],[RelatedPQ]],S2PQ[S2PQGUID],0),3),"")</f>
        <v/>
      </c>
      <c r="R222" s="66"/>
    </row>
    <row r="223" spans="2:18" s="43" customFormat="1" ht="56.25" x14ac:dyDescent="0.25">
      <c r="B223" s="44"/>
      <c r="C223" s="44" t="s">
        <v>527</v>
      </c>
      <c r="D223" s="43">
        <f>IF(Checklist48[[#This Row],[SGUID]]="",IF(Checklist48[[#This Row],[SSGUID]]="",0,1),1)</f>
        <v>1</v>
      </c>
      <c r="E223" s="44"/>
      <c r="F223" s="44" t="str">
        <f>_xlfn.IFNA(Checklist48[[#This Row],[RelatedPQ]],"NA")</f>
        <v/>
      </c>
      <c r="G223" s="44" t="str">
        <f>IF(Checklist48[[#This Row],[PIGUID]]="","",INDEX(S2PQ_relational[],MATCH(Checklist48[[#This Row],[PIGUID&amp;NO]],S2PQ_relational[PIGUID &amp; "NO"],0),2))</f>
        <v/>
      </c>
      <c r="H223" s="44" t="str">
        <f>Checklist48[[#This Row],[PIGUID]]&amp;"NO"</f>
        <v>NO</v>
      </c>
      <c r="I223" s="44" t="str">
        <f>IF(Checklist48[[#This Row],[PIGUID]]="","",INDEX(PIs[NA Exempt],MATCH(Checklist48[[#This Row],[PIGUID]],PIs[GUID],0),1))</f>
        <v/>
      </c>
      <c r="J223" s="44" t="str">
        <f>IF(Checklist48[[#This Row],[SGUID]]="",IF(Checklist48[[#This Row],[SSGUID]]="",IF(Checklist48[[#This Row],[PIGUID]]="","",INDEX(PIs[[Column1]:[SS]],MATCH(Checklist48[[#This Row],[PIGUID]],PIs[GUID],0),2)),INDEX(PIs[[Column1]:[SS]],MATCH(Checklist48[[#This Row],[SSGUID]],PIs[SSGUID],0),18)),INDEX(PIs[[Column1]:[SS]],MATCH(Checklist48[[#This Row],[SGUID]],PIs[SGUID],0),14))</f>
        <v>HOP 32.03 Plant protection product preharvest intervals</v>
      </c>
      <c r="K22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3" s="44" t="str">
        <f>IF(Checklist48[[#This Row],[SGUID]]="",IF(Checklist48[[#This Row],[SSGUID]]="",INDEX(PIs[[Column1]:[SS]],MATCH(Checklist48[[#This Row],[PIGUID]],PIs[GUID],0),6),""),"")</f>
        <v/>
      </c>
      <c r="M223" s="44" t="str">
        <f>IF(Checklist48[[#This Row],[SSGUID]]="",IF(Checklist48[[#This Row],[PIGUID]]="","",INDEX(PIs[[Column1]:[SS]],MATCH(Checklist48[[#This Row],[PIGUID]],PIs[GUID],0),8)),"")</f>
        <v/>
      </c>
      <c r="N223" s="66"/>
      <c r="O223" s="66"/>
      <c r="P223" s="44" t="str">
        <f>IF(Checklist48[[#This Row],[ifna]]="NA","",IF(Checklist48[[#This Row],[RelatedPQ]]=0,"",IF(Checklist48[[#This Row],[RelatedPQ]]="","",IF((INDEX(S2PQ_relational[],MATCH(Checklist48[[#This Row],[PIGUID&amp;NO]],S2PQ_relational[PIGUID &amp; "NO"],0),1))=Checklist48[[#This Row],[PIGUID]],"Not applicable",""))))</f>
        <v/>
      </c>
      <c r="Q223" s="44" t="str">
        <f>IF(Checklist48[[#This Row],[N/A]]="Not Applicable",INDEX(S2PQ[[Step 2 questions]:[Justification]],MATCH(Checklist48[[#This Row],[RelatedPQ]],S2PQ[S2PQGUID],0),3),"")</f>
        <v/>
      </c>
      <c r="R223" s="66"/>
    </row>
    <row r="224" spans="2:18" s="43" customFormat="1" ht="101.25" x14ac:dyDescent="0.25">
      <c r="B224" s="44"/>
      <c r="C224" s="44"/>
      <c r="D224" s="43">
        <f>IF(Checklist48[[#This Row],[SGUID]]="",IF(Checklist48[[#This Row],[SSGUID]]="",0,1),1)</f>
        <v>0</v>
      </c>
      <c r="E224" s="44" t="s">
        <v>521</v>
      </c>
      <c r="F224" s="44" t="str">
        <f>_xlfn.IFNA(Checklist48[[#This Row],[RelatedPQ]],"NA")</f>
        <v>NA</v>
      </c>
      <c r="G224" s="44" t="e">
        <f>IF(Checklist48[[#This Row],[PIGUID]]="","",INDEX(S2PQ_relational[],MATCH(Checklist48[[#This Row],[PIGUID&amp;NO]],S2PQ_relational[PIGUID &amp; "NO"],0),2))</f>
        <v>#N/A</v>
      </c>
      <c r="H224" s="44" t="str">
        <f>Checklist48[[#This Row],[PIGUID]]&amp;"NO"</f>
        <v>6rDTBsBQnk8iBMAubJK3ciNO</v>
      </c>
      <c r="I224" s="44" t="b">
        <f>IF(Checklist48[[#This Row],[PIGUID]]="","",INDEX(PIs[NA Exempt],MATCH(Checklist48[[#This Row],[PIGUID]],PIs[GUID],0),1))</f>
        <v>0</v>
      </c>
      <c r="J224" s="44" t="str">
        <f>IF(Checklist48[[#This Row],[SGUID]]="",IF(Checklist48[[#This Row],[SSGUID]]="",IF(Checklist48[[#This Row],[PIGUID]]="","",INDEX(PIs[[Column1]:[SS]],MATCH(Checklist48[[#This Row],[PIGUID]],PIs[GUID],0),2)),INDEX(PIs[[Column1]:[SS]],MATCH(Checklist48[[#This Row],[SSGUID]],PIs[SSGUID],0),18)),INDEX(PIs[[Column1]:[SS]],MATCH(Checklist48[[#This Row],[SGUID]],PIs[SGUID],0),14))</f>
        <v>HOP 32.03.01</v>
      </c>
      <c r="K224"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the registered preharvest intervals have been complied with.</v>
      </c>
      <c r="L224" s="44" t="str">
        <f>IF(Checklist48[[#This Row],[SGUID]]="",IF(Checklist48[[#This Row],[SSGUID]]="",INDEX(PIs[[Column1]:[SS]],MATCH(Checklist48[[#This Row],[PIGUID]],PIs[GUID],0),6),""),"")</f>
        <v>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v>
      </c>
      <c r="M224" s="44" t="str">
        <f>IF(Checklist48[[#This Row],[SSGUID]]="",IF(Checklist48[[#This Row],[PIGUID]]="","",INDEX(PIs[[Column1]:[SS]],MATCH(Checklist48[[#This Row],[PIGUID]],PIs[GUID],0),8)),"")</f>
        <v>Major Must</v>
      </c>
      <c r="N224" s="66"/>
      <c r="O224" s="66"/>
      <c r="P224" s="44" t="str">
        <f>IF(Checklist48[[#This Row],[ifna]]="NA","",IF(Checklist48[[#This Row],[RelatedPQ]]=0,"",IF(Checklist48[[#This Row],[RelatedPQ]]="","",IF((INDEX(S2PQ_relational[],MATCH(Checklist48[[#This Row],[PIGUID&amp;NO]],S2PQ_relational[PIGUID &amp; "NO"],0),1))=Checklist48[[#This Row],[PIGUID]],"Not applicable",""))))</f>
        <v/>
      </c>
      <c r="Q224" s="44" t="str">
        <f>IF(Checklist48[[#This Row],[N/A]]="Not Applicable",INDEX(S2PQ[[Step 2 questions]:[Justification]],MATCH(Checklist48[[#This Row],[RelatedPQ]],S2PQ[S2PQGUID],0),3),"")</f>
        <v/>
      </c>
      <c r="R224" s="66"/>
    </row>
    <row r="225" spans="2:18" s="43" customFormat="1" ht="33.75" x14ac:dyDescent="0.25">
      <c r="B225" s="44"/>
      <c r="C225" s="44" t="s">
        <v>490</v>
      </c>
      <c r="D225" s="43">
        <f>IF(Checklist48[[#This Row],[SGUID]]="",IF(Checklist48[[#This Row],[SSGUID]]="",0,1),1)</f>
        <v>1</v>
      </c>
      <c r="E225" s="44"/>
      <c r="F225" s="44" t="str">
        <f>_xlfn.IFNA(Checklist48[[#This Row],[RelatedPQ]],"NA")</f>
        <v/>
      </c>
      <c r="G225" s="44" t="str">
        <f>IF(Checklist48[[#This Row],[PIGUID]]="","",INDEX(S2PQ_relational[],MATCH(Checklist48[[#This Row],[PIGUID&amp;NO]],S2PQ_relational[PIGUID &amp; "NO"],0),2))</f>
        <v/>
      </c>
      <c r="H225" s="44" t="str">
        <f>Checklist48[[#This Row],[PIGUID]]&amp;"NO"</f>
        <v>NO</v>
      </c>
      <c r="I225" s="44" t="str">
        <f>IF(Checklist48[[#This Row],[PIGUID]]="","",INDEX(PIs[NA Exempt],MATCH(Checklist48[[#This Row],[PIGUID]],PIs[GUID],0),1))</f>
        <v/>
      </c>
      <c r="J225" s="44" t="str">
        <f>IF(Checklist48[[#This Row],[SGUID]]="",IF(Checklist48[[#This Row],[SSGUID]]="",IF(Checklist48[[#This Row],[PIGUID]]="","",INDEX(PIs[[Column1]:[SS]],MATCH(Checklist48[[#This Row],[PIGUID]],PIs[GUID],0),2)),INDEX(PIs[[Column1]:[SS]],MATCH(Checklist48[[#This Row],[SSGUID]],PIs[SSGUID],0),18)),INDEX(PIs[[Column1]:[SS]],MATCH(Checklist48[[#This Row],[SGUID]],PIs[SGUID],0),14))</f>
        <v>HOP 32.04 Empty containers</v>
      </c>
      <c r="K225"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5" s="44" t="str">
        <f>IF(Checklist48[[#This Row],[SGUID]]="",IF(Checklist48[[#This Row],[SSGUID]]="",INDEX(PIs[[Column1]:[SS]],MATCH(Checklist48[[#This Row],[PIGUID]],PIs[GUID],0),6),""),"")</f>
        <v/>
      </c>
      <c r="M225" s="44" t="str">
        <f>IF(Checklist48[[#This Row],[SSGUID]]="",IF(Checklist48[[#This Row],[PIGUID]]="","",INDEX(PIs[[Column1]:[SS]],MATCH(Checklist48[[#This Row],[PIGUID]],PIs[GUID],0),8)),"")</f>
        <v/>
      </c>
      <c r="N225" s="66"/>
      <c r="O225" s="66"/>
      <c r="P225" s="44" t="str">
        <f>IF(Checklist48[[#This Row],[ifna]]="NA","",IF(Checklist48[[#This Row],[RelatedPQ]]=0,"",IF(Checklist48[[#This Row],[RelatedPQ]]="","",IF((INDEX(S2PQ_relational[],MATCH(Checklist48[[#This Row],[PIGUID&amp;NO]],S2PQ_relational[PIGUID &amp; "NO"],0),1))=Checklist48[[#This Row],[PIGUID]],"Not applicable",""))))</f>
        <v/>
      </c>
      <c r="Q225" s="44" t="str">
        <f>IF(Checklist48[[#This Row],[N/A]]="Not Applicable",INDEX(S2PQ[[Step 2 questions]:[Justification]],MATCH(Checklist48[[#This Row],[RelatedPQ]],S2PQ[S2PQGUID],0),3),"")</f>
        <v/>
      </c>
      <c r="R225" s="66"/>
    </row>
    <row r="226" spans="2:18" s="43" customFormat="1" ht="146.25" x14ac:dyDescent="0.25">
      <c r="B226" s="44"/>
      <c r="C226" s="44"/>
      <c r="D226" s="43">
        <f>IF(Checklist48[[#This Row],[SGUID]]="",IF(Checklist48[[#This Row],[SSGUID]]="",0,1),1)</f>
        <v>0</v>
      </c>
      <c r="E226" s="44" t="s">
        <v>515</v>
      </c>
      <c r="F226" s="44" t="str">
        <f>_xlfn.IFNA(Checklist48[[#This Row],[RelatedPQ]],"NA")</f>
        <v>NA</v>
      </c>
      <c r="G226" s="44" t="e">
        <f>IF(Checklist48[[#This Row],[PIGUID]]="","",INDEX(S2PQ_relational[],MATCH(Checklist48[[#This Row],[PIGUID&amp;NO]],S2PQ_relational[PIGUID &amp; "NO"],0),2))</f>
        <v>#N/A</v>
      </c>
      <c r="H226" s="44" t="str">
        <f>Checklist48[[#This Row],[PIGUID]]&amp;"NO"</f>
        <v>sa7h1SWWsFsCWrqWdtZLKNO</v>
      </c>
      <c r="I226" s="44" t="b">
        <f>IF(Checklist48[[#This Row],[PIGUID]]="","",INDEX(PIs[NA Exempt],MATCH(Checklist48[[#This Row],[PIGUID]],PIs[GUID],0),1))</f>
        <v>0</v>
      </c>
      <c r="J226" s="44" t="str">
        <f>IF(Checklist48[[#This Row],[SGUID]]="",IF(Checklist48[[#This Row],[SSGUID]]="",IF(Checklist48[[#This Row],[PIGUID]]="","",INDEX(PIs[[Column1]:[SS]],MATCH(Checklist48[[#This Row],[PIGUID]],PIs[GUID],0),2)),INDEX(PIs[[Column1]:[SS]],MATCH(Checklist48[[#This Row],[SSGUID]],PIs[SSGUID],0),18)),INDEX(PIs[[Column1]:[SS]],MATCH(Checklist48[[#This Row],[SGUID]],PIs[SGUID],0),14))</f>
        <v>HOP 32.04.01</v>
      </c>
      <c r="K226"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triple rinsed with water before storage and disposal, and the rinsate is disposed of in such a way as to mitigate the risk to the environment.</v>
      </c>
      <c r="L226" s="44" t="str">
        <f>IF(Checklist48[[#This Row],[SGUID]]="",IF(Checklist48[[#This Row],[SSGUID]]="",INDEX(PIs[[Column1]:[SS]],MATCH(Checklist48[[#This Row],[PIGUID]],PIs[GUID],0),6),""),"")</f>
        <v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v>
      </c>
      <c r="M226" s="44" t="str">
        <f>IF(Checklist48[[#This Row],[SSGUID]]="",IF(Checklist48[[#This Row],[PIGUID]]="","",INDEX(PIs[[Column1]:[SS]],MATCH(Checklist48[[#This Row],[PIGUID]],PIs[GUID],0),8)),"")</f>
        <v>Major Must</v>
      </c>
      <c r="N226" s="66"/>
      <c r="O226" s="66"/>
      <c r="P226" s="44" t="str">
        <f>IF(Checklist48[[#This Row],[ifna]]="NA","",IF(Checklist48[[#This Row],[RelatedPQ]]=0,"",IF(Checklist48[[#This Row],[RelatedPQ]]="","",IF((INDEX(S2PQ_relational[],MATCH(Checklist48[[#This Row],[PIGUID&amp;NO]],S2PQ_relational[PIGUID &amp; "NO"],0),1))=Checklist48[[#This Row],[PIGUID]],"Not applicable",""))))</f>
        <v/>
      </c>
      <c r="Q226" s="44" t="str">
        <f>IF(Checklist48[[#This Row],[N/A]]="Not Applicable",INDEX(S2PQ[[Step 2 questions]:[Justification]],MATCH(Checklist48[[#This Row],[RelatedPQ]],S2PQ[S2PQGUID],0),3),"")</f>
        <v/>
      </c>
      <c r="R226" s="66"/>
    </row>
    <row r="227" spans="2:18" s="43" customFormat="1" ht="78.75" x14ac:dyDescent="0.25">
      <c r="B227" s="44"/>
      <c r="C227" s="44"/>
      <c r="D227" s="43">
        <f>IF(Checklist48[[#This Row],[SGUID]]="",IF(Checklist48[[#This Row],[SSGUID]]="",0,1),1)</f>
        <v>0</v>
      </c>
      <c r="E227" s="44" t="s">
        <v>509</v>
      </c>
      <c r="F227" s="44" t="str">
        <f>_xlfn.IFNA(Checklist48[[#This Row],[RelatedPQ]],"NA")</f>
        <v>NA</v>
      </c>
      <c r="G227" s="44" t="e">
        <f>IF(Checklist48[[#This Row],[PIGUID]]="","",INDEX(S2PQ_relational[],MATCH(Checklist48[[#This Row],[PIGUID&amp;NO]],S2PQ_relational[PIGUID &amp; "NO"],0),2))</f>
        <v>#N/A</v>
      </c>
      <c r="H227" s="44" t="str">
        <f>Checklist48[[#This Row],[PIGUID]]&amp;"NO"</f>
        <v>7s73BOSeb7ifwENlFxnmDzNO</v>
      </c>
      <c r="I227" s="44" t="b">
        <f>IF(Checklist48[[#This Row],[PIGUID]]="","",INDEX(PIs[NA Exempt],MATCH(Checklist48[[#This Row],[PIGUID]],PIs[GUID],0),1))</f>
        <v>0</v>
      </c>
      <c r="J227" s="44" t="str">
        <f>IF(Checklist48[[#This Row],[SGUID]]="",IF(Checklist48[[#This Row],[SSGUID]]="",IF(Checklist48[[#This Row],[PIGUID]]="","",INDEX(PIs[[Column1]:[SS]],MATCH(Checklist48[[#This Row],[PIGUID]],PIs[GUID],0),2)),INDEX(PIs[[Column1]:[SS]],MATCH(Checklist48[[#This Row],[SSGUID]],PIs[SSGUID],0),18)),INDEX(PIs[[Column1]:[SS]],MATCH(Checklist48[[#This Row],[SGUID]],PIs[SGUID],0),14))</f>
        <v>HOP 32.04.02</v>
      </c>
      <c r="K227" s="44" t="str">
        <f>IF(Checklist48[[#This Row],[SGUID]]="",IF(Checklist48[[#This Row],[SSGUID]]="",IF(Checklist48[[#This Row],[PIGUID]]="","",INDEX(PIs[[Column1]:[SS]],MATCH(Checklist48[[#This Row],[PIGUID]],PIs[GUID],0),4)),INDEX(PIs[[Column1]:[Ssbody]],MATCH(Checklist48[[#This Row],[SSGUID]],PIs[SSGUID],0),19)),INDEX(PIs[[Column1]:[SS]],MATCH(Checklist48[[#This Row],[SGUID]],PIs[SGUID],0),15))</f>
        <v>The reuse of empty plant protection product (PPP) containers for purposes other than containing and transporting identical products is avoided.</v>
      </c>
      <c r="L227" s="44" t="str">
        <f>IF(Checklist48[[#This Row],[SGUID]]="",IF(Checklist48[[#This Row],[SSGUID]]="",INDEX(PIs[[Column1]:[SS]],MATCH(Checklist48[[#This Row],[PIGUID]],PIs[GUID],0),6),""),"")</f>
        <v>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v>
      </c>
      <c r="M227" s="44" t="str">
        <f>IF(Checklist48[[#This Row],[SSGUID]]="",IF(Checklist48[[#This Row],[PIGUID]]="","",INDEX(PIs[[Column1]:[SS]],MATCH(Checklist48[[#This Row],[PIGUID]],PIs[GUID],0),8)),"")</f>
        <v>Major Must</v>
      </c>
      <c r="N227" s="66"/>
      <c r="O227" s="66"/>
      <c r="P227" s="44" t="str">
        <f>IF(Checklist48[[#This Row],[ifna]]="NA","",IF(Checklist48[[#This Row],[RelatedPQ]]=0,"",IF(Checklist48[[#This Row],[RelatedPQ]]="","",IF((INDEX(S2PQ_relational[],MATCH(Checklist48[[#This Row],[PIGUID&amp;NO]],S2PQ_relational[PIGUID &amp; "NO"],0),1))=Checklist48[[#This Row],[PIGUID]],"Not applicable",""))))</f>
        <v/>
      </c>
      <c r="Q227" s="44" t="str">
        <f>IF(Checklist48[[#This Row],[N/A]]="Not Applicable",INDEX(S2PQ[[Step 2 questions]:[Justification]],MATCH(Checklist48[[#This Row],[RelatedPQ]],S2PQ[S2PQGUID],0),3),"")</f>
        <v/>
      </c>
      <c r="R227" s="66"/>
    </row>
    <row r="228" spans="2:18" s="43" customFormat="1" ht="67.5" x14ac:dyDescent="0.25">
      <c r="B228" s="44"/>
      <c r="C228" s="44"/>
      <c r="D228" s="43">
        <f>IF(Checklist48[[#This Row],[SGUID]]="",IF(Checklist48[[#This Row],[SSGUID]]="",0,1),1)</f>
        <v>0</v>
      </c>
      <c r="E228" s="44" t="s">
        <v>503</v>
      </c>
      <c r="F228" s="44" t="str">
        <f>_xlfn.IFNA(Checklist48[[#This Row],[RelatedPQ]],"NA")</f>
        <v>NA</v>
      </c>
      <c r="G228" s="44" t="e">
        <f>IF(Checklist48[[#This Row],[PIGUID]]="","",INDEX(S2PQ_relational[],MATCH(Checklist48[[#This Row],[PIGUID&amp;NO]],S2PQ_relational[PIGUID &amp; "NO"],0),2))</f>
        <v>#N/A</v>
      </c>
      <c r="H228" s="44" t="str">
        <f>Checklist48[[#This Row],[PIGUID]]&amp;"NO"</f>
        <v>4Yhx91f604N49HGyPp6mDNO</v>
      </c>
      <c r="I228" s="44" t="b">
        <f>IF(Checklist48[[#This Row],[PIGUID]]="","",INDEX(PIs[NA Exempt],MATCH(Checklist48[[#This Row],[PIGUID]],PIs[GUID],0),1))</f>
        <v>0</v>
      </c>
      <c r="J228" s="44" t="str">
        <f>IF(Checklist48[[#This Row],[SGUID]]="",IF(Checklist48[[#This Row],[SSGUID]]="",IF(Checklist48[[#This Row],[PIGUID]]="","",INDEX(PIs[[Column1]:[SS]],MATCH(Checklist48[[#This Row],[PIGUID]],PIs[GUID],0),2)),INDEX(PIs[[Column1]:[SS]],MATCH(Checklist48[[#This Row],[SSGUID]],PIs[SSGUID],0),18)),INDEX(PIs[[Column1]:[SS]],MATCH(Checklist48[[#This Row],[SGUID]],PIs[SGUID],0),14))</f>
        <v>HOP 32.04.03</v>
      </c>
      <c r="K228" s="44" t="str">
        <f>IF(Checklist48[[#This Row],[SGUID]]="",IF(Checklist48[[#This Row],[SSGUID]]="",IF(Checklist48[[#This Row],[PIGUID]]="","",INDEX(PIs[[Column1]:[SS]],MATCH(Checklist48[[#This Row],[PIGUID]],PIs[GUID],0),4)),INDEX(PIs[[Column1]:[Ssbody]],MATCH(Checklist48[[#This Row],[SSGUID]],PIs[SSGUID],0),19)),INDEX(PIs[[Column1]:[SS]],MATCH(Checklist48[[#This Row],[SGUID]],PIs[SGUID],0),15))</f>
        <v>Empty containers are kept secure until disposal is possible.</v>
      </c>
      <c r="L228" s="44" t="str">
        <f>IF(Checklist48[[#This Row],[SGUID]]="",IF(Checklist48[[#This Row],[SSGUID]]="",INDEX(PIs[[Column1]:[SS]],MATCH(Checklist48[[#This Row],[PIGUID]],PIs[GUID],0),6),""),"")</f>
        <v>There shall be a designated secure storage point for all empty plant protection product (PPP) containers prior to disposal that is isolated from the crop and packaging materials (e.g., permanently marked via signage) with physically restricted access for persons and fauna.</v>
      </c>
      <c r="M228" s="44" t="str">
        <f>IF(Checklist48[[#This Row],[SSGUID]]="",IF(Checklist48[[#This Row],[PIGUID]]="","",INDEX(PIs[[Column1]:[SS]],MATCH(Checklist48[[#This Row],[PIGUID]],PIs[GUID],0),8)),"")</f>
        <v>Minor Must</v>
      </c>
      <c r="N228" s="66"/>
      <c r="O228" s="66"/>
      <c r="P228" s="44" t="str">
        <f>IF(Checklist48[[#This Row],[ifna]]="NA","",IF(Checklist48[[#This Row],[RelatedPQ]]=0,"",IF(Checklist48[[#This Row],[RelatedPQ]]="","",IF((INDEX(S2PQ_relational[],MATCH(Checklist48[[#This Row],[PIGUID&amp;NO]],S2PQ_relational[PIGUID &amp; "NO"],0),1))=Checklist48[[#This Row],[PIGUID]],"Not applicable",""))))</f>
        <v/>
      </c>
      <c r="Q228" s="44" t="str">
        <f>IF(Checklist48[[#This Row],[N/A]]="Not Applicable",INDEX(S2PQ[[Step 2 questions]:[Justification]],MATCH(Checklist48[[#This Row],[RelatedPQ]],S2PQ[S2PQGUID],0),3),"")</f>
        <v/>
      </c>
      <c r="R228" s="66"/>
    </row>
    <row r="229" spans="2:18" s="43" customFormat="1" ht="56.25" x14ac:dyDescent="0.25">
      <c r="B229" s="44"/>
      <c r="C229" s="44"/>
      <c r="D229" s="43">
        <f>IF(Checklist48[[#This Row],[SGUID]]="",IF(Checklist48[[#This Row],[SSGUID]]="",0,1),1)</f>
        <v>0</v>
      </c>
      <c r="E229" s="44" t="s">
        <v>497</v>
      </c>
      <c r="F229" s="44" t="str">
        <f>_xlfn.IFNA(Checklist48[[#This Row],[RelatedPQ]],"NA")</f>
        <v>NA</v>
      </c>
      <c r="G229" s="44" t="e">
        <f>IF(Checklist48[[#This Row],[PIGUID]]="","",INDEX(S2PQ_relational[],MATCH(Checklist48[[#This Row],[PIGUID&amp;NO]],S2PQ_relational[PIGUID &amp; "NO"],0),2))</f>
        <v>#N/A</v>
      </c>
      <c r="H229" s="44" t="str">
        <f>Checklist48[[#This Row],[PIGUID]]&amp;"NO"</f>
        <v>4tzGi3d72x7XH7lJx3QasxNO</v>
      </c>
      <c r="I229" s="44" t="b">
        <f>IF(Checklist48[[#This Row],[PIGUID]]="","",INDEX(PIs[NA Exempt],MATCH(Checklist48[[#This Row],[PIGUID]],PIs[GUID],0),1))</f>
        <v>0</v>
      </c>
      <c r="J229" s="44" t="str">
        <f>IF(Checklist48[[#This Row],[SGUID]]="",IF(Checklist48[[#This Row],[SSGUID]]="",IF(Checklist48[[#This Row],[PIGUID]]="","",INDEX(PIs[[Column1]:[SS]],MATCH(Checklist48[[#This Row],[PIGUID]],PIs[GUID],0),2)),INDEX(PIs[[Column1]:[SS]],MATCH(Checklist48[[#This Row],[SSGUID]],PIs[SSGUID],0),18)),INDEX(PIs[[Column1]:[SS]],MATCH(Checklist48[[#This Row],[SGUID]],PIs[SGUID],0),14))</f>
        <v>HOP 32.04.04</v>
      </c>
      <c r="K229"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disposed of in such a way as to mitigate the risk to humans and the environment.</v>
      </c>
      <c r="L229" s="44" t="str">
        <f>IF(Checklist48[[#This Row],[SGUID]]="",IF(Checklist48[[#This Row],[SSGUID]]="",INDEX(PIs[[Column1]:[SS]],MATCH(Checklist48[[#This Row],[PIGUID]],PIs[GUID],0),6),""),"")</f>
        <v>The producer shall dispose of empty PPP containers using a safe handling system prior to the disposal, and a disposal method that avoids exposing people to the contents and avoids contamination of the environment (watercourses, flora, and fauna).</v>
      </c>
      <c r="M229" s="44" t="str">
        <f>IF(Checklist48[[#This Row],[SSGUID]]="",IF(Checklist48[[#This Row],[PIGUID]]="","",INDEX(PIs[[Column1]:[SS]],MATCH(Checklist48[[#This Row],[PIGUID]],PIs[GUID],0),8)),"")</f>
        <v>Minor Must</v>
      </c>
      <c r="N229" s="66"/>
      <c r="O229" s="66"/>
      <c r="P229" s="44" t="str">
        <f>IF(Checklist48[[#This Row],[ifna]]="NA","",IF(Checklist48[[#This Row],[RelatedPQ]]=0,"",IF(Checklist48[[#This Row],[RelatedPQ]]="","",IF((INDEX(S2PQ_relational[],MATCH(Checklist48[[#This Row],[PIGUID&amp;NO]],S2PQ_relational[PIGUID &amp; "NO"],0),1))=Checklist48[[#This Row],[PIGUID]],"Not applicable",""))))</f>
        <v/>
      </c>
      <c r="Q229" s="44" t="str">
        <f>IF(Checklist48[[#This Row],[N/A]]="Not Applicable",INDEX(S2PQ[[Step 2 questions]:[Justification]],MATCH(Checklist48[[#This Row],[RelatedPQ]],S2PQ[S2PQGUID],0),3),"")</f>
        <v/>
      </c>
      <c r="R229" s="66"/>
    </row>
    <row r="230" spans="2:18" s="43" customFormat="1" ht="78.75" x14ac:dyDescent="0.25">
      <c r="B230" s="44"/>
      <c r="C230" s="44"/>
      <c r="D230" s="43">
        <f>IF(Checklist48[[#This Row],[SGUID]]="",IF(Checklist48[[#This Row],[SSGUID]]="",0,1),1)</f>
        <v>0</v>
      </c>
      <c r="E230" s="44" t="s">
        <v>491</v>
      </c>
      <c r="F230" s="44" t="str">
        <f>_xlfn.IFNA(Checklist48[[#This Row],[RelatedPQ]],"NA")</f>
        <v>NA</v>
      </c>
      <c r="G230" s="44" t="e">
        <f>IF(Checklist48[[#This Row],[PIGUID]]="","",INDEX(S2PQ_relational[],MATCH(Checklist48[[#This Row],[PIGUID&amp;NO]],S2PQ_relational[PIGUID &amp; "NO"],0),2))</f>
        <v>#N/A</v>
      </c>
      <c r="H230" s="44" t="str">
        <f>Checklist48[[#This Row],[PIGUID]]&amp;"NO"</f>
        <v>79HpOTPJomQvYoqRSv7sSlNO</v>
      </c>
      <c r="I230" s="44" t="b">
        <f>IF(Checklist48[[#This Row],[PIGUID]]="","",INDEX(PIs[NA Exempt],MATCH(Checklist48[[#This Row],[PIGUID]],PIs[GUID],0),1))</f>
        <v>0</v>
      </c>
      <c r="J230" s="44" t="str">
        <f>IF(Checklist48[[#This Row],[SGUID]]="",IF(Checklist48[[#This Row],[SSGUID]]="",IF(Checklist48[[#This Row],[PIGUID]]="","",INDEX(PIs[[Column1]:[SS]],MATCH(Checklist48[[#This Row],[PIGUID]],PIs[GUID],0),2)),INDEX(PIs[[Column1]:[SS]],MATCH(Checklist48[[#This Row],[SSGUID]],PIs[SSGUID],0),18)),INDEX(PIs[[Column1]:[SS]],MATCH(Checklist48[[#This Row],[SGUID]],PIs[SGUID],0),14))</f>
        <v>HOP 32.04.05</v>
      </c>
      <c r="K230" s="44" t="str">
        <f>IF(Checklist48[[#This Row],[SGUID]]="",IF(Checklist48[[#This Row],[SSGUID]]="",IF(Checklist48[[#This Row],[PIGUID]]="","",INDEX(PIs[[Column1]:[SS]],MATCH(Checklist48[[#This Row],[PIGUID]],PIs[GUID],0),4)),INDEX(PIs[[Column1]:[Ssbody]],MATCH(Checklist48[[#This Row],[SSGUID]],PIs[SSGUID],0),19)),INDEX(PIs[[Column1]:[SS]],MATCH(Checklist48[[#This Row],[SGUID]],PIs[SGUID],0),15))</f>
        <v>Official collection and disposal systems are used, when available, and the empty containers are then adequately stored, labeled, and handled according to the rules of that collection system.</v>
      </c>
      <c r="L230" s="44" t="str">
        <f>IF(Checklist48[[#This Row],[SGUID]]="",IF(Checklist48[[#This Row],[SSGUID]]="",INDEX(PIs[[Column1]:[SS]],MATCH(Checklist48[[#This Row],[PIGUID]],PIs[GUID],0),6),""),"")</f>
        <v>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v>
      </c>
      <c r="M230" s="44" t="str">
        <f>IF(Checklist48[[#This Row],[SSGUID]]="",IF(Checklist48[[#This Row],[PIGUID]]="","",INDEX(PIs[[Column1]:[SS]],MATCH(Checklist48[[#This Row],[PIGUID]],PIs[GUID],0),8)),"")</f>
        <v>Minor Must</v>
      </c>
      <c r="N230" s="66"/>
      <c r="O230" s="66"/>
      <c r="P230" s="44" t="str">
        <f>IF(Checklist48[[#This Row],[ifna]]="NA","",IF(Checklist48[[#This Row],[RelatedPQ]]=0,"",IF(Checklist48[[#This Row],[RelatedPQ]]="","",IF((INDEX(S2PQ_relational[],MATCH(Checklist48[[#This Row],[PIGUID&amp;NO]],S2PQ_relational[PIGUID &amp; "NO"],0),1))=Checklist48[[#This Row],[PIGUID]],"Not applicable",""))))</f>
        <v/>
      </c>
      <c r="Q230" s="44" t="str">
        <f>IF(Checklist48[[#This Row],[N/A]]="Not Applicable",INDEX(S2PQ[[Step 2 questions]:[Justification]],MATCH(Checklist48[[#This Row],[RelatedPQ]],S2PQ[S2PQGUID],0),3),"")</f>
        <v/>
      </c>
      <c r="R230" s="66"/>
    </row>
    <row r="231" spans="2:18" s="43" customFormat="1" ht="45" x14ac:dyDescent="0.25">
      <c r="B231" s="44"/>
      <c r="C231" s="44"/>
      <c r="D231" s="43">
        <f>IF(Checklist48[[#This Row],[SGUID]]="",IF(Checklist48[[#This Row],[SSGUID]]="",0,1),1)</f>
        <v>0</v>
      </c>
      <c r="E231" s="44" t="s">
        <v>484</v>
      </c>
      <c r="F231" s="44" t="str">
        <f>_xlfn.IFNA(Checklist48[[#This Row],[RelatedPQ]],"NA")</f>
        <v>NA</v>
      </c>
      <c r="G231" s="44" t="e">
        <f>IF(Checklist48[[#This Row],[PIGUID]]="","",INDEX(S2PQ_relational[],MATCH(Checklist48[[#This Row],[PIGUID&amp;NO]],S2PQ_relational[PIGUID &amp; "NO"],0),2))</f>
        <v>#N/A</v>
      </c>
      <c r="H231" s="44" t="str">
        <f>Checklist48[[#This Row],[PIGUID]]&amp;"NO"</f>
        <v>4wcio5O4W1uwKeSVkBJG1aNO</v>
      </c>
      <c r="I231" s="44" t="b">
        <f>IF(Checklist48[[#This Row],[PIGUID]]="","",INDEX(PIs[NA Exempt],MATCH(Checklist48[[#This Row],[PIGUID]],PIs[GUID],0),1))</f>
        <v>0</v>
      </c>
      <c r="J231" s="44" t="str">
        <f>IF(Checklist48[[#This Row],[SGUID]]="",IF(Checklist48[[#This Row],[SSGUID]]="",IF(Checklist48[[#This Row],[PIGUID]]="","",INDEX(PIs[[Column1]:[SS]],MATCH(Checklist48[[#This Row],[PIGUID]],PIs[GUID],0),2)),INDEX(PIs[[Column1]:[SS]],MATCH(Checklist48[[#This Row],[SSGUID]],PIs[SSGUID],0),18)),INDEX(PIs[[Column1]:[SS]],MATCH(Checklist48[[#This Row],[SGUID]],PIs[SGUID],0),14))</f>
        <v>HOP 32.04.06</v>
      </c>
      <c r="K231" s="44" t="str">
        <f>IF(Checklist48[[#This Row],[SGUID]]="",IF(Checklist48[[#This Row],[SSGUID]]="",IF(Checklist48[[#This Row],[PIGUID]]="","",INDEX(PIs[[Column1]:[SS]],MATCH(Checklist48[[#This Row],[PIGUID]],PIs[GUID],0),4)),INDEX(PIs[[Column1]:[Ssbody]],MATCH(Checklist48[[#This Row],[SSGUID]],PIs[SSGUID],0),19)),INDEX(PIs[[Column1]:[SS]],MATCH(Checklist48[[#This Row],[SGUID]],PIs[SGUID],0),15))</f>
        <v>All local regulations regarding disposal or destruction of plant protection product (PPP) containers are complied with.</v>
      </c>
      <c r="L231" s="44" t="str">
        <f>IF(Checklist48[[#This Row],[SGUID]]="",IF(Checklist48[[#This Row],[SSGUID]]="",INDEX(PIs[[Column1]:[SS]],MATCH(Checklist48[[#This Row],[PIGUID]],PIs[GUID],0),6),""),"")</f>
        <v>All the relevant national, regional, and local regulations and legislation, if such exist, shall have been complied with regarding the disposal of empty PPP containers.</v>
      </c>
      <c r="M231" s="44" t="str">
        <f>IF(Checklist48[[#This Row],[SSGUID]]="",IF(Checklist48[[#This Row],[PIGUID]]="","",INDEX(PIs[[Column1]:[SS]],MATCH(Checklist48[[#This Row],[PIGUID]],PIs[GUID],0),8)),"")</f>
        <v>Major Must</v>
      </c>
      <c r="N231" s="66"/>
      <c r="O231" s="66"/>
      <c r="P231" s="44" t="str">
        <f>IF(Checklist48[[#This Row],[ifna]]="NA","",IF(Checklist48[[#This Row],[RelatedPQ]]=0,"",IF(Checklist48[[#This Row],[RelatedPQ]]="","",IF((INDEX(S2PQ_relational[],MATCH(Checklist48[[#This Row],[PIGUID&amp;NO]],S2PQ_relational[PIGUID &amp; "NO"],0),1))=Checklist48[[#This Row],[PIGUID]],"Not applicable",""))))</f>
        <v/>
      </c>
      <c r="Q231" s="44" t="str">
        <f>IF(Checklist48[[#This Row],[N/A]]="Not Applicable",INDEX(S2PQ[[Step 2 questions]:[Justification]],MATCH(Checklist48[[#This Row],[RelatedPQ]],S2PQ[S2PQGUID],0),3),"")</f>
        <v/>
      </c>
      <c r="R231" s="66"/>
    </row>
    <row r="232" spans="2:18" s="43" customFormat="1" ht="45" x14ac:dyDescent="0.25">
      <c r="B232" s="44"/>
      <c r="C232" s="44" t="s">
        <v>483</v>
      </c>
      <c r="D232" s="43">
        <f>IF(Checklist48[[#This Row],[SGUID]]="",IF(Checklist48[[#This Row],[SSGUID]]="",0,1),1)</f>
        <v>1</v>
      </c>
      <c r="E232" s="44"/>
      <c r="F232" s="44" t="str">
        <f>_xlfn.IFNA(Checklist48[[#This Row],[RelatedPQ]],"NA")</f>
        <v/>
      </c>
      <c r="G232" s="44" t="str">
        <f>IF(Checklist48[[#This Row],[PIGUID]]="","",INDEX(S2PQ_relational[],MATCH(Checklist48[[#This Row],[PIGUID&amp;NO]],S2PQ_relational[PIGUID &amp; "NO"],0),2))</f>
        <v/>
      </c>
      <c r="H232" s="44" t="str">
        <f>Checklist48[[#This Row],[PIGUID]]&amp;"NO"</f>
        <v>NO</v>
      </c>
      <c r="I232" s="44" t="str">
        <f>IF(Checklist48[[#This Row],[PIGUID]]="","",INDEX(PIs[NA Exempt],MATCH(Checklist48[[#This Row],[PIGUID]],PIs[GUID],0),1))</f>
        <v/>
      </c>
      <c r="J232" s="44" t="str">
        <f>IF(Checklist48[[#This Row],[SGUID]]="",IF(Checklist48[[#This Row],[SSGUID]]="",IF(Checklist48[[#This Row],[PIGUID]]="","",INDEX(PIs[[Column1]:[SS]],MATCH(Checklist48[[#This Row],[PIGUID]],PIs[GUID],0),2)),INDEX(PIs[[Column1]:[SS]],MATCH(Checklist48[[#This Row],[SSGUID]],PIs[SSGUID],0),18)),INDEX(PIs[[Column1]:[SS]],MATCH(Checklist48[[#This Row],[SGUID]],PIs[SGUID],0),14))</f>
        <v>HOP 32.05 Obsolete plant protection products</v>
      </c>
      <c r="K23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32" s="44" t="str">
        <f>IF(Checklist48[[#This Row],[SGUID]]="",IF(Checklist48[[#This Row],[SSGUID]]="",INDEX(PIs[[Column1]:[SS]],MATCH(Checklist48[[#This Row],[PIGUID]],PIs[GUID],0),6),""),"")</f>
        <v/>
      </c>
      <c r="M232" s="44" t="str">
        <f>IF(Checklist48[[#This Row],[SSGUID]]="",IF(Checklist48[[#This Row],[PIGUID]]="","",INDEX(PIs[[Column1]:[SS]],MATCH(Checklist48[[#This Row],[PIGUID]],PIs[GUID],0),8)),"")</f>
        <v/>
      </c>
      <c r="N232" s="66"/>
      <c r="O232" s="66"/>
      <c r="P232" s="44" t="str">
        <f>IF(Checklist48[[#This Row],[ifna]]="NA","",IF(Checklist48[[#This Row],[RelatedPQ]]=0,"",IF(Checklist48[[#This Row],[RelatedPQ]]="","",IF((INDEX(S2PQ_relational[],MATCH(Checklist48[[#This Row],[PIGUID&amp;NO]],S2PQ_relational[PIGUID &amp; "NO"],0),1))=Checklist48[[#This Row],[PIGUID]],"Not applicable",""))))</f>
        <v/>
      </c>
      <c r="Q232" s="44" t="str">
        <f>IF(Checklist48[[#This Row],[N/A]]="Not Applicable",INDEX(S2PQ[[Step 2 questions]:[Justification]],MATCH(Checklist48[[#This Row],[RelatedPQ]],S2PQ[S2PQGUID],0),3),"")</f>
        <v/>
      </c>
      <c r="R232" s="66"/>
    </row>
    <row r="233" spans="2:18" s="43" customFormat="1" ht="45" x14ac:dyDescent="0.25">
      <c r="B233" s="44"/>
      <c r="C233" s="44"/>
      <c r="D233" s="43">
        <f>IF(Checklist48[[#This Row],[SGUID]]="",IF(Checklist48[[#This Row],[SSGUID]]="",0,1),1)</f>
        <v>0</v>
      </c>
      <c r="E233" s="44" t="s">
        <v>477</v>
      </c>
      <c r="F233" s="44" t="str">
        <f>_xlfn.IFNA(Checklist48[[#This Row],[RelatedPQ]],"NA")</f>
        <v>NA</v>
      </c>
      <c r="G233" s="44" t="e">
        <f>IF(Checklist48[[#This Row],[PIGUID]]="","",INDEX(S2PQ_relational[],MATCH(Checklist48[[#This Row],[PIGUID&amp;NO]],S2PQ_relational[PIGUID &amp; "NO"],0),2))</f>
        <v>#N/A</v>
      </c>
      <c r="H233" s="44" t="str">
        <f>Checklist48[[#This Row],[PIGUID]]&amp;"NO"</f>
        <v>3OtWilsPbB5ZZXOPyhUkNPNO</v>
      </c>
      <c r="I233" s="44" t="b">
        <f>IF(Checklist48[[#This Row],[PIGUID]]="","",INDEX(PIs[NA Exempt],MATCH(Checklist48[[#This Row],[PIGUID]],PIs[GUID],0),1))</f>
        <v>0</v>
      </c>
      <c r="J233" s="44" t="str">
        <f>IF(Checklist48[[#This Row],[SGUID]]="",IF(Checklist48[[#This Row],[SSGUID]]="",IF(Checklist48[[#This Row],[PIGUID]]="","",INDEX(PIs[[Column1]:[SS]],MATCH(Checklist48[[#This Row],[PIGUID]],PIs[GUID],0),2)),INDEX(PIs[[Column1]:[SS]],MATCH(Checklist48[[#This Row],[SSGUID]],PIs[SSGUID],0),18)),INDEX(PIs[[Column1]:[SS]],MATCH(Checklist48[[#This Row],[SGUID]],PIs[SGUID],0),14))</f>
        <v>HOP 32.05.01</v>
      </c>
      <c r="K233" s="44" t="str">
        <f>IF(Checklist48[[#This Row],[SGUID]]="",IF(Checklist48[[#This Row],[SSGUID]]="",IF(Checklist48[[#This Row],[PIGUID]]="","",INDEX(PIs[[Column1]:[SS]],MATCH(Checklist48[[#This Row],[PIGUID]],PIs[GUID],0),4)),INDEX(PIs[[Column1]:[Ssbody]],MATCH(Checklist48[[#This Row],[SSGUID]],PIs[SSGUID],0),19)),INDEX(PIs[[Column1]:[SS]],MATCH(Checklist48[[#This Row],[SGUID]],PIs[SGUID],0),15))</f>
        <v>Obsolete plant protection products (PPPs) are securely maintained, identified, and disposed of via authorized or approved channels.</v>
      </c>
      <c r="L233" s="44" t="str">
        <f>IF(Checklist48[[#This Row],[SGUID]]="",IF(Checklist48[[#This Row],[SSGUID]]="",INDEX(PIs[[Column1]:[SS]],MATCH(Checklist48[[#This Row],[PIGUID]],PIs[GUID],0),6),""),"")</f>
        <v>There shall be records indicating that obsolete PPPs have been disposed of via officially authorized channels. If this is not possible, obsolete PPPs shall be securely maintained and identifiable.</v>
      </c>
      <c r="M233" s="44" t="str">
        <f>IF(Checklist48[[#This Row],[SSGUID]]="",IF(Checklist48[[#This Row],[PIGUID]]="","",INDEX(PIs[[Column1]:[SS]],MATCH(Checklist48[[#This Row],[PIGUID]],PIs[GUID],0),8)),"")</f>
        <v>Minor Must</v>
      </c>
      <c r="N233" s="66"/>
      <c r="O233" s="66"/>
      <c r="P233" s="44" t="str">
        <f>IF(Checklist48[[#This Row],[ifna]]="NA","",IF(Checklist48[[#This Row],[RelatedPQ]]=0,"",IF(Checklist48[[#This Row],[RelatedPQ]]="","",IF((INDEX(S2PQ_relational[],MATCH(Checklist48[[#This Row],[PIGUID&amp;NO]],S2PQ_relational[PIGUID &amp; "NO"],0),1))=Checklist48[[#This Row],[PIGUID]],"Not applicable",""))))</f>
        <v/>
      </c>
      <c r="Q233" s="44" t="str">
        <f>IF(Checklist48[[#This Row],[N/A]]="Not Applicable",INDEX(S2PQ[[Step 2 questions]:[Justification]],MATCH(Checklist48[[#This Row],[RelatedPQ]],S2PQ[S2PQGUID],0),3),"")</f>
        <v/>
      </c>
      <c r="R233" s="66"/>
    </row>
    <row r="234" spans="2:18" s="43" customFormat="1" ht="45" x14ac:dyDescent="0.25">
      <c r="B234" s="44"/>
      <c r="C234" s="44" t="s">
        <v>476</v>
      </c>
      <c r="D234" s="43">
        <f>IF(Checklist48[[#This Row],[SGUID]]="",IF(Checklist48[[#This Row],[SSGUID]]="",0,1),1)</f>
        <v>1</v>
      </c>
      <c r="E234" s="44"/>
      <c r="F234" s="44" t="str">
        <f>_xlfn.IFNA(Checklist48[[#This Row],[RelatedPQ]],"NA")</f>
        <v/>
      </c>
      <c r="G234" s="44" t="str">
        <f>IF(Checklist48[[#This Row],[PIGUID]]="","",INDEX(S2PQ_relational[],MATCH(Checklist48[[#This Row],[PIGUID&amp;NO]],S2PQ_relational[PIGUID &amp; "NO"],0),2))</f>
        <v/>
      </c>
      <c r="H234" s="44" t="str">
        <f>Checklist48[[#This Row],[PIGUID]]&amp;"NO"</f>
        <v>NO</v>
      </c>
      <c r="I234" s="44" t="str">
        <f>IF(Checklist48[[#This Row],[PIGUID]]="","",INDEX(PIs[NA Exempt],MATCH(Checklist48[[#This Row],[PIGUID]],PIs[GUID],0),1))</f>
        <v/>
      </c>
      <c r="J234" s="44" t="str">
        <f>IF(Checklist48[[#This Row],[SGUID]]="",IF(Checklist48[[#This Row],[SSGUID]]="",IF(Checklist48[[#This Row],[PIGUID]]="","",INDEX(PIs[[Column1]:[SS]],MATCH(Checklist48[[#This Row],[PIGUID]],PIs[GUID],0),2)),INDEX(PIs[[Column1]:[SS]],MATCH(Checklist48[[#This Row],[SSGUID]],PIs[SSGUID],0),18)),INDEX(PIs[[Column1]:[SS]],MATCH(Checklist48[[#This Row],[SGUID]],PIs[SGUID],0),14))</f>
        <v>HOP 32.06 Disposal of surplus application mix</v>
      </c>
      <c r="K23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34" s="44" t="str">
        <f>IF(Checklist48[[#This Row],[SGUID]]="",IF(Checklist48[[#This Row],[SSGUID]]="",INDEX(PIs[[Column1]:[SS]],MATCH(Checklist48[[#This Row],[PIGUID]],PIs[GUID],0),6),""),"")</f>
        <v/>
      </c>
      <c r="M234" s="44" t="str">
        <f>IF(Checklist48[[#This Row],[SSGUID]]="",IF(Checklist48[[#This Row],[PIGUID]]="","",INDEX(PIs[[Column1]:[SS]],MATCH(Checklist48[[#This Row],[PIGUID]],PIs[GUID],0),8)),"")</f>
        <v/>
      </c>
      <c r="N234" s="66"/>
      <c r="O234" s="66"/>
      <c r="P234" s="44" t="str">
        <f>IF(Checklist48[[#This Row],[ifna]]="NA","",IF(Checklist48[[#This Row],[RelatedPQ]]=0,"",IF(Checklist48[[#This Row],[RelatedPQ]]="","",IF((INDEX(S2PQ_relational[],MATCH(Checklist48[[#This Row],[PIGUID&amp;NO]],S2PQ_relational[PIGUID &amp; "NO"],0),1))=Checklist48[[#This Row],[PIGUID]],"Not applicable",""))))</f>
        <v/>
      </c>
      <c r="Q234" s="44" t="str">
        <f>IF(Checklist48[[#This Row],[N/A]]="Not Applicable",INDEX(S2PQ[[Step 2 questions]:[Justification]],MATCH(Checklist48[[#This Row],[RelatedPQ]],S2PQ[S2PQGUID],0),3),"")</f>
        <v/>
      </c>
      <c r="R234" s="66"/>
    </row>
    <row r="235" spans="2:18" s="43" customFormat="1" ht="90" x14ac:dyDescent="0.25">
      <c r="B235" s="44"/>
      <c r="C235" s="44"/>
      <c r="D235" s="43">
        <f>IF(Checklist48[[#This Row],[SGUID]]="",IF(Checklist48[[#This Row],[SSGUID]]="",0,1),1)</f>
        <v>0</v>
      </c>
      <c r="E235" s="44" t="s">
        <v>470</v>
      </c>
      <c r="F235" s="44" t="str">
        <f>_xlfn.IFNA(Checklist48[[#This Row],[RelatedPQ]],"NA")</f>
        <v>NA</v>
      </c>
      <c r="G235" s="44" t="e">
        <f>IF(Checklist48[[#This Row],[PIGUID]]="","",INDEX(S2PQ_relational[],MATCH(Checklist48[[#This Row],[PIGUID&amp;NO]],S2PQ_relational[PIGUID &amp; "NO"],0),2))</f>
        <v>#N/A</v>
      </c>
      <c r="H235" s="44" t="str">
        <f>Checklist48[[#This Row],[PIGUID]]&amp;"NO"</f>
        <v>20YlZa7fDLZDPJvjeuo9x4NO</v>
      </c>
      <c r="I235" s="44" t="b">
        <f>IF(Checklist48[[#This Row],[PIGUID]]="","",INDEX(PIs[NA Exempt],MATCH(Checklist48[[#This Row],[PIGUID]],PIs[GUID],0),1))</f>
        <v>0</v>
      </c>
      <c r="J235" s="44" t="str">
        <f>IF(Checklist48[[#This Row],[SGUID]]="",IF(Checklist48[[#This Row],[SSGUID]]="",IF(Checklist48[[#This Row],[PIGUID]]="","",INDEX(PIs[[Column1]:[SS]],MATCH(Checklist48[[#This Row],[PIGUID]],PIs[GUID],0),2)),INDEX(PIs[[Column1]:[SS]],MATCH(Checklist48[[#This Row],[SSGUID]],PIs[SSGUID],0),18)),INDEX(PIs[[Column1]:[SS]],MATCH(Checklist48[[#This Row],[SGUID]],PIs[SGUID],0),14))</f>
        <v>HOP 32.06.01</v>
      </c>
      <c r="K235" s="44" t="str">
        <f>IF(Checklist48[[#This Row],[SGUID]]="",IF(Checklist48[[#This Row],[SSGUID]]="",IF(Checklist48[[#This Row],[PIGUID]]="","",INDEX(PIs[[Column1]:[SS]],MATCH(Checklist48[[#This Row],[PIGUID]],PIs[GUID],0),4)),INDEX(PIs[[Column1]:[Ssbody]],MATCH(Checklist48[[#This Row],[SSGUID]],PIs[SSGUID],0),19)),INDEX(PIs[[Column1]:[SS]],MATCH(Checklist48[[#This Row],[SGUID]],PIs[SGUID],0),15))</f>
        <v>Surplus application mixes or tank washings are disposed of responsibly.</v>
      </c>
      <c r="L235" s="44" t="str">
        <f>IF(Checklist48[[#This Row],[SGUID]]="",IF(Checklist48[[#This Row],[SSGUID]]="",INDEX(PIs[[Column1]:[SS]],MATCH(Checklist48[[#This Row],[PIGUID]],PIs[GUID],0),6),""),"")</f>
        <v>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v>
      </c>
      <c r="M235" s="44" t="str">
        <f>IF(Checklist48[[#This Row],[SSGUID]]="",IF(Checklist48[[#This Row],[PIGUID]]="","",INDEX(PIs[[Column1]:[SS]],MATCH(Checklist48[[#This Row],[PIGUID]],PIs[GUID],0),8)),"")</f>
        <v>Minor Must</v>
      </c>
      <c r="N235" s="66"/>
      <c r="O235" s="66"/>
      <c r="P235" s="44" t="str">
        <f>IF(Checklist48[[#This Row],[ifna]]="NA","",IF(Checklist48[[#This Row],[RelatedPQ]]=0,"",IF(Checklist48[[#This Row],[RelatedPQ]]="","",IF((INDEX(S2PQ_relational[],MATCH(Checklist48[[#This Row],[PIGUID&amp;NO]],S2PQ_relational[PIGUID &amp; "NO"],0),1))=Checklist48[[#This Row],[PIGUID]],"Not applicable",""))))</f>
        <v/>
      </c>
      <c r="Q235" s="44" t="str">
        <f>IF(Checklist48[[#This Row],[N/A]]="Not Applicable",INDEX(S2PQ[[Step 2 questions]:[Justification]],MATCH(Checklist48[[#This Row],[RelatedPQ]],S2PQ[S2PQGUID],0),3),"")</f>
        <v/>
      </c>
      <c r="R235" s="66"/>
    </row>
    <row r="236" spans="2:18" s="43" customFormat="1" ht="33.75" x14ac:dyDescent="0.25">
      <c r="B236" s="44"/>
      <c r="C236" s="44" t="s">
        <v>140</v>
      </c>
      <c r="D236" s="43">
        <f>IF(Checklist48[[#This Row],[SGUID]]="",IF(Checklist48[[#This Row],[SSGUID]]="",0,1),1)</f>
        <v>1</v>
      </c>
      <c r="E236" s="44"/>
      <c r="F236" s="44" t="str">
        <f>_xlfn.IFNA(Checklist48[[#This Row],[RelatedPQ]],"NA")</f>
        <v/>
      </c>
      <c r="G236" s="44" t="str">
        <f>IF(Checklist48[[#This Row],[PIGUID]]="","",INDEX(S2PQ_relational[],MATCH(Checklist48[[#This Row],[PIGUID&amp;NO]],S2PQ_relational[PIGUID &amp; "NO"],0),2))</f>
        <v/>
      </c>
      <c r="H236" s="44" t="str">
        <f>Checklist48[[#This Row],[PIGUID]]&amp;"NO"</f>
        <v>NO</v>
      </c>
      <c r="I236" s="44" t="str">
        <f>IF(Checklist48[[#This Row],[PIGUID]]="","",INDEX(PIs[NA Exempt],MATCH(Checklist48[[#This Row],[PIGUID]],PIs[GUID],0),1))</f>
        <v/>
      </c>
      <c r="J236" s="44" t="str">
        <f>IF(Checklist48[[#This Row],[SGUID]]="",IF(Checklist48[[#This Row],[SSGUID]]="",IF(Checklist48[[#This Row],[PIGUID]]="","",INDEX(PIs[[Column1]:[SS]],MATCH(Checklist48[[#This Row],[PIGUID]],PIs[GUID],0),2)),INDEX(PIs[[Column1]:[SS]],MATCH(Checklist48[[#This Row],[SSGUID]],PIs[SSGUID],0),18)),INDEX(PIs[[Column1]:[SS]],MATCH(Checklist48[[#This Row],[SGUID]],PIs[SGUID],0),14))</f>
        <v>HOP 32.07 Residue analysis</v>
      </c>
      <c r="K23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36" s="44" t="str">
        <f>IF(Checklist48[[#This Row],[SGUID]]="",IF(Checklist48[[#This Row],[SSGUID]]="",INDEX(PIs[[Column1]:[SS]],MATCH(Checklist48[[#This Row],[PIGUID]],PIs[GUID],0),6),""),"")</f>
        <v/>
      </c>
      <c r="M236" s="44" t="str">
        <f>IF(Checklist48[[#This Row],[SSGUID]]="",IF(Checklist48[[#This Row],[PIGUID]]="","",INDEX(PIs[[Column1]:[SS]],MATCH(Checklist48[[#This Row],[PIGUID]],PIs[GUID],0),8)),"")</f>
        <v/>
      </c>
      <c r="N236" s="66"/>
      <c r="O236" s="66"/>
      <c r="P236" s="44" t="str">
        <f>IF(Checklist48[[#This Row],[ifna]]="NA","",IF(Checklist48[[#This Row],[RelatedPQ]]=0,"",IF(Checklist48[[#This Row],[RelatedPQ]]="","",IF((INDEX(S2PQ_relational[],MATCH(Checklist48[[#This Row],[PIGUID&amp;NO]],S2PQ_relational[PIGUID &amp; "NO"],0),1))=Checklist48[[#This Row],[PIGUID]],"Not applicable",""))))</f>
        <v/>
      </c>
      <c r="Q236" s="44" t="str">
        <f>IF(Checklist48[[#This Row],[N/A]]="Not Applicable",INDEX(S2PQ[[Step 2 questions]:[Justification]],MATCH(Checklist48[[#This Row],[RelatedPQ]],S2PQ[S2PQGUID],0),3),"")</f>
        <v/>
      </c>
      <c r="R236" s="66"/>
    </row>
    <row r="237" spans="2:18" s="43" customFormat="1" ht="90" x14ac:dyDescent="0.25">
      <c r="B237" s="44"/>
      <c r="C237" s="44"/>
      <c r="D237" s="43">
        <f>IF(Checklist48[[#This Row],[SGUID]]="",IF(Checklist48[[#This Row],[SSGUID]]="",0,1),1)</f>
        <v>0</v>
      </c>
      <c r="E237" s="44" t="s">
        <v>141</v>
      </c>
      <c r="F237" s="44" t="str">
        <f>_xlfn.IFNA(Checklist48[[#This Row],[RelatedPQ]],"NA")</f>
        <v>NA</v>
      </c>
      <c r="G237" s="44" t="e">
        <f>IF(Checklist48[[#This Row],[PIGUID]]="","",INDEX(S2PQ_relational[],MATCH(Checklist48[[#This Row],[PIGUID&amp;NO]],S2PQ_relational[PIGUID &amp; "NO"],0),2))</f>
        <v>#N/A</v>
      </c>
      <c r="H237" s="44" t="str">
        <f>Checklist48[[#This Row],[PIGUID]]&amp;"NO"</f>
        <v>SMXTa09QOAWmUuwsW67RZNO</v>
      </c>
      <c r="I237" s="44" t="b">
        <f>IF(Checklist48[[#This Row],[PIGUID]]="","",INDEX(PIs[NA Exempt],MATCH(Checklist48[[#This Row],[PIGUID]],PIs[GUID],0),1))</f>
        <v>0</v>
      </c>
      <c r="J237" s="44" t="str">
        <f>IF(Checklist48[[#This Row],[SGUID]]="",IF(Checklist48[[#This Row],[SSGUID]]="",IF(Checklist48[[#This Row],[PIGUID]]="","",INDEX(PIs[[Column1]:[SS]],MATCH(Checklist48[[#This Row],[PIGUID]],PIs[GUID],0),2)),INDEX(PIs[[Column1]:[SS]],MATCH(Checklist48[[#This Row],[SSGUID]],PIs[SSGUID],0),18)),INDEX(PIs[[Column1]:[SS]],MATCH(Checklist48[[#This Row],[SGUID]],PIs[SGUID],0),14))</f>
        <v>HOP 32.07.01</v>
      </c>
      <c r="K237" s="44" t="str">
        <f>IF(Checklist48[[#This Row],[SGUID]]="",IF(Checklist48[[#This Row],[SSGUID]]="",IF(Checklist48[[#This Row],[PIGUID]]="","",INDEX(PIs[[Column1]:[SS]],MATCH(Checklist48[[#This Row],[PIGUID]],PIs[GUID],0),4)),INDEX(PIs[[Column1]:[Ssbody]],MATCH(Checklist48[[#This Row],[SSGUID]],PIs[SSGUID],0),19)),INDEX(PIs[[Column1]:[SS]],MATCH(Checklist48[[#This Row],[SGUID]],PIs[SGUID],0),15))</f>
        <v>Information regarding maximum residue levels (MRLs) is available for the destination markets in which products will be traded.</v>
      </c>
      <c r="L237" s="44" t="str">
        <f>IF(Checklist48[[#This Row],[SGUID]]="",IF(Checklist48[[#This Row],[SSGUID]]="",INDEX(PIs[[Column1]:[SS]],MATCH(Checklist48[[#This Row],[PIGUID]],PIs[GUID],0),6),""),"")</f>
        <v>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v>
      </c>
      <c r="M237" s="44" t="str">
        <f>IF(Checklist48[[#This Row],[SSGUID]]="",IF(Checklist48[[#This Row],[PIGUID]]="","",INDEX(PIs[[Column1]:[SS]],MATCH(Checklist48[[#This Row],[PIGUID]],PIs[GUID],0),8)),"")</f>
        <v>Major Must</v>
      </c>
      <c r="N237" s="66"/>
      <c r="O237" s="66"/>
      <c r="P237" s="44" t="str">
        <f>IF(Checklist48[[#This Row],[ifna]]="NA","",IF(Checklist48[[#This Row],[RelatedPQ]]=0,"",IF(Checklist48[[#This Row],[RelatedPQ]]="","",IF((INDEX(S2PQ_relational[],MATCH(Checklist48[[#This Row],[PIGUID&amp;NO]],S2PQ_relational[PIGUID &amp; "NO"],0),1))=Checklist48[[#This Row],[PIGUID]],"Not applicable",""))))</f>
        <v/>
      </c>
      <c r="Q237" s="44" t="str">
        <f>IF(Checklist48[[#This Row],[N/A]]="Not Applicable",INDEX(S2PQ[[Step 2 questions]:[Justification]],MATCH(Checklist48[[#This Row],[RelatedPQ]],S2PQ[S2PQGUID],0),3),"")</f>
        <v/>
      </c>
      <c r="R237" s="66"/>
    </row>
    <row r="238" spans="2:18" s="43" customFormat="1" ht="371.25" x14ac:dyDescent="0.25">
      <c r="B238" s="44"/>
      <c r="C238" s="44"/>
      <c r="D238" s="43">
        <f>IF(Checklist48[[#This Row],[SGUID]]="",IF(Checklist48[[#This Row],[SSGUID]]="",0,1),1)</f>
        <v>0</v>
      </c>
      <c r="E238" s="44" t="s">
        <v>159</v>
      </c>
      <c r="F238" s="44" t="str">
        <f>_xlfn.IFNA(Checklist48[[#This Row],[RelatedPQ]],"NA")</f>
        <v>NA</v>
      </c>
      <c r="G238" s="44" t="e">
        <f>IF(Checklist48[[#This Row],[PIGUID]]="","",INDEX(S2PQ_relational[],MATCH(Checklist48[[#This Row],[PIGUID&amp;NO]],S2PQ_relational[PIGUID &amp; "NO"],0),2))</f>
        <v>#N/A</v>
      </c>
      <c r="H238" s="44" t="str">
        <f>Checklist48[[#This Row],[PIGUID]]&amp;"NO"</f>
        <v>2AuwNDV0HSzSgN7FxcxqnHNO</v>
      </c>
      <c r="I238" s="44" t="b">
        <f>IF(Checklist48[[#This Row],[PIGUID]]="","",INDEX(PIs[NA Exempt],MATCH(Checklist48[[#This Row],[PIGUID]],PIs[GUID],0),1))</f>
        <v>0</v>
      </c>
      <c r="J238" s="44" t="str">
        <f>IF(Checklist48[[#This Row],[SGUID]]="",IF(Checklist48[[#This Row],[SSGUID]]="",IF(Checklist48[[#This Row],[PIGUID]]="","",INDEX(PIs[[Column1]:[SS]],MATCH(Checklist48[[#This Row],[PIGUID]],PIs[GUID],0),2)),INDEX(PIs[[Column1]:[SS]],MATCH(Checklist48[[#This Row],[SSGUID]],PIs[SSGUID],0),18)),INDEX(PIs[[Column1]:[SS]],MATCH(Checklist48[[#This Row],[SGUID]],PIs[SGUID],0),14))</f>
        <v>HOP 32.07.02</v>
      </c>
      <c r="K238"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for all registered products has been completed and the maximum residue level (MRL) requirements of the applicable market(s) are met.</v>
      </c>
      <c r="L238" s="44" t="str">
        <f>IF(Checklist48[[#This Row],[SGUID]]="",IF(Checklist48[[#This Row],[SSGUID]]="",INDEX(PIs[[Column1]:[SS]],MATCH(Checklist48[[#This Row],[PIGUID]],PIs[GUID],0),6),""),"")</f>
        <v>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v>
      </c>
      <c r="M238" s="44" t="str">
        <f>IF(Checklist48[[#This Row],[SSGUID]]="",IF(Checklist48[[#This Row],[PIGUID]]="","",INDEX(PIs[[Column1]:[SS]],MATCH(Checklist48[[#This Row],[PIGUID]],PIs[GUID],0),8)),"")</f>
        <v>Major Must</v>
      </c>
      <c r="N238" s="66"/>
      <c r="O238" s="66"/>
      <c r="P238" s="44" t="str">
        <f>IF(Checklist48[[#This Row],[ifna]]="NA","",IF(Checklist48[[#This Row],[RelatedPQ]]=0,"",IF(Checklist48[[#This Row],[RelatedPQ]]="","",IF((INDEX(S2PQ_relational[],MATCH(Checklist48[[#This Row],[PIGUID&amp;NO]],S2PQ_relational[PIGUID &amp; "NO"],0),1))=Checklist48[[#This Row],[PIGUID]],"Not applicable",""))))</f>
        <v/>
      </c>
      <c r="Q238" s="44" t="str">
        <f>IF(Checklist48[[#This Row],[N/A]]="Not Applicable",INDEX(S2PQ[[Step 2 questions]:[Justification]],MATCH(Checklist48[[#This Row],[RelatedPQ]],S2PQ[S2PQGUID],0),3),"")</f>
        <v/>
      </c>
      <c r="R238" s="66"/>
    </row>
    <row r="239" spans="2:18" s="43" customFormat="1" ht="33.75" x14ac:dyDescent="0.25">
      <c r="B239" s="44"/>
      <c r="C239" s="44"/>
      <c r="D239" s="43">
        <f>IF(Checklist48[[#This Row],[SGUID]]="",IF(Checklist48[[#This Row],[SSGUID]]="",0,1),1)</f>
        <v>0</v>
      </c>
      <c r="E239" s="44" t="s">
        <v>134</v>
      </c>
      <c r="F239" s="44" t="str">
        <f>_xlfn.IFNA(Checklist48[[#This Row],[RelatedPQ]],"NA")</f>
        <v>NA</v>
      </c>
      <c r="G239" s="44" t="e">
        <f>IF(Checklist48[[#This Row],[PIGUID]]="","",INDEX(S2PQ_relational[],MATCH(Checklist48[[#This Row],[PIGUID&amp;NO]],S2PQ_relational[PIGUID &amp; "NO"],0),2))</f>
        <v>#N/A</v>
      </c>
      <c r="H239" s="44" t="str">
        <f>Checklist48[[#This Row],[PIGUID]]&amp;"NO"</f>
        <v>1MCXV7zVdDP4h1EcY9T7rDNO</v>
      </c>
      <c r="I239" s="44" t="b">
        <f>IF(Checklist48[[#This Row],[PIGUID]]="","",INDEX(PIs[NA Exempt],MATCH(Checklist48[[#This Row],[PIGUID]],PIs[GUID],0),1))</f>
        <v>0</v>
      </c>
      <c r="J239" s="44" t="str">
        <f>IF(Checklist48[[#This Row],[SGUID]]="",IF(Checklist48[[#This Row],[SSGUID]]="",IF(Checklist48[[#This Row],[PIGUID]]="","",INDEX(PIs[[Column1]:[SS]],MATCH(Checklist48[[#This Row],[PIGUID]],PIs[GUID],0),2)),INDEX(PIs[[Column1]:[SS]],MATCH(Checklist48[[#This Row],[SSGUID]],PIs[SSGUID],0),18)),INDEX(PIs[[Column1]:[SS]],MATCH(Checklist48[[#This Row],[SGUID]],PIs[SGUID],0),14))</f>
        <v>HOP 32.07.03</v>
      </c>
      <c r="K239" s="44" t="str">
        <f>IF(Checklist48[[#This Row],[SGUID]]="",IF(Checklist48[[#This Row],[SSGUID]]="",IF(Checklist48[[#This Row],[PIGUID]]="","",INDEX(PIs[[Column1]:[SS]],MATCH(Checklist48[[#This Row],[PIGUID]],PIs[GUID],0),4)),INDEX(PIs[[Column1]:[Ssbody]],MATCH(Checklist48[[#This Row],[SSGUID]],PIs[SSGUID],0),19)),INDEX(PIs[[Column1]:[SS]],MATCH(Checklist48[[#This Row],[SGUID]],PIs[SGUID],0),15))</f>
        <v>The correct maximum residue level (MRL) sampling and testing procedures are followed.</v>
      </c>
      <c r="L239" s="44" t="str">
        <f>IF(Checklist48[[#This Row],[SGUID]]="",IF(Checklist48[[#This Row],[SSGUID]]="",INDEX(PIs[[Column1]:[SS]],MATCH(Checklist48[[#This Row],[PIGUID]],PIs[GUID],0),6),""),"")</f>
        <v>Documented evidence shall be available demonstrating compliance with applicable sampling procedures.</v>
      </c>
      <c r="M239" s="44" t="str">
        <f>IF(Checklist48[[#This Row],[SSGUID]]="",IF(Checklist48[[#This Row],[PIGUID]]="","",INDEX(PIs[[Column1]:[SS]],MATCH(Checklist48[[#This Row],[PIGUID]],PIs[GUID],0),8)),"")</f>
        <v>Major Must</v>
      </c>
      <c r="N239" s="66"/>
      <c r="O239" s="66"/>
      <c r="P239" s="44" t="str">
        <f>IF(Checklist48[[#This Row],[ifna]]="NA","",IF(Checklist48[[#This Row],[RelatedPQ]]=0,"",IF(Checklist48[[#This Row],[RelatedPQ]]="","",IF((INDEX(S2PQ_relational[],MATCH(Checklist48[[#This Row],[PIGUID&amp;NO]],S2PQ_relational[PIGUID &amp; "NO"],0),1))=Checklist48[[#This Row],[PIGUID]],"Not applicable",""))))</f>
        <v/>
      </c>
      <c r="Q239" s="44" t="str">
        <f>IF(Checklist48[[#This Row],[N/A]]="Not Applicable",INDEX(S2PQ[[Step 2 questions]:[Justification]],MATCH(Checklist48[[#This Row],[RelatedPQ]],S2PQ[S2PQGUID],0),3),"")</f>
        <v/>
      </c>
      <c r="R239" s="66"/>
    </row>
    <row r="240" spans="2:18" s="43" customFormat="1" ht="101.25" x14ac:dyDescent="0.25">
      <c r="B240" s="44"/>
      <c r="C240" s="44"/>
      <c r="D240" s="43">
        <f>IF(Checklist48[[#This Row],[SGUID]]="",IF(Checklist48[[#This Row],[SSGUID]]="",0,1),1)</f>
        <v>0</v>
      </c>
      <c r="E240" s="44" t="s">
        <v>147</v>
      </c>
      <c r="F240" s="44" t="str">
        <f>_xlfn.IFNA(Checklist48[[#This Row],[RelatedPQ]],"NA")</f>
        <v>NA</v>
      </c>
      <c r="G240" s="44" t="e">
        <f>IF(Checklist48[[#This Row],[PIGUID]]="","",INDEX(S2PQ_relational[],MATCH(Checklist48[[#This Row],[PIGUID&amp;NO]],S2PQ_relational[PIGUID &amp; "NO"],0),2))</f>
        <v>#N/A</v>
      </c>
      <c r="H240" s="44" t="str">
        <f>Checklist48[[#This Row],[PIGUID]]&amp;"NO"</f>
        <v>290gmyU2VVICqf5zh0WWzRNO</v>
      </c>
      <c r="I240" s="44" t="b">
        <f>IF(Checklist48[[#This Row],[PIGUID]]="","",INDEX(PIs[NA Exempt],MATCH(Checklist48[[#This Row],[PIGUID]],PIs[GUID],0),1))</f>
        <v>0</v>
      </c>
      <c r="J240" s="44" t="str">
        <f>IF(Checklist48[[#This Row],[SGUID]]="",IF(Checklist48[[#This Row],[SSGUID]]="",IF(Checklist48[[#This Row],[PIGUID]]="","",INDEX(PIs[[Column1]:[SS]],MATCH(Checklist48[[#This Row],[PIGUID]],PIs[GUID],0),2)),INDEX(PIs[[Column1]:[SS]],MATCH(Checklist48[[#This Row],[SSGUID]],PIs[SSGUID],0),18)),INDEX(PIs[[Column1]:[SS]],MATCH(Checklist48[[#This Row],[SGUID]],PIs[SGUID],0),14))</f>
        <v>HOP 32.07.04</v>
      </c>
      <c r="K240" s="44" t="str">
        <f>IF(Checklist48[[#This Row],[SGUID]]="",IF(Checklist48[[#This Row],[SSGUID]]="",IF(Checklist48[[#This Row],[PIGUID]]="","",INDEX(PIs[[Column1]:[SS]],MATCH(Checklist48[[#This Row],[PIGUID]],PIs[GUID],0),4)),INDEX(PIs[[Column1]:[Ssbody]],MATCH(Checklist48[[#This Row],[SSGUID]],PIs[SSGUID],0),19)),INDEX(PIs[[Column1]:[SS]],MATCH(Checklist48[[#This Row],[SGUID]],PIs[SGUID],0),15))</f>
        <v>A documented action plan is available that describes the steps to be taken if an unauthorized plant protection product (PPP) is detected in the maximum residue level (MRL) sampling.</v>
      </c>
      <c r="L240" s="44" t="str">
        <f>IF(Checklist48[[#This Row],[SGUID]]="",IF(Checklist48[[#This Row],[SSGUID]]="",INDEX(PIs[[Column1]:[SS]],MATCH(Checklist48[[#This Row],[PIGUID]],PIs[GUID],0),6),""),"")</f>
        <v>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v>
      </c>
      <c r="M240" s="44" t="str">
        <f>IF(Checklist48[[#This Row],[SSGUID]]="",IF(Checklist48[[#This Row],[PIGUID]]="","",INDEX(PIs[[Column1]:[SS]],MATCH(Checklist48[[#This Row],[PIGUID]],PIs[GUID],0),8)),"")</f>
        <v>Major Must</v>
      </c>
      <c r="N240" s="66"/>
      <c r="O240" s="66"/>
      <c r="P240" s="44" t="str">
        <f>IF(Checklist48[[#This Row],[ifna]]="NA","",IF(Checklist48[[#This Row],[RelatedPQ]]=0,"",IF(Checklist48[[#This Row],[RelatedPQ]]="","",IF((INDEX(S2PQ_relational[],MATCH(Checklist48[[#This Row],[PIGUID&amp;NO]],S2PQ_relational[PIGUID &amp; "NO"],0),1))=Checklist48[[#This Row],[PIGUID]],"Not applicable",""))))</f>
        <v/>
      </c>
      <c r="Q240" s="44" t="str">
        <f>IF(Checklist48[[#This Row],[N/A]]="Not Applicable",INDEX(S2PQ[[Step 2 questions]:[Justification]],MATCH(Checklist48[[#This Row],[RelatedPQ]],S2PQ[S2PQGUID],0),3),"")</f>
        <v/>
      </c>
      <c r="R240" s="66"/>
    </row>
    <row r="241" spans="2:18" s="43" customFormat="1" ht="90" x14ac:dyDescent="0.25">
      <c r="B241" s="44"/>
      <c r="C241" s="44"/>
      <c r="D241" s="43">
        <f>IF(Checklist48[[#This Row],[SGUID]]="",IF(Checklist48[[#This Row],[SSGUID]]="",0,1),1)</f>
        <v>0</v>
      </c>
      <c r="E241" s="44" t="s">
        <v>153</v>
      </c>
      <c r="F241" s="44" t="str">
        <f>_xlfn.IFNA(Checklist48[[#This Row],[RelatedPQ]],"NA")</f>
        <v>NA</v>
      </c>
      <c r="G241" s="44" t="e">
        <f>IF(Checklist48[[#This Row],[PIGUID]]="","",INDEX(S2PQ_relational[],MATCH(Checklist48[[#This Row],[PIGUID&amp;NO]],S2PQ_relational[PIGUID &amp; "NO"],0),2))</f>
        <v>#N/A</v>
      </c>
      <c r="H241" s="44" t="str">
        <f>Checklist48[[#This Row],[PIGUID]]&amp;"NO"</f>
        <v>42RbXI4KbnRinMgZIHMWwWNO</v>
      </c>
      <c r="I241" s="44" t="b">
        <f>IF(Checklist48[[#This Row],[PIGUID]]="","",INDEX(PIs[NA Exempt],MATCH(Checklist48[[#This Row],[PIGUID]],PIs[GUID],0),1))</f>
        <v>0</v>
      </c>
      <c r="J241" s="44" t="str">
        <f>IF(Checklist48[[#This Row],[SGUID]]="",IF(Checklist48[[#This Row],[SSGUID]]="",IF(Checklist48[[#This Row],[PIGUID]]="","",INDEX(PIs[[Column1]:[SS]],MATCH(Checklist48[[#This Row],[PIGUID]],PIs[GUID],0),2)),INDEX(PIs[[Column1]:[SS]],MATCH(Checklist48[[#This Row],[SSGUID]],PIs[SSGUID],0),18)),INDEX(PIs[[Column1]:[SS]],MATCH(Checklist48[[#This Row],[SGUID]],PIs[SGUID],0),14))</f>
        <v>HOP 32.07.05</v>
      </c>
      <c r="K241" s="44" t="str">
        <f>IF(Checklist48[[#This Row],[SGUID]]="",IF(Checklist48[[#This Row],[SSGUID]]="",IF(Checklist48[[#This Row],[PIGUID]]="","",INDEX(PIs[[Column1]:[SS]],MATCH(Checklist48[[#This Row],[PIGUID]],PIs[GUID],0),4)),INDEX(PIs[[Column1]:[Ssbody]],MATCH(Checklist48[[#This Row],[SSGUID]],PIs[SSGUID],0),19)),INDEX(PIs[[Column1]:[SS]],MATCH(Checklist48[[#This Row],[SGUID]],PIs[SGUID],0),15))</f>
        <v>A documented action plan is available that describes the steps to be taken if a maximum residue level (MRL) is exceeded.</v>
      </c>
      <c r="L241" s="44" t="str">
        <f>IF(Checklist48[[#This Row],[SGUID]]="",IF(Checklist48[[#This Row],[SSGUID]]="",INDEX(PIs[[Column1]:[SS]],MATCH(Checklist48[[#This Row],[PIGUID]],PIs[GUID],0),6),""),"")</f>
        <v>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v>
      </c>
      <c r="M241" s="44" t="str">
        <f>IF(Checklist48[[#This Row],[SSGUID]]="",IF(Checklist48[[#This Row],[PIGUID]]="","",INDEX(PIs[[Column1]:[SS]],MATCH(Checklist48[[#This Row],[PIGUID]],PIs[GUID],0),8)),"")</f>
        <v>Major Must</v>
      </c>
      <c r="N241" s="66"/>
      <c r="O241" s="66"/>
      <c r="P241" s="44" t="str">
        <f>IF(Checklist48[[#This Row],[ifna]]="NA","",IF(Checklist48[[#This Row],[RelatedPQ]]=0,"",IF(Checklist48[[#This Row],[RelatedPQ]]="","",IF((INDEX(S2PQ_relational[],MATCH(Checklist48[[#This Row],[PIGUID&amp;NO]],S2PQ_relational[PIGUID &amp; "NO"],0),1))=Checklist48[[#This Row],[PIGUID]],"Not applicable",""))))</f>
        <v/>
      </c>
      <c r="Q241" s="44" t="str">
        <f>IF(Checklist48[[#This Row],[N/A]]="Not Applicable",INDEX(S2PQ[[Step 2 questions]:[Justification]],MATCH(Checklist48[[#This Row],[RelatedPQ]],S2PQ[S2PQGUID],0),3),"")</f>
        <v/>
      </c>
      <c r="R241" s="66"/>
    </row>
    <row r="242" spans="2:18" s="43" customFormat="1" ht="45" x14ac:dyDescent="0.25">
      <c r="B242" s="44"/>
      <c r="C242" s="44" t="s">
        <v>469</v>
      </c>
      <c r="D242" s="43">
        <f>IF(Checklist48[[#This Row],[SGUID]]="",IF(Checklist48[[#This Row],[SSGUID]]="",0,1),1)</f>
        <v>1</v>
      </c>
      <c r="E242" s="44"/>
      <c r="F242" s="44" t="str">
        <f>_xlfn.IFNA(Checklist48[[#This Row],[RelatedPQ]],"NA")</f>
        <v/>
      </c>
      <c r="G242" s="44" t="str">
        <f>IF(Checklist48[[#This Row],[PIGUID]]="","",INDEX(S2PQ_relational[],MATCH(Checklist48[[#This Row],[PIGUID&amp;NO]],S2PQ_relational[PIGUID &amp; "NO"],0),2))</f>
        <v/>
      </c>
      <c r="H242" s="44" t="str">
        <f>Checklist48[[#This Row],[PIGUID]]&amp;"NO"</f>
        <v>NO</v>
      </c>
      <c r="I242" s="44" t="str">
        <f>IF(Checklist48[[#This Row],[PIGUID]]="","",INDEX(PIs[NA Exempt],MATCH(Checklist48[[#This Row],[PIGUID]],PIs[GUID],0),1))</f>
        <v/>
      </c>
      <c r="J242" s="44" t="str">
        <f>IF(Checklist48[[#This Row],[SGUID]]="",IF(Checklist48[[#This Row],[SSGUID]]="",IF(Checklist48[[#This Row],[PIGUID]]="","",INDEX(PIs[[Column1]:[SS]],MATCH(Checklist48[[#This Row],[PIGUID]],PIs[GUID],0),2)),INDEX(PIs[[Column1]:[SS]],MATCH(Checklist48[[#This Row],[SSGUID]],PIs[SSGUID],0),18)),INDEX(PIs[[Column1]:[SS]],MATCH(Checklist48[[#This Row],[SGUID]],PIs[SGUID],0),14))</f>
        <v>HOP 32.08 Application of other substances</v>
      </c>
      <c r="K24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42" s="44" t="str">
        <f>IF(Checklist48[[#This Row],[SGUID]]="",IF(Checklist48[[#This Row],[SSGUID]]="",INDEX(PIs[[Column1]:[SS]],MATCH(Checklist48[[#This Row],[PIGUID]],PIs[GUID],0),6),""),"")</f>
        <v/>
      </c>
      <c r="M242" s="44" t="str">
        <f>IF(Checklist48[[#This Row],[SSGUID]]="",IF(Checklist48[[#This Row],[PIGUID]]="","",INDEX(PIs[[Column1]:[SS]],MATCH(Checklist48[[#This Row],[PIGUID]],PIs[GUID],0),8)),"")</f>
        <v/>
      </c>
      <c r="N242" s="66"/>
      <c r="O242" s="66"/>
      <c r="P242" s="44" t="str">
        <f>IF(Checklist48[[#This Row],[ifna]]="NA","",IF(Checklist48[[#This Row],[RelatedPQ]]=0,"",IF(Checklist48[[#This Row],[RelatedPQ]]="","",IF((INDEX(S2PQ_relational[],MATCH(Checklist48[[#This Row],[PIGUID&amp;NO]],S2PQ_relational[PIGUID &amp; "NO"],0),1))=Checklist48[[#This Row],[PIGUID]],"Not applicable",""))))</f>
        <v/>
      </c>
      <c r="Q242" s="44" t="str">
        <f>IF(Checklist48[[#This Row],[N/A]]="Not Applicable",INDEX(S2PQ[[Step 2 questions]:[Justification]],MATCH(Checklist48[[#This Row],[RelatedPQ]],S2PQ[S2PQGUID],0),3),"")</f>
        <v/>
      </c>
      <c r="R242" s="66"/>
    </row>
    <row r="243" spans="2:18" s="43" customFormat="1" ht="213.75" x14ac:dyDescent="0.25">
      <c r="B243" s="44"/>
      <c r="C243" s="44"/>
      <c r="D243" s="43">
        <f>IF(Checklist48[[#This Row],[SGUID]]="",IF(Checklist48[[#This Row],[SSGUID]]="",0,1),1)</f>
        <v>0</v>
      </c>
      <c r="E243" s="44" t="s">
        <v>463</v>
      </c>
      <c r="F243" s="44" t="str">
        <f>_xlfn.IFNA(Checklist48[[#This Row],[RelatedPQ]],"NA")</f>
        <v>NA</v>
      </c>
      <c r="G243" s="44" t="e">
        <f>IF(Checklist48[[#This Row],[PIGUID]]="","",INDEX(S2PQ_relational[],MATCH(Checklist48[[#This Row],[PIGUID&amp;NO]],S2PQ_relational[PIGUID &amp; "NO"],0),2))</f>
        <v>#N/A</v>
      </c>
      <c r="H243" s="44" t="str">
        <f>Checklist48[[#This Row],[PIGUID]]&amp;"NO"</f>
        <v>39F9isLjJQ6Zd74kvoYSEdNO</v>
      </c>
      <c r="I243" s="44" t="b">
        <f>IF(Checklist48[[#This Row],[PIGUID]]="","",INDEX(PIs[NA Exempt],MATCH(Checklist48[[#This Row],[PIGUID]],PIs[GUID],0),1))</f>
        <v>0</v>
      </c>
      <c r="J243" s="44" t="str">
        <f>IF(Checklist48[[#This Row],[SGUID]]="",IF(Checklist48[[#This Row],[SSGUID]]="",IF(Checklist48[[#This Row],[PIGUID]]="","",INDEX(PIs[[Column1]:[SS]],MATCH(Checklist48[[#This Row],[PIGUID]],PIs[GUID],0),2)),INDEX(PIs[[Column1]:[SS]],MATCH(Checklist48[[#This Row],[SSGUID]],PIs[SSGUID],0),18)),INDEX(PIs[[Column1]:[SS]],MATCH(Checklist48[[#This Row],[SGUID]],PIs[SGUID],0),14))</f>
        <v>HOP 32.08.01</v>
      </c>
      <c r="K243" s="44" t="str">
        <f>IF(Checklist48[[#This Row],[SGUID]]="",IF(Checklist48[[#This Row],[SSGUID]]="",IF(Checklist48[[#This Row],[PIGUID]]="","",INDEX(PIs[[Column1]:[SS]],MATCH(Checklist48[[#This Row],[PIGUID]],PIs[GUID],0),4)),INDEX(PIs[[Column1]:[Ssbody]],MATCH(Checklist48[[#This Row],[SSGUID]],PIs[SSGUID],0),19)),INDEX(PIs[[Column1]:[SS]],MATCH(Checklist48[[#This Row],[SGUID]],PIs[SGUID],0),15))</f>
        <v>Up-to-date application records are kept of all other substances not covered under any of the sections.</v>
      </c>
      <c r="L243" s="44" t="str">
        <f>IF(Checklist48[[#This Row],[SGUID]]="",IF(Checklist48[[#This Row],[SSGUID]]="",INDEX(PIs[[Column1]:[SS]],MATCH(Checklist48[[#This Row],[PIGUID]],PIs[GUID],0),6),""),"")</f>
        <v>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v>
      </c>
      <c r="M243" s="44" t="str">
        <f>IF(Checklist48[[#This Row],[SSGUID]]="",IF(Checklist48[[#This Row],[PIGUID]]="","",INDEX(PIs[[Column1]:[SS]],MATCH(Checklist48[[#This Row],[PIGUID]],PIs[GUID],0),8)),"")</f>
        <v>Minor Must</v>
      </c>
      <c r="N243" s="66"/>
      <c r="O243" s="66"/>
      <c r="P243" s="44" t="str">
        <f>IF(Checklist48[[#This Row],[ifna]]="NA","",IF(Checklist48[[#This Row],[RelatedPQ]]=0,"",IF(Checklist48[[#This Row],[RelatedPQ]]="","",IF((INDEX(S2PQ_relational[],MATCH(Checklist48[[#This Row],[PIGUID&amp;NO]],S2PQ_relational[PIGUID &amp; "NO"],0),1))=Checklist48[[#This Row],[PIGUID]],"Not applicable",""))))</f>
        <v/>
      </c>
      <c r="Q243" s="44" t="str">
        <f>IF(Checklist48[[#This Row],[N/A]]="Not Applicable",INDEX(S2PQ[[Step 2 questions]:[Justification]],MATCH(Checklist48[[#This Row],[RelatedPQ]],S2PQ[S2PQGUID],0),3),"")</f>
        <v/>
      </c>
      <c r="R243" s="66"/>
    </row>
    <row r="244" spans="2:18" s="43" customFormat="1" ht="67.5" x14ac:dyDescent="0.25">
      <c r="B244" s="44"/>
      <c r="C244" s="44" t="s">
        <v>432</v>
      </c>
      <c r="D244" s="43">
        <f>IF(Checklist48[[#This Row],[SGUID]]="",IF(Checklist48[[#This Row],[SSGUID]]="",0,1),1)</f>
        <v>1</v>
      </c>
      <c r="E244" s="44"/>
      <c r="F244" s="44" t="str">
        <f>_xlfn.IFNA(Checklist48[[#This Row],[RelatedPQ]],"NA")</f>
        <v/>
      </c>
      <c r="G244" s="44" t="str">
        <f>IF(Checklist48[[#This Row],[PIGUID]]="","",INDEX(S2PQ_relational[],MATCH(Checklist48[[#This Row],[PIGUID&amp;NO]],S2PQ_relational[PIGUID &amp; "NO"],0),2))</f>
        <v/>
      </c>
      <c r="H244" s="44" t="str">
        <f>Checklist48[[#This Row],[PIGUID]]&amp;"NO"</f>
        <v>NO</v>
      </c>
      <c r="I244" s="44" t="str">
        <f>IF(Checklist48[[#This Row],[PIGUID]]="","",INDEX(PIs[NA Exempt],MATCH(Checklist48[[#This Row],[PIGUID]],PIs[GUID],0),1))</f>
        <v/>
      </c>
      <c r="J244" s="44" t="str">
        <f>IF(Checklist48[[#This Row],[SGUID]]="",IF(Checklist48[[#This Row],[SSGUID]]="",IF(Checklist48[[#This Row],[PIGUID]]="","",INDEX(PIs[[Column1]:[SS]],MATCH(Checklist48[[#This Row],[PIGUID]],PIs[GUID],0),2)),INDEX(PIs[[Column1]:[SS]],MATCH(Checklist48[[#This Row],[SSGUID]],PIs[SSGUID],0),18)),INDEX(PIs[[Column1]:[SS]],MATCH(Checklist48[[#This Row],[SGUID]],PIs[SGUID],0),14))</f>
        <v>HOP 32.09 Plant protection product and postharvest treatment product storage</v>
      </c>
      <c r="K24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44" s="44" t="str">
        <f>IF(Checklist48[[#This Row],[SGUID]]="",IF(Checklist48[[#This Row],[SSGUID]]="",INDEX(PIs[[Column1]:[SS]],MATCH(Checklist48[[#This Row],[PIGUID]],PIs[GUID],0),6),""),"")</f>
        <v/>
      </c>
      <c r="M244" s="44" t="str">
        <f>IF(Checklist48[[#This Row],[SSGUID]]="",IF(Checklist48[[#This Row],[PIGUID]]="","",INDEX(PIs[[Column1]:[SS]],MATCH(Checklist48[[#This Row],[PIGUID]],PIs[GUID],0),8)),"")</f>
        <v/>
      </c>
      <c r="N244" s="66"/>
      <c r="O244" s="66"/>
      <c r="P244" s="44" t="str">
        <f>IF(Checklist48[[#This Row],[ifna]]="NA","",IF(Checklist48[[#This Row],[RelatedPQ]]=0,"",IF(Checklist48[[#This Row],[RelatedPQ]]="","",IF((INDEX(S2PQ_relational[],MATCH(Checklist48[[#This Row],[PIGUID&amp;NO]],S2PQ_relational[PIGUID &amp; "NO"],0),1))=Checklist48[[#This Row],[PIGUID]],"Not applicable",""))))</f>
        <v/>
      </c>
      <c r="Q244" s="44" t="str">
        <f>IF(Checklist48[[#This Row],[N/A]]="Not Applicable",INDEX(S2PQ[[Step 2 questions]:[Justification]],MATCH(Checklist48[[#This Row],[RelatedPQ]],S2PQ[S2PQGUID],0),3),"")</f>
        <v/>
      </c>
      <c r="R244" s="66"/>
    </row>
    <row r="245" spans="2:18" s="43" customFormat="1" ht="281.25" x14ac:dyDescent="0.25">
      <c r="B245" s="44"/>
      <c r="C245" s="44"/>
      <c r="D245" s="43">
        <f>IF(Checklist48[[#This Row],[SGUID]]="",IF(Checklist48[[#This Row],[SSGUID]]="",0,1),1)</f>
        <v>0</v>
      </c>
      <c r="E245" s="44" t="s">
        <v>457</v>
      </c>
      <c r="F245" s="44" t="str">
        <f>_xlfn.IFNA(Checklist48[[#This Row],[RelatedPQ]],"NA")</f>
        <v>NA</v>
      </c>
      <c r="G245" s="44" t="e">
        <f>IF(Checklist48[[#This Row],[PIGUID]]="","",INDEX(S2PQ_relational[],MATCH(Checklist48[[#This Row],[PIGUID&amp;NO]],S2PQ_relational[PIGUID &amp; "NO"],0),2))</f>
        <v>#N/A</v>
      </c>
      <c r="H245" s="44" t="str">
        <f>Checklist48[[#This Row],[PIGUID]]&amp;"NO"</f>
        <v>5Fa6NDzJfhO9VW2Ian3BBnNO</v>
      </c>
      <c r="I245" s="44" t="b">
        <f>IF(Checklist48[[#This Row],[PIGUID]]="","",INDEX(PIs[NA Exempt],MATCH(Checklist48[[#This Row],[PIGUID]],PIs[GUID],0),1))</f>
        <v>0</v>
      </c>
      <c r="J245" s="44" t="str">
        <f>IF(Checklist48[[#This Row],[SGUID]]="",IF(Checklist48[[#This Row],[SSGUID]]="",IF(Checklist48[[#This Row],[PIGUID]]="","",INDEX(PIs[[Column1]:[SS]],MATCH(Checklist48[[#This Row],[PIGUID]],PIs[GUID],0),2)),INDEX(PIs[[Column1]:[SS]],MATCH(Checklist48[[#This Row],[SSGUID]],PIs[SSGUID],0),18)),INDEX(PIs[[Column1]:[SS]],MATCH(Checklist48[[#This Row],[SGUID]],PIs[SGUID],0),14))</f>
        <v>HOP 32.09.01</v>
      </c>
      <c r="K245"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biocontrol agents, and any other treatment products are stored in a manner that ensures the associated risks are managed.</v>
      </c>
      <c r="L245" s="44" t="str">
        <f>IF(Checklist48[[#This Row],[SGUID]]="",IF(Checklist48[[#This Row],[SSGUID]]="",INDEX(PIs[[Column1]:[SS]],MATCH(Checklist48[[#This Row],[PIGUID]],PIs[GUID],0),6),""),"")</f>
        <v>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v>
      </c>
      <c r="M245" s="44" t="str">
        <f>IF(Checklist48[[#This Row],[SSGUID]]="",IF(Checklist48[[#This Row],[PIGUID]]="","",INDEX(PIs[[Column1]:[SS]],MATCH(Checklist48[[#This Row],[PIGUID]],PIs[GUID],0),8)),"")</f>
        <v>Major Must</v>
      </c>
      <c r="N245" s="66"/>
      <c r="O245" s="66"/>
      <c r="P245" s="44" t="str">
        <f>IF(Checklist48[[#This Row],[ifna]]="NA","",IF(Checklist48[[#This Row],[RelatedPQ]]=0,"",IF(Checklist48[[#This Row],[RelatedPQ]]="","",IF((INDEX(S2PQ_relational[],MATCH(Checklist48[[#This Row],[PIGUID&amp;NO]],S2PQ_relational[PIGUID &amp; "NO"],0),1))=Checklist48[[#This Row],[PIGUID]],"Not applicable",""))))</f>
        <v/>
      </c>
      <c r="Q245" s="44" t="str">
        <f>IF(Checklist48[[#This Row],[N/A]]="Not Applicable",INDEX(S2PQ[[Step 2 questions]:[Justification]],MATCH(Checklist48[[#This Row],[RelatedPQ]],S2PQ[S2PQGUID],0),3),"")</f>
        <v/>
      </c>
      <c r="R245" s="66"/>
    </row>
    <row r="246" spans="2:18" s="43" customFormat="1" ht="33.75" x14ac:dyDescent="0.25">
      <c r="B246" s="44"/>
      <c r="C246" s="44"/>
      <c r="D246" s="43">
        <f>IF(Checklist48[[#This Row],[SGUID]]="",IF(Checklist48[[#This Row],[SSGUID]]="",0,1),1)</f>
        <v>0</v>
      </c>
      <c r="E246" s="44" t="s">
        <v>451</v>
      </c>
      <c r="F246" s="44" t="str">
        <f>_xlfn.IFNA(Checklist48[[#This Row],[RelatedPQ]],"NA")</f>
        <v>NA</v>
      </c>
      <c r="G246" s="44" t="e">
        <f>IF(Checklist48[[#This Row],[PIGUID]]="","",INDEX(S2PQ_relational[],MATCH(Checklist48[[#This Row],[PIGUID&amp;NO]],S2PQ_relational[PIGUID &amp; "NO"],0),2))</f>
        <v>#N/A</v>
      </c>
      <c r="H246" s="44" t="str">
        <f>Checklist48[[#This Row],[PIGUID]]&amp;"NO"</f>
        <v>5LitGe1sSmcSU7f6G8PlEUNO</v>
      </c>
      <c r="I246" s="44" t="b">
        <f>IF(Checklist48[[#This Row],[PIGUID]]="","",INDEX(PIs[NA Exempt],MATCH(Checklist48[[#This Row],[PIGUID]],PIs[GUID],0),1))</f>
        <v>0</v>
      </c>
      <c r="J246" s="44" t="str">
        <f>IF(Checklist48[[#This Row],[SGUID]]="",IF(Checklist48[[#This Row],[SSGUID]]="",IF(Checklist48[[#This Row],[PIGUID]]="","",INDEX(PIs[[Column1]:[SS]],MATCH(Checklist48[[#This Row],[PIGUID]],PIs[GUID],0),2)),INDEX(PIs[[Column1]:[SS]],MATCH(Checklist48[[#This Row],[SSGUID]],PIs[SSGUID],0),18)),INDEX(PIs[[Column1]:[SS]],MATCH(Checklist48[[#This Row],[SGUID]],PIs[SGUID],0),14))</f>
        <v>HOP 32.09.02</v>
      </c>
      <c r="K246"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structurally sound and robust.</v>
      </c>
      <c r="L246" s="44" t="str">
        <f>IF(Checklist48[[#This Row],[SGUID]]="",IF(Checklist48[[#This Row],[SSGUID]]="",INDEX(PIs[[Column1]:[SS]],MATCH(Checklist48[[#This Row],[PIGUID]],PIs[GUID],0),6),""),"")</f>
        <v>Storage capacity shall be sufficient to contain all PPPs during the peak application season. The storage space shall be sturdy.</v>
      </c>
      <c r="M246" s="44" t="str">
        <f>IF(Checklist48[[#This Row],[SSGUID]]="",IF(Checklist48[[#This Row],[PIGUID]]="","",INDEX(PIs[[Column1]:[SS]],MATCH(Checklist48[[#This Row],[PIGUID]],PIs[GUID],0),8)),"")</f>
        <v>Minor Must</v>
      </c>
      <c r="N246" s="66"/>
      <c r="O246" s="66"/>
      <c r="P246" s="44" t="str">
        <f>IF(Checklist48[[#This Row],[ifna]]="NA","",IF(Checklist48[[#This Row],[RelatedPQ]]=0,"",IF(Checklist48[[#This Row],[RelatedPQ]]="","",IF((INDEX(S2PQ_relational[],MATCH(Checklist48[[#This Row],[PIGUID&amp;NO]],S2PQ_relational[PIGUID &amp; "NO"],0),1))=Checklist48[[#This Row],[PIGUID]],"Not applicable",""))))</f>
        <v/>
      </c>
      <c r="Q246" s="44" t="str">
        <f>IF(Checklist48[[#This Row],[N/A]]="Not Applicable",INDEX(S2PQ[[Step 2 questions]:[Justification]],MATCH(Checklist48[[#This Row],[RelatedPQ]],S2PQ[S2PQGUID],0),3),"")</f>
        <v/>
      </c>
      <c r="R246" s="66"/>
    </row>
    <row r="247" spans="2:18" s="43" customFormat="1" ht="67.5" x14ac:dyDescent="0.25">
      <c r="B247" s="44"/>
      <c r="C247" s="44"/>
      <c r="D247" s="43">
        <f>IF(Checklist48[[#This Row],[SGUID]]="",IF(Checklist48[[#This Row],[SSGUID]]="",0,1),1)</f>
        <v>0</v>
      </c>
      <c r="E247" s="44" t="s">
        <v>445</v>
      </c>
      <c r="F247" s="44" t="str">
        <f>_xlfn.IFNA(Checklist48[[#This Row],[RelatedPQ]],"NA")</f>
        <v>NA</v>
      </c>
      <c r="G247" s="44" t="e">
        <f>IF(Checklist48[[#This Row],[PIGUID]]="","",INDEX(S2PQ_relational[],MATCH(Checklist48[[#This Row],[PIGUID&amp;NO]],S2PQ_relational[PIGUID &amp; "NO"],0),2))</f>
        <v>#N/A</v>
      </c>
      <c r="H247" s="44" t="str">
        <f>Checklist48[[#This Row],[PIGUID]]&amp;"NO"</f>
        <v>3Su8Jikr7kpKmCABFTPf1INO</v>
      </c>
      <c r="I247" s="44" t="b">
        <f>IF(Checklist48[[#This Row],[PIGUID]]="","",INDEX(PIs[NA Exempt],MATCH(Checklist48[[#This Row],[PIGUID]],PIs[GUID],0),1))</f>
        <v>0</v>
      </c>
      <c r="J247" s="44" t="str">
        <f>IF(Checklist48[[#This Row],[SGUID]]="",IF(Checklist48[[#This Row],[SSGUID]]="",IF(Checklist48[[#This Row],[PIGUID]]="","",INDEX(PIs[[Column1]:[SS]],MATCH(Checklist48[[#This Row],[PIGUID]],PIs[GUID],0),2)),INDEX(PIs[[Column1]:[SS]],MATCH(Checklist48[[#This Row],[SSGUID]],PIs[SSGUID],0),18)),INDEX(PIs[[Column1]:[SS]],MATCH(Checklist48[[#This Row],[SGUID]],PIs[SGUID],0),14))</f>
        <v>HOP 32.09.03</v>
      </c>
      <c r="K247"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 (PPP) storage does not pose a risk to workers or create opportunities for cross contamination.</v>
      </c>
      <c r="L247" s="44" t="str">
        <f>IF(Checklist48[[#This Row],[SGUID]]="",IF(Checklist48[[#This Row],[SSGUID]]="",INDEX(PIs[[Column1]:[SS]],MATCH(Checklist48[[#This Row],[PIGUID]],PIs[GUID],0),6),""),"")</f>
        <v>The PPPs and postharvest treatment product storage shall mitigate health and safety risks to workers and the risk of cross contamination.
Liquids shall never be stored above powders or granular formulations.</v>
      </c>
      <c r="M247" s="44" t="str">
        <f>IF(Checklist48[[#This Row],[SSGUID]]="",IF(Checklist48[[#This Row],[PIGUID]]="","",INDEX(PIs[[Column1]:[SS]],MATCH(Checklist48[[#This Row],[PIGUID]],PIs[GUID],0),8)),"")</f>
        <v>Minor Must</v>
      </c>
      <c r="N247" s="66"/>
      <c r="O247" s="66"/>
      <c r="P247" s="44" t="str">
        <f>IF(Checklist48[[#This Row],[ifna]]="NA","",IF(Checklist48[[#This Row],[RelatedPQ]]=0,"",IF(Checklist48[[#This Row],[RelatedPQ]]="","",IF((INDEX(S2PQ_relational[],MATCH(Checklist48[[#This Row],[PIGUID&amp;NO]],S2PQ_relational[PIGUID &amp; "NO"],0),1))=Checklist48[[#This Row],[PIGUID]],"Not applicable",""))))</f>
        <v/>
      </c>
      <c r="Q247" s="44" t="str">
        <f>IF(Checklist48[[#This Row],[N/A]]="Not Applicable",INDEX(S2PQ[[Step 2 questions]:[Justification]],MATCH(Checklist48[[#This Row],[RelatedPQ]],S2PQ[S2PQGUID],0),3),"")</f>
        <v/>
      </c>
      <c r="R247" s="66"/>
    </row>
    <row r="248" spans="2:18" s="43" customFormat="1" ht="33.75" x14ac:dyDescent="0.25">
      <c r="B248" s="44"/>
      <c r="C248" s="44"/>
      <c r="D248" s="43">
        <f>IF(Checklist48[[#This Row],[SGUID]]="",IF(Checklist48[[#This Row],[SSGUID]]="",0,1),1)</f>
        <v>0</v>
      </c>
      <c r="E248" s="44" t="s">
        <v>439</v>
      </c>
      <c r="F248" s="44" t="str">
        <f>_xlfn.IFNA(Checklist48[[#This Row],[RelatedPQ]],"NA")</f>
        <v>NA</v>
      </c>
      <c r="G248" s="44" t="e">
        <f>IF(Checklist48[[#This Row],[PIGUID]]="","",INDEX(S2PQ_relational[],MATCH(Checklist48[[#This Row],[PIGUID&amp;NO]],S2PQ_relational[PIGUID &amp; "NO"],0),2))</f>
        <v>#N/A</v>
      </c>
      <c r="H248" s="44" t="str">
        <f>Checklist48[[#This Row],[PIGUID]]&amp;"NO"</f>
        <v>5FveABVKz0or7oobUIiuuhNO</v>
      </c>
      <c r="I248" s="44" t="b">
        <f>IF(Checklist48[[#This Row],[PIGUID]]="","",INDEX(PIs[NA Exempt],MATCH(Checklist48[[#This Row],[PIGUID]],PIs[GUID],0),1))</f>
        <v>0</v>
      </c>
      <c r="J248" s="44" t="str">
        <f>IF(Checklist48[[#This Row],[SGUID]]="",IF(Checklist48[[#This Row],[SSGUID]]="",IF(Checklist48[[#This Row],[PIGUID]]="","",INDEX(PIs[[Column1]:[SS]],MATCH(Checklist48[[#This Row],[PIGUID]],PIs[GUID],0),2)),INDEX(PIs[[Column1]:[SS]],MATCH(Checklist48[[#This Row],[SSGUID]],PIs[SSGUID],0),18)),INDEX(PIs[[Column1]:[SS]],MATCH(Checklist48[[#This Row],[SGUID]],PIs[SGUID],0),14))</f>
        <v>HOP 32.09.04</v>
      </c>
      <c r="K248"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stored at appropriate temperatures.</v>
      </c>
      <c r="L248" s="44" t="str">
        <f>IF(Checklist48[[#This Row],[SGUID]]="",IF(Checklist48[[#This Row],[SSGUID]]="",INDEX(PIs[[Column1]:[SS]],MATCH(Checklist48[[#This Row],[PIGUID]],PIs[GUID],0),6),""),"")</f>
        <v>Storage temperatures shall be in accordance with label requirements.</v>
      </c>
      <c r="M248" s="44" t="str">
        <f>IF(Checklist48[[#This Row],[SSGUID]]="",IF(Checklist48[[#This Row],[PIGUID]]="","",INDEX(PIs[[Column1]:[SS]],MATCH(Checklist48[[#This Row],[PIGUID]],PIs[GUID],0),8)),"")</f>
        <v>Minor Must</v>
      </c>
      <c r="N248" s="66"/>
      <c r="O248" s="66"/>
      <c r="P248" s="44" t="str">
        <f>IF(Checklist48[[#This Row],[ifna]]="NA","",IF(Checklist48[[#This Row],[RelatedPQ]]=0,"",IF(Checklist48[[#This Row],[RelatedPQ]]="","",IF((INDEX(S2PQ_relational[],MATCH(Checklist48[[#This Row],[PIGUID&amp;NO]],S2PQ_relational[PIGUID &amp; "NO"],0),1))=Checklist48[[#This Row],[PIGUID]],"Not applicable",""))))</f>
        <v/>
      </c>
      <c r="Q248" s="44" t="str">
        <f>IF(Checklist48[[#This Row],[N/A]]="Not Applicable",INDEX(S2PQ[[Step 2 questions]:[Justification]],MATCH(Checklist48[[#This Row],[RelatedPQ]],S2PQ[S2PQGUID],0),3),"")</f>
        <v/>
      </c>
      <c r="R248" s="66"/>
    </row>
    <row r="249" spans="2:18" s="43" customFormat="1" ht="33.75" x14ac:dyDescent="0.25">
      <c r="B249" s="44"/>
      <c r="C249" s="44"/>
      <c r="D249" s="43">
        <f>IF(Checklist48[[#This Row],[SGUID]]="",IF(Checklist48[[#This Row],[SSGUID]]="",0,1),1)</f>
        <v>0</v>
      </c>
      <c r="E249" s="44" t="s">
        <v>433</v>
      </c>
      <c r="F249" s="44" t="str">
        <f>_xlfn.IFNA(Checklist48[[#This Row],[RelatedPQ]],"NA")</f>
        <v>NA</v>
      </c>
      <c r="G249" s="44" t="e">
        <f>IF(Checklist48[[#This Row],[PIGUID]]="","",INDEX(S2PQ_relational[],MATCH(Checklist48[[#This Row],[PIGUID&amp;NO]],S2PQ_relational[PIGUID &amp; "NO"],0),2))</f>
        <v>#N/A</v>
      </c>
      <c r="H249" s="44" t="str">
        <f>Checklist48[[#This Row],[PIGUID]]&amp;"NO"</f>
        <v>5aqRFuS6bfweRyUFQo8x2ANO</v>
      </c>
      <c r="I249" s="44" t="b">
        <f>IF(Checklist48[[#This Row],[PIGUID]]="","",INDEX(PIs[NA Exempt],MATCH(Checklist48[[#This Row],[PIGUID]],PIs[GUID],0),1))</f>
        <v>0</v>
      </c>
      <c r="J249" s="44" t="str">
        <f>IF(Checklist48[[#This Row],[SGUID]]="",IF(Checklist48[[#This Row],[SSGUID]]="",IF(Checklist48[[#This Row],[PIGUID]]="","",INDEX(PIs[[Column1]:[SS]],MATCH(Checklist48[[#This Row],[PIGUID]],PIs[GUID],0),2)),INDEX(PIs[[Column1]:[SS]],MATCH(Checklist48[[#This Row],[SSGUID]],PIs[SSGUID],0),18)),INDEX(PIs[[Column1]:[SS]],MATCH(Checklist48[[#This Row],[SGUID]],PIs[SGUID],0),14))</f>
        <v>HOP 32.09.05</v>
      </c>
      <c r="K249"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 (PPP) storage is illuminated.</v>
      </c>
      <c r="L249" s="44" t="str">
        <f>IF(Checklist48[[#This Row],[SGUID]]="",IF(Checklist48[[#This Row],[SSGUID]]="",INDEX(PIs[[Column1]:[SS]],MATCH(Checklist48[[#This Row],[PIGUID]],PIs[GUID],0),6),""),"")</f>
        <v>The storage shall be sufficiently illuminated by natural or artificial lighting to ensure that all product labels can be easily read.</v>
      </c>
      <c r="M249" s="44" t="str">
        <f>IF(Checklist48[[#This Row],[SSGUID]]="",IF(Checklist48[[#This Row],[PIGUID]]="","",INDEX(PIs[[Column1]:[SS]],MATCH(Checklist48[[#This Row],[PIGUID]],PIs[GUID],0),8)),"")</f>
        <v>Minor Must</v>
      </c>
      <c r="N249" s="66"/>
      <c r="O249" s="66"/>
      <c r="P249" s="44" t="str">
        <f>IF(Checklist48[[#This Row],[ifna]]="NA","",IF(Checklist48[[#This Row],[RelatedPQ]]=0,"",IF(Checklist48[[#This Row],[RelatedPQ]]="","",IF((INDEX(S2PQ_relational[],MATCH(Checklist48[[#This Row],[PIGUID&amp;NO]],S2PQ_relational[PIGUID &amp; "NO"],0),1))=Checklist48[[#This Row],[PIGUID]],"Not applicable",""))))</f>
        <v/>
      </c>
      <c r="Q249" s="44" t="str">
        <f>IF(Checklist48[[#This Row],[N/A]]="Not Applicable",INDEX(S2PQ[[Step 2 questions]:[Justification]],MATCH(Checklist48[[#This Row],[RelatedPQ]],S2PQ[S2PQGUID],0),3),"")</f>
        <v/>
      </c>
      <c r="R249" s="66"/>
    </row>
    <row r="250" spans="2:18" s="43" customFormat="1" ht="135" x14ac:dyDescent="0.25">
      <c r="B250" s="44"/>
      <c r="C250" s="44"/>
      <c r="D250" s="43">
        <f>IF(Checklist48[[#This Row],[SGUID]]="",IF(Checklist48[[#This Row],[SSGUID]]="",0,1),1)</f>
        <v>0</v>
      </c>
      <c r="E250" s="44" t="s">
        <v>426</v>
      </c>
      <c r="F250" s="44" t="str">
        <f>_xlfn.IFNA(Checklist48[[#This Row],[RelatedPQ]],"NA")</f>
        <v>NA</v>
      </c>
      <c r="G250" s="44" t="e">
        <f>IF(Checklist48[[#This Row],[PIGUID]]="","",INDEX(S2PQ_relational[],MATCH(Checklist48[[#This Row],[PIGUID&amp;NO]],S2PQ_relational[PIGUID &amp; "NO"],0),2))</f>
        <v>#N/A</v>
      </c>
      <c r="H250" s="44" t="str">
        <f>Checklist48[[#This Row],[PIGUID]]&amp;"NO"</f>
        <v>44ywmICieyq1sZP7Lt6nJDNO</v>
      </c>
      <c r="I250" s="44" t="b">
        <f>IF(Checklist48[[#This Row],[PIGUID]]="","",INDEX(PIs[NA Exempt],MATCH(Checklist48[[#This Row],[PIGUID]],PIs[GUID],0),1))</f>
        <v>0</v>
      </c>
      <c r="J250" s="44" t="str">
        <f>IF(Checklist48[[#This Row],[SGUID]]="",IF(Checklist48[[#This Row],[SSGUID]]="",IF(Checklist48[[#This Row],[PIGUID]]="","",INDEX(PIs[[Column1]:[SS]],MATCH(Checklist48[[#This Row],[PIGUID]],PIs[GUID],0),2)),INDEX(PIs[[Column1]:[SS]],MATCH(Checklist48[[#This Row],[SSGUID]],PIs[SSGUID],0),18)),INDEX(PIs[[Column1]:[SS]],MATCH(Checklist48[[#This Row],[SGUID]],PIs[SGUID],0),14))</f>
        <v>HOP 32.09.06</v>
      </c>
      <c r="K250"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able to retain and manage spillage.</v>
      </c>
      <c r="L250" s="44" t="str">
        <f>IF(Checklist48[[#This Row],[SGUID]]="",IF(Checklist48[[#This Row],[SSGUID]]="",INDEX(PIs[[Column1]:[SS]],MATCH(Checklist48[[#This Row],[PIGUID]],PIs[GUID],0),6),""),"")</f>
        <v>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v>
      </c>
      <c r="M250" s="44" t="str">
        <f>IF(Checklist48[[#This Row],[SSGUID]]="",IF(Checklist48[[#This Row],[PIGUID]]="","",INDEX(PIs[[Column1]:[SS]],MATCH(Checklist48[[#This Row],[PIGUID]],PIs[GUID],0),8)),"")</f>
        <v>Minor Must</v>
      </c>
      <c r="N250" s="66"/>
      <c r="O250" s="66"/>
      <c r="P250" s="44" t="str">
        <f>IF(Checklist48[[#This Row],[ifna]]="NA","",IF(Checklist48[[#This Row],[RelatedPQ]]=0,"",IF(Checklist48[[#This Row],[RelatedPQ]]="","",IF((INDEX(S2PQ_relational[],MATCH(Checklist48[[#This Row],[PIGUID&amp;NO]],S2PQ_relational[PIGUID &amp; "NO"],0),1))=Checklist48[[#This Row],[PIGUID]],"Not applicable",""))))</f>
        <v/>
      </c>
      <c r="Q250" s="44" t="str">
        <f>IF(Checklist48[[#This Row],[N/A]]="Not Applicable",INDEX(S2PQ[[Step 2 questions]:[Justification]],MATCH(Checklist48[[#This Row],[RelatedPQ]],S2PQ[S2PQGUID],0),3),"")</f>
        <v/>
      </c>
      <c r="R250" s="66"/>
    </row>
    <row r="251" spans="2:18" s="43" customFormat="1" ht="33.75" x14ac:dyDescent="0.25">
      <c r="B251" s="44"/>
      <c r="C251" s="44" t="s">
        <v>58</v>
      </c>
      <c r="D251" s="43">
        <f>IF(Checklist48[[#This Row],[SGUID]]="",IF(Checklist48[[#This Row],[SSGUID]]="",0,1),1)</f>
        <v>1</v>
      </c>
      <c r="E251" s="44"/>
      <c r="F251" s="44" t="str">
        <f>_xlfn.IFNA(Checklist48[[#This Row],[RelatedPQ]],"NA")</f>
        <v/>
      </c>
      <c r="G251" s="44" t="str">
        <f>IF(Checklist48[[#This Row],[PIGUID]]="","",INDEX(S2PQ_relational[],MATCH(Checklist48[[#This Row],[PIGUID&amp;NO]],S2PQ_relational[PIGUID &amp; "NO"],0),2))</f>
        <v/>
      </c>
      <c r="H251" s="44" t="str">
        <f>Checklist48[[#This Row],[PIGUID]]&amp;"NO"</f>
        <v>NO</v>
      </c>
      <c r="I251" s="44" t="str">
        <f>IF(Checklist48[[#This Row],[PIGUID]]="","",INDEX(PIs[NA Exempt],MATCH(Checklist48[[#This Row],[PIGUID]],PIs[GUID],0),1))</f>
        <v/>
      </c>
      <c r="J251" s="44" t="str">
        <f>IF(Checklist48[[#This Row],[SGUID]]="",IF(Checklist48[[#This Row],[SSGUID]]="",IF(Checklist48[[#This Row],[PIGUID]]="","",INDEX(PIs[[Column1]:[SS]],MATCH(Checklist48[[#This Row],[PIGUID]],PIs[GUID],0),2)),INDEX(PIs[[Column1]:[SS]],MATCH(Checklist48[[#This Row],[SSGUID]],PIs[SSGUID],0),18)),INDEX(PIs[[Column1]:[SS]],MATCH(Checklist48[[#This Row],[SGUID]],PIs[SGUID],0),14))</f>
        <v>HOP 32.10 Mixing and handling</v>
      </c>
      <c r="K2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251" s="44" t="str">
        <f>IF(Checklist48[[#This Row],[SGUID]]="",IF(Checklist48[[#This Row],[SSGUID]]="",INDEX(PIs[[Column1]:[SS]],MATCH(Checklist48[[#This Row],[PIGUID]],PIs[GUID],0),6),""),"")</f>
        <v/>
      </c>
      <c r="M251" s="44" t="str">
        <f>IF(Checklist48[[#This Row],[SSGUID]]="",IF(Checklist48[[#This Row],[PIGUID]]="","",INDEX(PIs[[Column1]:[SS]],MATCH(Checklist48[[#This Row],[PIGUID]],PIs[GUID],0),8)),"")</f>
        <v/>
      </c>
      <c r="N251" s="66"/>
      <c r="O251" s="66"/>
      <c r="P251" s="44" t="str">
        <f>IF(Checklist48[[#This Row],[ifna]]="NA","",IF(Checklist48[[#This Row],[RelatedPQ]]=0,"",IF(Checklist48[[#This Row],[RelatedPQ]]="","",IF((INDEX(S2PQ_relational[],MATCH(Checklist48[[#This Row],[PIGUID&amp;NO]],S2PQ_relational[PIGUID &amp; "NO"],0),1))=Checklist48[[#This Row],[PIGUID]],"Not applicable",""))))</f>
        <v/>
      </c>
      <c r="Q251" s="44" t="str">
        <f>IF(Checklist48[[#This Row],[N/A]]="Not Applicable",INDEX(S2PQ[[Step 2 questions]:[Justification]],MATCH(Checklist48[[#This Row],[RelatedPQ]],S2PQ[S2PQGUID],0),3),"")</f>
        <v/>
      </c>
      <c r="R251" s="66"/>
    </row>
    <row r="252" spans="2:18" s="43" customFormat="1" ht="146.25" x14ac:dyDescent="0.25">
      <c r="B252" s="44"/>
      <c r="C252" s="44"/>
      <c r="D252" s="43">
        <f>IF(Checklist48[[#This Row],[SGUID]]="",IF(Checklist48[[#This Row],[SSGUID]]="",0,1),1)</f>
        <v>0</v>
      </c>
      <c r="E252" s="44" t="s">
        <v>420</v>
      </c>
      <c r="F252" s="44" t="str">
        <f>_xlfn.IFNA(Checklist48[[#This Row],[RelatedPQ]],"NA")</f>
        <v>NA</v>
      </c>
      <c r="G252" s="44" t="e">
        <f>IF(Checklist48[[#This Row],[PIGUID]]="","",INDEX(S2PQ_relational[],MATCH(Checklist48[[#This Row],[PIGUID&amp;NO]],S2PQ_relational[PIGUID &amp; "NO"],0),2))</f>
        <v>#N/A</v>
      </c>
      <c r="H252" s="44" t="str">
        <f>Checklist48[[#This Row],[PIGUID]]&amp;"NO"</f>
        <v>6tKEglDWTK3aByOT4k08JxNO</v>
      </c>
      <c r="I252" s="44" t="b">
        <f>IF(Checklist48[[#This Row],[PIGUID]]="","",INDEX(PIs[NA Exempt],MATCH(Checklist48[[#This Row],[PIGUID]],PIs[GUID],0),1))</f>
        <v>0</v>
      </c>
      <c r="J252" s="44" t="str">
        <f>IF(Checklist48[[#This Row],[SGUID]]="",IF(Checklist48[[#This Row],[SSGUID]]="",IF(Checklist48[[#This Row],[PIGUID]]="","",INDEX(PIs[[Column1]:[SS]],MATCH(Checklist48[[#This Row],[PIGUID]],PIs[GUID],0),2)),INDEX(PIs[[Column1]:[SS]],MATCH(Checklist48[[#This Row],[SSGUID]],PIs[SSGUID],0),18)),INDEX(PIs[[Column1]:[SS]],MATCH(Checklist48[[#This Row],[SGUID]],PIs[SGUID],0),14))</f>
        <v>HOP 32.10.01</v>
      </c>
      <c r="K252" s="44" t="str">
        <f>IF(Checklist48[[#This Row],[SGUID]]="",IF(Checklist48[[#This Row],[SSGUID]]="",IF(Checklist48[[#This Row],[PIGUID]]="","",INDEX(PIs[[Column1]:[SS]],MATCH(Checklist48[[#This Row],[PIGUID]],PIs[GUID],0),4)),INDEX(PIs[[Column1]:[Ssbody]],MATCH(Checklist48[[#This Row],[SSGUID]],PIs[SSGUID],0),19)),INDEX(PIs[[Column1]:[SS]],MATCH(Checklist48[[#This Row],[SGUID]],PIs[SGUID],0),15))</f>
        <v>Access to health checks is available to workers with exposure to applicable plant protection products (PPPs) according to the risk assessment or exposure and toxicity of products.</v>
      </c>
      <c r="L252" s="44" t="str">
        <f>IF(Checklist48[[#This Row],[SGUID]]="",IF(Checklist48[[#This Row],[SSGUID]]="",INDEX(PIs[[Column1]:[SS]],MATCH(Checklist48[[#This Row],[PIGUID]],PIs[GUID],0),6),""),"")</f>
        <v>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v>
      </c>
      <c r="M252" s="44" t="str">
        <f>IF(Checklist48[[#This Row],[SSGUID]]="",IF(Checklist48[[#This Row],[PIGUID]]="","",INDEX(PIs[[Column1]:[SS]],MATCH(Checklist48[[#This Row],[PIGUID]],PIs[GUID],0),8)),"")</f>
        <v>Minor Must</v>
      </c>
      <c r="N252" s="66"/>
      <c r="O252" s="66"/>
      <c r="P252" s="44" t="str">
        <f>IF(Checklist48[[#This Row],[ifna]]="NA","",IF(Checklist48[[#This Row],[RelatedPQ]]=0,"",IF(Checklist48[[#This Row],[RelatedPQ]]="","",IF((INDEX(S2PQ_relational[],MATCH(Checklist48[[#This Row],[PIGUID&amp;NO]],S2PQ_relational[PIGUID &amp; "NO"],0),1))=Checklist48[[#This Row],[PIGUID]],"Not applicable",""))))</f>
        <v/>
      </c>
      <c r="Q252" s="44" t="str">
        <f>IF(Checklist48[[#This Row],[N/A]]="Not Applicable",INDEX(S2PQ[[Step 2 questions]:[Justification]],MATCH(Checklist48[[#This Row],[RelatedPQ]],S2PQ[S2PQGUID],0),3),"")</f>
        <v/>
      </c>
      <c r="R252" s="66"/>
    </row>
    <row r="253" spans="2:18" s="43" customFormat="1" ht="33.75" x14ac:dyDescent="0.25">
      <c r="B253" s="44"/>
      <c r="C253" s="44"/>
      <c r="D253" s="43">
        <f>IF(Checklist48[[#This Row],[SGUID]]="",IF(Checklist48[[#This Row],[SSGUID]]="",0,1),1)</f>
        <v>0</v>
      </c>
      <c r="E253" s="44" t="s">
        <v>414</v>
      </c>
      <c r="F253" s="44" t="str">
        <f>_xlfn.IFNA(Checklist48[[#This Row],[RelatedPQ]],"NA")</f>
        <v>NA</v>
      </c>
      <c r="G253" s="44" t="e">
        <f>IF(Checklist48[[#This Row],[PIGUID]]="","",INDEX(S2PQ_relational[],MATCH(Checklist48[[#This Row],[PIGUID&amp;NO]],S2PQ_relational[PIGUID &amp; "NO"],0),2))</f>
        <v>#N/A</v>
      </c>
      <c r="H253" s="44" t="str">
        <f>Checklist48[[#This Row],[PIGUID]]&amp;"NO"</f>
        <v>7ow0sXid4JiyUKlaVKFUlVNO</v>
      </c>
      <c r="I253" s="44" t="b">
        <f>IF(Checklist48[[#This Row],[PIGUID]]="","",INDEX(PIs[NA Exempt],MATCH(Checklist48[[#This Row],[PIGUID]],PIs[GUID],0),1))</f>
        <v>0</v>
      </c>
      <c r="J253" s="44" t="str">
        <f>IF(Checklist48[[#This Row],[SGUID]]="",IF(Checklist48[[#This Row],[SSGUID]]="",IF(Checklist48[[#This Row],[PIGUID]]="","",INDEX(PIs[[Column1]:[SS]],MATCH(Checklist48[[#This Row],[PIGUID]],PIs[GUID],0),2)),INDEX(PIs[[Column1]:[SS]],MATCH(Checklist48[[#This Row],[SSGUID]],PIs[SSGUID],0),18)),INDEX(PIs[[Column1]:[SS]],MATCH(Checklist48[[#This Row],[SGUID]],PIs[SGUID],0),14))</f>
        <v>HOP 32.10.02</v>
      </c>
      <c r="K253"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mixed and handled according to label requirements.</v>
      </c>
      <c r="L253" s="44" t="str">
        <f>IF(Checklist48[[#This Row],[SGUID]]="",IF(Checklist48[[#This Row],[SSGUID]]="",INDEX(PIs[[Column1]:[SS]],MATCH(Checklist48[[#This Row],[PIGUID]],PIs[GUID],0),6),""),"")</f>
        <v>Appropriate measuring equipment shall be adequate for mixing PPPs, and the correct handling and filling procedures shall be followed.</v>
      </c>
      <c r="M253" s="44" t="str">
        <f>IF(Checklist48[[#This Row],[SSGUID]]="",IF(Checklist48[[#This Row],[PIGUID]]="","",INDEX(PIs[[Column1]:[SS]],MATCH(Checklist48[[#This Row],[PIGUID]],PIs[GUID],0),8)),"")</f>
        <v>Major Must</v>
      </c>
      <c r="N253" s="66"/>
      <c r="O253" s="66"/>
      <c r="P253" s="44" t="str">
        <f>IF(Checklist48[[#This Row],[ifna]]="NA","",IF(Checklist48[[#This Row],[RelatedPQ]]=0,"",IF(Checklist48[[#This Row],[RelatedPQ]]="","",IF((INDEX(S2PQ_relational[],MATCH(Checklist48[[#This Row],[PIGUID&amp;NO]],S2PQ_relational[PIGUID &amp; "NO"],0),1))=Checklist48[[#This Row],[PIGUID]],"Not applicable",""))))</f>
        <v/>
      </c>
      <c r="Q253" s="44" t="str">
        <f>IF(Checklist48[[#This Row],[N/A]]="Not Applicable",INDEX(S2PQ[[Step 2 questions]:[Justification]],MATCH(Checklist48[[#This Row],[RelatedPQ]],S2PQ[S2PQGUID],0),3),"")</f>
        <v/>
      </c>
      <c r="R253" s="66"/>
    </row>
    <row r="254" spans="2:18" s="43" customFormat="1" ht="78.75" x14ac:dyDescent="0.25">
      <c r="B254" s="44"/>
      <c r="C254" s="44"/>
      <c r="D254" s="43">
        <f>IF(Checklist48[[#This Row],[SGUID]]="",IF(Checklist48[[#This Row],[SSGUID]]="",0,1),1)</f>
        <v>0</v>
      </c>
      <c r="E254" s="44" t="s">
        <v>408</v>
      </c>
      <c r="F254" s="44" t="str">
        <f>_xlfn.IFNA(Checklist48[[#This Row],[RelatedPQ]],"NA")</f>
        <v>NA</v>
      </c>
      <c r="G254" s="44" t="e">
        <f>IF(Checklist48[[#This Row],[PIGUID]]="","",INDEX(S2PQ_relational[],MATCH(Checklist48[[#This Row],[PIGUID&amp;NO]],S2PQ_relational[PIGUID &amp; "NO"],0),2))</f>
        <v>#N/A</v>
      </c>
      <c r="H254" s="44" t="str">
        <f>Checklist48[[#This Row],[PIGUID]]&amp;"NO"</f>
        <v>3bPCs5lCs4U9bFn2mnh2n4NO</v>
      </c>
      <c r="I254" s="44" t="b">
        <f>IF(Checklist48[[#This Row],[PIGUID]]="","",INDEX(PIs[NA Exempt],MATCH(Checklist48[[#This Row],[PIGUID]],PIs[GUID],0),1))</f>
        <v>0</v>
      </c>
      <c r="J254" s="44" t="str">
        <f>IF(Checklist48[[#This Row],[SGUID]]="",IF(Checklist48[[#This Row],[SSGUID]]="",IF(Checklist48[[#This Row],[PIGUID]]="","",INDEX(PIs[[Column1]:[SS]],MATCH(Checklist48[[#This Row],[PIGUID]],PIs[GUID],0),2)),INDEX(PIs[[Column1]:[SS]],MATCH(Checklist48[[#This Row],[SSGUID]],PIs[SSGUID],0),18)),INDEX(PIs[[Column1]:[SS]],MATCH(Checklist48[[#This Row],[SGUID]],PIs[SGUID],0),14))</f>
        <v>HOP 32.10.03</v>
      </c>
      <c r="K254" s="44" t="str">
        <f>IF(Checklist48[[#This Row],[SGUID]]="",IF(Checklist48[[#This Row],[SSGUID]]="",IF(Checklist48[[#This Row],[PIGUID]]="","",INDEX(PIs[[Column1]:[SS]],MATCH(Checklist48[[#This Row],[PIGUID]],PIs[GUID],0),4)),INDEX(PIs[[Column1]:[Ssbody]],MATCH(Checklist48[[#This Row],[SSGUID]],PIs[SSGUID],0),19)),INDEX(PIs[[Column1]:[SS]],MATCH(Checklist48[[#This Row],[SGUID]],PIs[SGUID],0),15))</f>
        <v>An accident procedure is available near the plant protection product (PPP)/chemical storage.</v>
      </c>
      <c r="L254" s="44" t="str">
        <f>IF(Checklist48[[#This Row],[SGUID]]="",IF(Checklist48[[#This Row],[SSGUID]]="",INDEX(PIs[[Column1]:[SS]],MATCH(Checklist48[[#This Row],[PIGUID]],PIs[GUID],0),6),""),"")</f>
        <v>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v>
      </c>
      <c r="M254" s="44" t="str">
        <f>IF(Checklist48[[#This Row],[SSGUID]]="",IF(Checklist48[[#This Row],[PIGUID]]="","",INDEX(PIs[[Column1]:[SS]],MATCH(Checklist48[[#This Row],[PIGUID]],PIs[GUID],0),8)),"")</f>
        <v>Minor Must</v>
      </c>
      <c r="N254" s="66"/>
      <c r="O254" s="66"/>
      <c r="P254" s="44" t="str">
        <f>IF(Checklist48[[#This Row],[ifna]]="NA","",IF(Checklist48[[#This Row],[RelatedPQ]]=0,"",IF(Checklist48[[#This Row],[RelatedPQ]]="","",IF((INDEX(S2PQ_relational[],MATCH(Checklist48[[#This Row],[PIGUID&amp;NO]],S2PQ_relational[PIGUID &amp; "NO"],0),1))=Checklist48[[#This Row],[PIGUID]],"Not applicable",""))))</f>
        <v/>
      </c>
      <c r="Q254" s="44" t="str">
        <f>IF(Checklist48[[#This Row],[N/A]]="Not Applicable",INDEX(S2PQ[[Step 2 questions]:[Justification]],MATCH(Checklist48[[#This Row],[RelatedPQ]],S2PQ[S2PQGUID],0),3),"")</f>
        <v/>
      </c>
      <c r="R254" s="66"/>
    </row>
    <row r="255" spans="2:18" s="43" customFormat="1" ht="56.25" x14ac:dyDescent="0.25">
      <c r="B255" s="44"/>
      <c r="C255" s="44"/>
      <c r="D255" s="43">
        <f>IF(Checklist48[[#This Row],[SGUID]]="",IF(Checklist48[[#This Row],[SSGUID]]="",0,1),1)</f>
        <v>0</v>
      </c>
      <c r="E255" s="44" t="s">
        <v>402</v>
      </c>
      <c r="F255" s="44" t="str">
        <f>_xlfn.IFNA(Checklist48[[#This Row],[RelatedPQ]],"NA")</f>
        <v>NA</v>
      </c>
      <c r="G255" s="44" t="e">
        <f>IF(Checklist48[[#This Row],[PIGUID]]="","",INDEX(S2PQ_relational[],MATCH(Checklist48[[#This Row],[PIGUID&amp;NO]],S2PQ_relational[PIGUID &amp; "NO"],0),2))</f>
        <v>#N/A</v>
      </c>
      <c r="H255" s="44" t="str">
        <f>Checklist48[[#This Row],[PIGUID]]&amp;"NO"</f>
        <v>5qnkDnY15QXVvX76sVZ2K1NO</v>
      </c>
      <c r="I255" s="44" t="b">
        <f>IF(Checklist48[[#This Row],[PIGUID]]="","",INDEX(PIs[NA Exempt],MATCH(Checklist48[[#This Row],[PIGUID]],PIs[GUID],0),1))</f>
        <v>0</v>
      </c>
      <c r="J255" s="44" t="str">
        <f>IF(Checklist48[[#This Row],[SGUID]]="",IF(Checklist48[[#This Row],[SSGUID]]="",IF(Checklist48[[#This Row],[PIGUID]]="","",INDEX(PIs[[Column1]:[SS]],MATCH(Checklist48[[#This Row],[PIGUID]],PIs[GUID],0),2)),INDEX(PIs[[Column1]:[SS]],MATCH(Checklist48[[#This Row],[SSGUID]],PIs[SSGUID],0),18)),INDEX(PIs[[Column1]:[SS]],MATCH(Checklist48[[#This Row],[SGUID]],PIs[SGUID],0),14))</f>
        <v>HOP 32.10.04</v>
      </c>
      <c r="K255" s="44" t="str">
        <f>IF(Checklist48[[#This Row],[SGUID]]="",IF(Checklist48[[#This Row],[SSGUID]]="",IF(Checklist48[[#This Row],[PIGUID]]="","",INDEX(PIs[[Column1]:[SS]],MATCH(Checklist48[[#This Row],[PIGUID]],PIs[GUID],0),4)),INDEX(PIs[[Column1]:[Ssbody]],MATCH(Checklist48[[#This Row],[SSGUID]],PIs[SSGUID],0),19)),INDEX(PIs[[Column1]:[SS]],MATCH(Checklist48[[#This Row],[SGUID]],PIs[SGUID],0),15))</f>
        <v>Facilities are available to deal with operator contamination.</v>
      </c>
      <c r="L255" s="44" t="str">
        <f>IF(Checklist48[[#This Row],[SGUID]]="",IF(Checklist48[[#This Row],[SSGUID]]="",INDEX(PIs[[Column1]:[SS]],MATCH(Checklist48[[#This Row],[PIGUID]],PIs[GUID],0),6),""),"")</f>
        <v>All plant protection product (PPP)/chemical storage and filling/mixing areas present on the farm shall have eyewash amenities, a source of clean water near the work area, and a first aid kit containing the relevant first aid material.</v>
      </c>
      <c r="M255" s="44" t="str">
        <f>IF(Checklist48[[#This Row],[SSGUID]]="",IF(Checklist48[[#This Row],[PIGUID]]="","",INDEX(PIs[[Column1]:[SS]],MATCH(Checklist48[[#This Row],[PIGUID]],PIs[GUID],0),8)),"")</f>
        <v>Minor Must</v>
      </c>
      <c r="N255" s="66"/>
      <c r="O255" s="66"/>
      <c r="P255" s="44" t="str">
        <f>IF(Checklist48[[#This Row],[ifna]]="NA","",IF(Checklist48[[#This Row],[RelatedPQ]]=0,"",IF(Checklist48[[#This Row],[RelatedPQ]]="","",IF((INDEX(S2PQ_relational[],MATCH(Checklist48[[#This Row],[PIGUID&amp;NO]],S2PQ_relational[PIGUID &amp; "NO"],0),1))=Checklist48[[#This Row],[PIGUID]],"Not applicable",""))))</f>
        <v/>
      </c>
      <c r="Q255" s="44" t="str">
        <f>IF(Checklist48[[#This Row],[N/A]]="Not Applicable",INDEX(S2PQ[[Step 2 questions]:[Justification]],MATCH(Checklist48[[#This Row],[RelatedPQ]],S2PQ[S2PQGUID],0),3),"")</f>
        <v/>
      </c>
      <c r="R255" s="66"/>
    </row>
    <row r="256" spans="2:18" s="43" customFormat="1" ht="45" x14ac:dyDescent="0.25">
      <c r="B256" s="44"/>
      <c r="C256" s="44"/>
      <c r="D256" s="43">
        <f>IF(Checklist48[[#This Row],[SGUID]]="",IF(Checklist48[[#This Row],[SSGUID]]="",0,1),1)</f>
        <v>0</v>
      </c>
      <c r="E256" s="44" t="s">
        <v>396</v>
      </c>
      <c r="F256" s="44" t="str">
        <f>_xlfn.IFNA(Checklist48[[#This Row],[RelatedPQ]],"NA")</f>
        <v>NA</v>
      </c>
      <c r="G256" s="44" t="e">
        <f>IF(Checklist48[[#This Row],[PIGUID]]="","",INDEX(S2PQ_relational[],MATCH(Checklist48[[#This Row],[PIGUID&amp;NO]],S2PQ_relational[PIGUID &amp; "NO"],0),2))</f>
        <v>#N/A</v>
      </c>
      <c r="H256" s="44" t="str">
        <f>Checklist48[[#This Row],[PIGUID]]&amp;"NO"</f>
        <v>4go0JPYVEDWnVYGcwMZZHLNO</v>
      </c>
      <c r="I256" s="44" t="b">
        <f>IF(Checklist48[[#This Row],[PIGUID]]="","",INDEX(PIs[NA Exempt],MATCH(Checklist48[[#This Row],[PIGUID]],PIs[GUID],0),1))</f>
        <v>0</v>
      </c>
      <c r="J256" s="44" t="str">
        <f>IF(Checklist48[[#This Row],[SGUID]]="",IF(Checklist48[[#This Row],[SSGUID]]="",IF(Checklist48[[#This Row],[PIGUID]]="","",INDEX(PIs[[Column1]:[SS]],MATCH(Checklist48[[#This Row],[PIGUID]],PIs[GUID],0),2)),INDEX(PIs[[Column1]:[SS]],MATCH(Checklist48[[#This Row],[SSGUID]],PIs[SSGUID],0),18)),INDEX(PIs[[Column1]:[SS]],MATCH(Checklist48[[#This Row],[SGUID]],PIs[SGUID],0),14))</f>
        <v>HOP 32.10.05</v>
      </c>
      <c r="K256"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transported between production sites in a safe and secure manner.</v>
      </c>
      <c r="L256" s="44" t="str">
        <f>IF(Checklist48[[#This Row],[SGUID]]="",IF(Checklist48[[#This Row],[SSGUID]]="",INDEX(PIs[[Column1]:[SS]],MATCH(Checklist48[[#This Row],[PIGUID]],PIs[GUID],0),6),""),"")</f>
        <v>The producer shall ensure that the PPPs are transported in a way that mitigates risk to the environment or the health of the worker(s) and shall follow best industry practices.</v>
      </c>
      <c r="M256" s="44" t="str">
        <f>IF(Checklist48[[#This Row],[SSGUID]]="",IF(Checklist48[[#This Row],[PIGUID]]="","",INDEX(PIs[[Column1]:[SS]],MATCH(Checklist48[[#This Row],[PIGUID]],PIs[GUID],0),8)),"")</f>
        <v>Minor Must</v>
      </c>
      <c r="N256" s="66"/>
      <c r="O256" s="66"/>
      <c r="P256" s="44" t="str">
        <f>IF(Checklist48[[#This Row],[ifna]]="NA","",IF(Checklist48[[#This Row],[RelatedPQ]]=0,"",IF(Checklist48[[#This Row],[RelatedPQ]]="","",IF((INDEX(S2PQ_relational[],MATCH(Checklist48[[#This Row],[PIGUID&amp;NO]],S2PQ_relational[PIGUID &amp; "NO"],0),1))=Checklist48[[#This Row],[PIGUID]],"Not applicable",""))))</f>
        <v/>
      </c>
      <c r="Q256" s="44" t="str">
        <f>IF(Checklist48[[#This Row],[N/A]]="Not Applicable",INDEX(S2PQ[[Step 2 questions]:[Justification]],MATCH(Checklist48[[#This Row],[RelatedPQ]],S2PQ[S2PQGUID],0),3),"")</f>
        <v/>
      </c>
      <c r="R256" s="66"/>
    </row>
    <row r="257" spans="2:18" s="43" customFormat="1" ht="123.75" x14ac:dyDescent="0.25">
      <c r="B257" s="44"/>
      <c r="C257" s="44"/>
      <c r="D257" s="43">
        <f>IF(Checklist48[[#This Row],[SGUID]]="",IF(Checklist48[[#This Row],[SSGUID]]="",0,1),1)</f>
        <v>0</v>
      </c>
      <c r="E257" s="44" t="s">
        <v>51</v>
      </c>
      <c r="F257" s="44" t="str">
        <f>_xlfn.IFNA(Checklist48[[#This Row],[RelatedPQ]],"NA")</f>
        <v>NA</v>
      </c>
      <c r="G257" s="44" t="e">
        <f>IF(Checklist48[[#This Row],[PIGUID]]="","",INDEX(S2PQ_relational[],MATCH(Checklist48[[#This Row],[PIGUID&amp;NO]],S2PQ_relational[PIGUID &amp; "NO"],0),2))</f>
        <v>#N/A</v>
      </c>
      <c r="H257" s="44" t="str">
        <f>Checklist48[[#This Row],[PIGUID]]&amp;"NO"</f>
        <v>3L8mCdpZEVAFRLg79U4mKCNO</v>
      </c>
      <c r="I257" s="44" t="b">
        <f>IF(Checklist48[[#This Row],[PIGUID]]="","",INDEX(PIs[NA Exempt],MATCH(Checklist48[[#This Row],[PIGUID]],PIs[GUID],0),1))</f>
        <v>0</v>
      </c>
      <c r="J257" s="44" t="str">
        <f>IF(Checklist48[[#This Row],[SGUID]]="",IF(Checklist48[[#This Row],[SSGUID]]="",IF(Checklist48[[#This Row],[PIGUID]]="","",INDEX(PIs[[Column1]:[SS]],MATCH(Checklist48[[#This Row],[PIGUID]],PIs[GUID],0),2)),INDEX(PIs[[Column1]:[SS]],MATCH(Checklist48[[#This Row],[SSGUID]],PIs[SSGUID],0),18)),INDEX(PIs[[Column1]:[SS]],MATCH(Checklist48[[#This Row],[SGUID]],PIs[SGUID],0),14))</f>
        <v>HOP 32.10.06</v>
      </c>
      <c r="K257"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documented procedures addressing re-entry times after plant protection product (PPP) application.</v>
      </c>
      <c r="L257" s="44" t="str">
        <f>IF(Checklist48[[#This Row],[SGUID]]="",IF(Checklist48[[#This Row],[SSGUID]]="",INDEX(PIs[[Column1]:[SS]],MATCH(Checklist48[[#This Row],[PIGUID]],PIs[GUID],0),6),""),"")</f>
        <v>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v>
      </c>
      <c r="M257" s="44" t="str">
        <f>IF(Checklist48[[#This Row],[SSGUID]]="",IF(Checklist48[[#This Row],[PIGUID]]="","",INDEX(PIs[[Column1]:[SS]],MATCH(Checklist48[[#This Row],[PIGUID]],PIs[GUID],0),8)),"")</f>
        <v>Major Must</v>
      </c>
      <c r="N257" s="66"/>
      <c r="O257" s="66"/>
      <c r="P257" s="44" t="str">
        <f>IF(Checklist48[[#This Row],[ifna]]="NA","",IF(Checklist48[[#This Row],[RelatedPQ]]=0,"",IF(Checklist48[[#This Row],[RelatedPQ]]="","",IF((INDEX(S2PQ_relational[],MATCH(Checklist48[[#This Row],[PIGUID&amp;NO]],S2PQ_relational[PIGUID &amp; "NO"],0),1))=Checklist48[[#This Row],[PIGUID]],"Not applicable",""))))</f>
        <v/>
      </c>
      <c r="Q257" s="44" t="str">
        <f>IF(Checklist48[[#This Row],[N/A]]="Not Applicable",INDEX(S2PQ[[Step 2 questions]:[Justification]],MATCH(Checklist48[[#This Row],[RelatedPQ]],S2PQ[S2PQGUID],0),3),"")</f>
        <v/>
      </c>
      <c r="R257" s="66"/>
    </row>
    <row r="258" spans="2:18" s="43" customFormat="1" ht="45" x14ac:dyDescent="0.25">
      <c r="B258" s="44"/>
      <c r="C258" s="44" t="s">
        <v>395</v>
      </c>
      <c r="D258" s="43">
        <f>IF(Checklist48[[#This Row],[SGUID]]="",IF(Checklist48[[#This Row],[SSGUID]]="",0,1),1)</f>
        <v>1</v>
      </c>
      <c r="E258" s="44"/>
      <c r="F258" s="44" t="str">
        <f>_xlfn.IFNA(Checklist48[[#This Row],[RelatedPQ]],"NA")</f>
        <v/>
      </c>
      <c r="G258" s="44" t="str">
        <f>IF(Checklist48[[#This Row],[PIGUID]]="","",INDEX(S2PQ_relational[],MATCH(Checklist48[[#This Row],[PIGUID&amp;NO]],S2PQ_relational[PIGUID &amp; "NO"],0),2))</f>
        <v/>
      </c>
      <c r="H258" s="44" t="str">
        <f>Checklist48[[#This Row],[PIGUID]]&amp;"NO"</f>
        <v>NO</v>
      </c>
      <c r="I258" s="44" t="str">
        <f>IF(Checklist48[[#This Row],[PIGUID]]="","",INDEX(PIs[NA Exempt],MATCH(Checklist48[[#This Row],[PIGUID]],PIs[GUID],0),1))</f>
        <v/>
      </c>
      <c r="J258" s="44" t="str">
        <f>IF(Checklist48[[#This Row],[SGUID]]="",IF(Checklist48[[#This Row],[SSGUID]]="",IF(Checklist48[[#This Row],[PIGUID]]="","",INDEX(PIs[[Column1]:[SS]],MATCH(Checklist48[[#This Row],[PIGUID]],PIs[GUID],0),2)),INDEX(PIs[[Column1]:[SS]],MATCH(Checklist48[[#This Row],[SSGUID]],PIs[SSGUID],0),18)),INDEX(PIs[[Column1]:[SS]],MATCH(Checklist48[[#This Row],[SGUID]],PIs[SGUID],0),14))</f>
        <v>HOP 32.11 Invoices and procurement documentation</v>
      </c>
      <c r="K2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258" s="44" t="str">
        <f>IF(Checklist48[[#This Row],[SGUID]]="",IF(Checklist48[[#This Row],[SSGUID]]="",INDEX(PIs[[Column1]:[SS]],MATCH(Checklist48[[#This Row],[PIGUID]],PIs[GUID],0),6),""),"")</f>
        <v/>
      </c>
      <c r="M258" s="44" t="str">
        <f>IF(Checklist48[[#This Row],[SSGUID]]="",IF(Checklist48[[#This Row],[PIGUID]]="","",INDEX(PIs[[Column1]:[SS]],MATCH(Checklist48[[#This Row],[PIGUID]],PIs[GUID],0),8)),"")</f>
        <v/>
      </c>
      <c r="N258" s="66"/>
      <c r="O258" s="66"/>
      <c r="P258" s="44" t="str">
        <f>IF(Checklist48[[#This Row],[ifna]]="NA","",IF(Checklist48[[#This Row],[RelatedPQ]]=0,"",IF(Checklist48[[#This Row],[RelatedPQ]]="","",IF((INDEX(S2PQ_relational[],MATCH(Checklist48[[#This Row],[PIGUID&amp;NO]],S2PQ_relational[PIGUID &amp; "NO"],0),1))=Checklist48[[#This Row],[PIGUID]],"Not applicable",""))))</f>
        <v/>
      </c>
      <c r="Q258" s="44" t="str">
        <f>IF(Checklist48[[#This Row],[N/A]]="Not Applicable",INDEX(S2PQ[[Step 2 questions]:[Justification]],MATCH(Checklist48[[#This Row],[RelatedPQ]],S2PQ[S2PQGUID],0),3),"")</f>
        <v/>
      </c>
      <c r="R258" s="66"/>
    </row>
    <row r="259" spans="2:18" s="43" customFormat="1" ht="45" x14ac:dyDescent="0.25">
      <c r="B259" s="44"/>
      <c r="C259" s="44"/>
      <c r="D259" s="43">
        <f>IF(Checklist48[[#This Row],[SGUID]]="",IF(Checklist48[[#This Row],[SSGUID]]="",0,1),1)</f>
        <v>0</v>
      </c>
      <c r="E259" s="44" t="s">
        <v>389</v>
      </c>
      <c r="F259" s="44" t="str">
        <f>_xlfn.IFNA(Checklist48[[#This Row],[RelatedPQ]],"NA")</f>
        <v>NA</v>
      </c>
      <c r="G259" s="44" t="e">
        <f>IF(Checklist48[[#This Row],[PIGUID]]="","",INDEX(S2PQ_relational[],MATCH(Checklist48[[#This Row],[PIGUID&amp;NO]],S2PQ_relational[PIGUID &amp; "NO"],0),2))</f>
        <v>#N/A</v>
      </c>
      <c r="H259" s="44" t="str">
        <f>Checklist48[[#This Row],[PIGUID]]&amp;"NO"</f>
        <v>7daMGRyQxVGmTZxUyqFRi3NO</v>
      </c>
      <c r="I259" s="44" t="b">
        <f>IF(Checklist48[[#This Row],[PIGUID]]="","",INDEX(PIs[NA Exempt],MATCH(Checklist48[[#This Row],[PIGUID]],PIs[GUID],0),1))</f>
        <v>0</v>
      </c>
      <c r="J259" s="44" t="str">
        <f>IF(Checklist48[[#This Row],[SGUID]]="",IF(Checklist48[[#This Row],[SSGUID]]="",IF(Checklist48[[#This Row],[PIGUID]]="","",INDEX(PIs[[Column1]:[SS]],MATCH(Checklist48[[#This Row],[PIGUID]],PIs[GUID],0),2)),INDEX(PIs[[Column1]:[SS]],MATCH(Checklist48[[#This Row],[SSGUID]],PIs[SSGUID],0),18)),INDEX(PIs[[Column1]:[SS]],MATCH(Checklist48[[#This Row],[SGUID]],PIs[SGUID],0),14))</f>
        <v>HOP 32.11.01</v>
      </c>
      <c r="K259" s="44" t="str">
        <f>IF(Checklist48[[#This Row],[SGUID]]="",IF(Checklist48[[#This Row],[SSGUID]]="",IF(Checklist48[[#This Row],[PIGUID]]="","",INDEX(PIs[[Column1]:[SS]],MATCH(Checklist48[[#This Row],[PIGUID]],PIs[GUID],0),4)),INDEX(PIs[[Column1]:[Ssbody]],MATCH(Checklist48[[#This Row],[SSGUID]],PIs[SSGUID],0),19)),INDEX(PIs[[Column1]:[SS]],MATCH(Checklist48[[#This Row],[SGUID]],PIs[SGUID],0),15))</f>
        <v>Invoices and/or procurement documentation of all plant protection products (PPPs) and postharvest treatments are kept.</v>
      </c>
      <c r="L259" s="44" t="str">
        <f>IF(Checklist48[[#This Row],[SGUID]]="",IF(Checklist48[[#This Row],[SSGUID]]="",INDEX(PIs[[Column1]:[SS]],MATCH(Checklist48[[#This Row],[PIGUID]],PIs[GUID],0),6),""),"")</f>
        <v>Efforts shall be made to avoid illegal and counterfeit PPPs.
Invoices, procurement documentation, or packing slips of all PPPs used and/or stored shall be retained.</v>
      </c>
      <c r="M259" s="44" t="str">
        <f>IF(Checklist48[[#This Row],[SSGUID]]="",IF(Checklist48[[#This Row],[PIGUID]]="","",INDEX(PIs[[Column1]:[SS]],MATCH(Checklist48[[#This Row],[PIGUID]],PIs[GUID],0),8)),"")</f>
        <v>Major Must</v>
      </c>
      <c r="N259" s="66"/>
      <c r="O259" s="66"/>
      <c r="P259" s="44" t="str">
        <f>IF(Checklist48[[#This Row],[ifna]]="NA","",IF(Checklist48[[#This Row],[RelatedPQ]]=0,"",IF(Checklist48[[#This Row],[RelatedPQ]]="","",IF((INDEX(S2PQ_relational[],MATCH(Checklist48[[#This Row],[PIGUID&amp;NO]],S2PQ_relational[PIGUID &amp; "NO"],0),1))=Checklist48[[#This Row],[PIGUID]],"Not applicable",""))))</f>
        <v/>
      </c>
      <c r="Q259" s="44" t="str">
        <f>IF(Checklist48[[#This Row],[N/A]]="Not Applicable",INDEX(S2PQ[[Step 2 questions]:[Justification]],MATCH(Checklist48[[#This Row],[RelatedPQ]],S2PQ[S2PQGUID],0),3),"")</f>
        <v/>
      </c>
      <c r="R259" s="66"/>
    </row>
    <row r="260" spans="2:18" s="43" customFormat="1" ht="33.75" x14ac:dyDescent="0.25">
      <c r="B260" s="44" t="s">
        <v>178</v>
      </c>
      <c r="C260" s="44"/>
      <c r="D260" s="43">
        <f>IF(Checklist48[[#This Row],[SGUID]]="",IF(Checklist48[[#This Row],[SSGUID]]="",0,1),1)</f>
        <v>1</v>
      </c>
      <c r="E260" s="44"/>
      <c r="F260" s="44" t="str">
        <f>_xlfn.IFNA(Checklist48[[#This Row],[RelatedPQ]],"NA")</f>
        <v/>
      </c>
      <c r="G260" s="44" t="str">
        <f>IF(Checklist48[[#This Row],[PIGUID]]="","",INDEX(S2PQ_relational[],MATCH(Checklist48[[#This Row],[PIGUID&amp;NO]],S2PQ_relational[PIGUID &amp; "NO"],0),2))</f>
        <v/>
      </c>
      <c r="H260" s="44" t="str">
        <f>Checklist48[[#This Row],[PIGUID]]&amp;"NO"</f>
        <v>NO</v>
      </c>
      <c r="I260" s="44" t="str">
        <f>IF(Checklist48[[#This Row],[PIGUID]]="","",INDEX(PIs[NA Exempt],MATCH(Checklist48[[#This Row],[PIGUID]],PIs[GUID],0),1))</f>
        <v/>
      </c>
      <c r="J260" s="44" t="str">
        <f>IF(Checklist48[[#This Row],[SGUID]]="",IF(Checklist48[[#This Row],[SSGUID]]="",IF(Checklist48[[#This Row],[PIGUID]]="","",INDEX(PIs[[Column1]:[SS]],MATCH(Checklist48[[#This Row],[PIGUID]],PIs[GUID],0),2)),INDEX(PIs[[Column1]:[SS]],MATCH(Checklist48[[#This Row],[SSGUID]],PIs[SSGUID],0),18)),INDEX(PIs[[Column1]:[SS]],MATCH(Checklist48[[#This Row],[SGUID]],PIs[SGUID],0),14))</f>
        <v>HOP 33 POSTHARVEST HANDLING</v>
      </c>
      <c r="K260"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0" s="44" t="str">
        <f>IF(Checklist48[[#This Row],[SGUID]]="",IF(Checklist48[[#This Row],[SSGUID]]="",INDEX(PIs[[Column1]:[SS]],MATCH(Checklist48[[#This Row],[PIGUID]],PIs[GUID],0),6),""),"")</f>
        <v/>
      </c>
      <c r="M260" s="44" t="str">
        <f>IF(Checklist48[[#This Row],[SSGUID]]="",IF(Checklist48[[#This Row],[PIGUID]]="","",INDEX(PIs[[Column1]:[SS]],MATCH(Checklist48[[#This Row],[PIGUID]],PIs[GUID],0),8)),"")</f>
        <v/>
      </c>
      <c r="N260" s="66"/>
      <c r="O260" s="66"/>
      <c r="P260" s="44" t="str">
        <f>IF(Checklist48[[#This Row],[ifna]]="NA","",IF(Checklist48[[#This Row],[RelatedPQ]]=0,"",IF(Checklist48[[#This Row],[RelatedPQ]]="","",IF((INDEX(S2PQ_relational[],MATCH(Checklist48[[#This Row],[PIGUID&amp;NO]],S2PQ_relational[PIGUID &amp; "NO"],0),1))=Checklist48[[#This Row],[PIGUID]],"Not applicable",""))))</f>
        <v/>
      </c>
      <c r="Q260" s="44" t="str">
        <f>IF(Checklist48[[#This Row],[N/A]]="Not Applicable",INDEX(S2PQ[[Step 2 questions]:[Justification]],MATCH(Checklist48[[#This Row],[RelatedPQ]],S2PQ[S2PQGUID],0),3),"")</f>
        <v/>
      </c>
      <c r="R260" s="66"/>
    </row>
    <row r="261" spans="2:18" s="43" customFormat="1" ht="33.75" x14ac:dyDescent="0.25">
      <c r="B261" s="44"/>
      <c r="C261" s="44" t="s">
        <v>352</v>
      </c>
      <c r="D261" s="43">
        <f>IF(Checklist48[[#This Row],[SGUID]]="",IF(Checklist48[[#This Row],[SSGUID]]="",0,1),1)</f>
        <v>1</v>
      </c>
      <c r="E261" s="44"/>
      <c r="F261" s="44" t="str">
        <f>_xlfn.IFNA(Checklist48[[#This Row],[RelatedPQ]],"NA")</f>
        <v/>
      </c>
      <c r="G261" s="44" t="str">
        <f>IF(Checklist48[[#This Row],[PIGUID]]="","",INDEX(S2PQ_relational[],MATCH(Checklist48[[#This Row],[PIGUID&amp;NO]],S2PQ_relational[PIGUID &amp; "NO"],0),2))</f>
        <v/>
      </c>
      <c r="H261" s="44" t="str">
        <f>Checklist48[[#This Row],[PIGUID]]&amp;"NO"</f>
        <v>NO</v>
      </c>
      <c r="I261" s="44" t="str">
        <f>IF(Checklist48[[#This Row],[PIGUID]]="","",INDEX(PIs[NA Exempt],MATCH(Checklist48[[#This Row],[PIGUID]],PIs[GUID],0),1))</f>
        <v/>
      </c>
      <c r="J261" s="44" t="str">
        <f>IF(Checklist48[[#This Row],[SGUID]]="",IF(Checklist48[[#This Row],[SSGUID]]="",IF(Checklist48[[#This Row],[PIGUID]]="","",INDEX(PIs[[Column1]:[SS]],MATCH(Checklist48[[#This Row],[PIGUID]],PIs[GUID],0),2)),INDEX(PIs[[Column1]:[SS]],MATCH(Checklist48[[#This Row],[SSGUID]],PIs[SSGUID],0),18)),INDEX(PIs[[Column1]:[SS]],MATCH(Checklist48[[#This Row],[SGUID]],PIs[SGUID],0),14))</f>
        <v>HOP 33.01 Harvest and handling areas</v>
      </c>
      <c r="K261"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1" s="44" t="str">
        <f>IF(Checklist48[[#This Row],[SGUID]]="",IF(Checklist48[[#This Row],[SSGUID]]="",INDEX(PIs[[Column1]:[SS]],MATCH(Checklist48[[#This Row],[PIGUID]],PIs[GUID],0),6),""),"")</f>
        <v/>
      </c>
      <c r="M261" s="44" t="str">
        <f>IF(Checklist48[[#This Row],[SSGUID]]="",IF(Checklist48[[#This Row],[PIGUID]]="","",INDEX(PIs[[Column1]:[SS]],MATCH(Checklist48[[#This Row],[PIGUID]],PIs[GUID],0),8)),"")</f>
        <v/>
      </c>
      <c r="N261" s="66"/>
      <c r="O261" s="66"/>
      <c r="P261" s="44" t="str">
        <f>IF(Checklist48[[#This Row],[ifna]]="NA","",IF(Checklist48[[#This Row],[RelatedPQ]]=0,"",IF(Checklist48[[#This Row],[RelatedPQ]]="","",IF((INDEX(S2PQ_relational[],MATCH(Checklist48[[#This Row],[PIGUID&amp;NO]],S2PQ_relational[PIGUID &amp; "NO"],0),1))=Checklist48[[#This Row],[PIGUID]],"Not applicable",""))))</f>
        <v/>
      </c>
      <c r="Q261" s="44" t="str">
        <f>IF(Checklist48[[#This Row],[N/A]]="Not Applicable",INDEX(S2PQ[[Step 2 questions]:[Justification]],MATCH(Checklist48[[#This Row],[RelatedPQ]],S2PQ[S2PQGUID],0),3),"")</f>
        <v/>
      </c>
      <c r="R261" s="66"/>
    </row>
    <row r="262" spans="2:18" s="43" customFormat="1" ht="45" x14ac:dyDescent="0.25">
      <c r="B262" s="44"/>
      <c r="C262" s="44"/>
      <c r="D262" s="43">
        <f>IF(Checklist48[[#This Row],[SGUID]]="",IF(Checklist48[[#This Row],[SSGUID]]="",0,1),1)</f>
        <v>0</v>
      </c>
      <c r="E262" s="44" t="s">
        <v>383</v>
      </c>
      <c r="F262" s="44" t="str">
        <f>_xlfn.IFNA(Checklist48[[#This Row],[RelatedPQ]],"NA")</f>
        <v>NA</v>
      </c>
      <c r="G262" s="44" t="e">
        <f>IF(Checklist48[[#This Row],[PIGUID]]="","",INDEX(S2PQ_relational[],MATCH(Checklist48[[#This Row],[PIGUID&amp;NO]],S2PQ_relational[PIGUID &amp; "NO"],0),2))</f>
        <v>#N/A</v>
      </c>
      <c r="H262" s="44" t="str">
        <f>Checklist48[[#This Row],[PIGUID]]&amp;"NO"</f>
        <v>6Dd7Ej0bloZCuhzQE6NRFGNO</v>
      </c>
      <c r="I262" s="44" t="b">
        <f>IF(Checklist48[[#This Row],[PIGUID]]="","",INDEX(PIs[NA Exempt],MATCH(Checklist48[[#This Row],[PIGUID]],PIs[GUID],0),1))</f>
        <v>0</v>
      </c>
      <c r="J262" s="44" t="str">
        <f>IF(Checklist48[[#This Row],[SGUID]]="",IF(Checklist48[[#This Row],[SSGUID]]="",IF(Checklist48[[#This Row],[PIGUID]]="","",INDEX(PIs[[Column1]:[SS]],MATCH(Checklist48[[#This Row],[PIGUID]],PIs[GUID],0),2)),INDEX(PIs[[Column1]:[SS]],MATCH(Checklist48[[#This Row],[SSGUID]],PIs[SSGUID],0),18)),INDEX(PIs[[Column1]:[SS]],MATCH(Checklist48[[#This Row],[SGUID]],PIs[SGUID],0),14))</f>
        <v>HOP 33.01.01</v>
      </c>
      <c r="K262" s="44" t="str">
        <f>IF(Checklist48[[#This Row],[SGUID]]="",IF(Checklist48[[#This Row],[SSGUID]]="",IF(Checklist48[[#This Row],[PIGUID]]="","",INDEX(PIs[[Column1]:[SS]],MATCH(Checklist48[[#This Row],[PIGUID]],PIs[GUID],0),4)),INDEX(PIs[[Column1]:[Ssbody]],MATCH(Checklist48[[#This Row],[SSGUID]],PIs[SSGUID],0),19)),INDEX(PIs[[Column1]:[SS]],MATCH(Checklist48[[#This Row],[SGUID]],PIs[SGUID],0),15))</f>
        <v>Harvested, dried, and baled products are stored to minimize food safety risks.</v>
      </c>
      <c r="L262" s="44" t="str">
        <f>IF(Checklist48[[#This Row],[SGUID]]="",IF(Checklist48[[#This Row],[SSGUID]]="",INDEX(PIs[[Column1]:[SS]],MATCH(Checklist48[[#This Row],[PIGUID]],PIs[GUID],0),6),""),"")</f>
        <v>All harvested products (fresh, dried, bulk, and baled) shall be stored appropriately and protected from contamination in accordance with the hygiene risk assessment.</v>
      </c>
      <c r="M262" s="44" t="str">
        <f>IF(Checklist48[[#This Row],[SSGUID]]="",IF(Checklist48[[#This Row],[PIGUID]]="","",INDEX(PIs[[Column1]:[SS]],MATCH(Checklist48[[#This Row],[PIGUID]],PIs[GUID],0),8)),"")</f>
        <v>Major Must</v>
      </c>
      <c r="N262" s="66"/>
      <c r="O262" s="66"/>
      <c r="P262" s="44" t="str">
        <f>IF(Checklist48[[#This Row],[ifna]]="NA","",IF(Checklist48[[#This Row],[RelatedPQ]]=0,"",IF(Checklist48[[#This Row],[RelatedPQ]]="","",IF((INDEX(S2PQ_relational[],MATCH(Checklist48[[#This Row],[PIGUID&amp;NO]],S2PQ_relational[PIGUID &amp; "NO"],0),1))=Checklist48[[#This Row],[PIGUID]],"Not applicable",""))))</f>
        <v/>
      </c>
      <c r="Q262" s="44" t="str">
        <f>IF(Checklist48[[#This Row],[N/A]]="Not Applicable",INDEX(S2PQ[[Step 2 questions]:[Justification]],MATCH(Checklist48[[#This Row],[RelatedPQ]],S2PQ[S2PQGUID],0),3),"")</f>
        <v/>
      </c>
      <c r="R262" s="66"/>
    </row>
    <row r="263" spans="2:18" s="43" customFormat="1" ht="56.25" x14ac:dyDescent="0.25">
      <c r="B263" s="44"/>
      <c r="C263" s="44"/>
      <c r="D263" s="43">
        <f>IF(Checklist48[[#This Row],[SGUID]]="",IF(Checklist48[[#This Row],[SSGUID]]="",0,1),1)</f>
        <v>0</v>
      </c>
      <c r="E263" s="44" t="s">
        <v>377</v>
      </c>
      <c r="F263" s="44" t="str">
        <f>_xlfn.IFNA(Checklist48[[#This Row],[RelatedPQ]],"NA")</f>
        <v>NA</v>
      </c>
      <c r="G263" s="44" t="e">
        <f>IF(Checklist48[[#This Row],[PIGUID]]="","",INDEX(S2PQ_relational[],MATCH(Checklist48[[#This Row],[PIGUID&amp;NO]],S2PQ_relational[PIGUID &amp; "NO"],0),2))</f>
        <v>#N/A</v>
      </c>
      <c r="H263" s="44" t="str">
        <f>Checklist48[[#This Row],[PIGUID]]&amp;"NO"</f>
        <v>6x4TgyCPYeVxMundigF5QQNO</v>
      </c>
      <c r="I263" s="44" t="b">
        <f>IF(Checklist48[[#This Row],[PIGUID]]="","",INDEX(PIs[NA Exempt],MATCH(Checklist48[[#This Row],[PIGUID]],PIs[GUID],0),1))</f>
        <v>0</v>
      </c>
      <c r="J263" s="44" t="str">
        <f>IF(Checklist48[[#This Row],[SGUID]]="",IF(Checklist48[[#This Row],[SSGUID]]="",IF(Checklist48[[#This Row],[PIGUID]]="","",INDEX(PIs[[Column1]:[SS]],MATCH(Checklist48[[#This Row],[PIGUID]],PIs[GUID],0),2)),INDEX(PIs[[Column1]:[SS]],MATCH(Checklist48[[#This Row],[SSGUID]],PIs[SSGUID],0),18)),INDEX(PIs[[Column1]:[SS]],MATCH(Checklist48[[#This Row],[SGUID]],PIs[SGUID],0),14))</f>
        <v>HOP 33.01.02</v>
      </c>
      <c r="K263" s="44" t="str">
        <f>IF(Checklist48[[#This Row],[SGUID]]="",IF(Checklist48[[#This Row],[SSGUID]]="",IF(Checklist48[[#This Row],[PIGUID]]="","",INDEX(PIs[[Column1]:[SS]],MATCH(Checklist48[[#This Row],[PIGUID]],PIs[GUID],0),4)),INDEX(PIs[[Column1]:[Ssbody]],MATCH(Checklist48[[#This Row],[SSGUID]],PIs[SSGUID],0),19)),INDEX(PIs[[Column1]:[SS]],MATCH(Checklist48[[#This Row],[SGUID]],PIs[SGUID],0),15))</f>
        <v>Signs are visibly posted to inform staff and visitors of food safety and facility hygiene rules.</v>
      </c>
      <c r="L263" s="44" t="str">
        <f>IF(Checklist48[[#This Row],[SGUID]]="",IF(Checklist48[[#This Row],[SSGUID]]="",INDEX(PIs[[Column1]:[SS]],MATCH(Checklist48[[#This Row],[PIGUID]],PIs[GUID],0),6),""),"")</f>
        <v>Food safety and facility hygiene signs shall be visible and contain clear instructions to staff and visitors (authorized workers only, no food/beverages, no jewelry, no glass, no smoking, handwashing required, etc.).</v>
      </c>
      <c r="M263" s="44" t="str">
        <f>IF(Checklist48[[#This Row],[SSGUID]]="",IF(Checklist48[[#This Row],[PIGUID]]="","",INDEX(PIs[[Column1]:[SS]],MATCH(Checklist48[[#This Row],[PIGUID]],PIs[GUID],0),8)),"")</f>
        <v>Minor Must</v>
      </c>
      <c r="N263" s="66"/>
      <c r="O263" s="66"/>
      <c r="P263" s="44" t="str">
        <f>IF(Checklist48[[#This Row],[ifna]]="NA","",IF(Checklist48[[#This Row],[RelatedPQ]]=0,"",IF(Checklist48[[#This Row],[RelatedPQ]]="","",IF((INDEX(S2PQ_relational[],MATCH(Checklist48[[#This Row],[PIGUID&amp;NO]],S2PQ_relational[PIGUID &amp; "NO"],0),1))=Checklist48[[#This Row],[PIGUID]],"Not applicable",""))))</f>
        <v/>
      </c>
      <c r="Q263" s="44" t="str">
        <f>IF(Checklist48[[#This Row],[N/A]]="Not Applicable",INDEX(S2PQ[[Step 2 questions]:[Justification]],MATCH(Checklist48[[#This Row],[RelatedPQ]],S2PQ[S2PQGUID],0),3),"")</f>
        <v/>
      </c>
      <c r="R263" s="66"/>
    </row>
    <row r="264" spans="2:18" s="43" customFormat="1" ht="123.75" x14ac:dyDescent="0.25">
      <c r="B264" s="44"/>
      <c r="C264" s="44"/>
      <c r="D264" s="43">
        <f>IF(Checklist48[[#This Row],[SGUID]]="",IF(Checklist48[[#This Row],[SSGUID]]="",0,1),1)</f>
        <v>0</v>
      </c>
      <c r="E264" s="44" t="s">
        <v>371</v>
      </c>
      <c r="F264" s="44" t="str">
        <f>_xlfn.IFNA(Checklist48[[#This Row],[RelatedPQ]],"NA")</f>
        <v>NA</v>
      </c>
      <c r="G264" s="44" t="e">
        <f>IF(Checklist48[[#This Row],[PIGUID]]="","",INDEX(S2PQ_relational[],MATCH(Checklist48[[#This Row],[PIGUID&amp;NO]],S2PQ_relational[PIGUID &amp; "NO"],0),2))</f>
        <v>#N/A</v>
      </c>
      <c r="H264" s="44" t="str">
        <f>Checklist48[[#This Row],[PIGUID]]&amp;"NO"</f>
        <v>3TJO1V2S0xv55AWErOIDcDNO</v>
      </c>
      <c r="I264" s="44" t="b">
        <f>IF(Checklist48[[#This Row],[PIGUID]]="","",INDEX(PIs[NA Exempt],MATCH(Checklist48[[#This Row],[PIGUID]],PIs[GUID],0),1))</f>
        <v>0</v>
      </c>
      <c r="J264" s="44" t="str">
        <f>IF(Checklist48[[#This Row],[SGUID]]="",IF(Checklist48[[#This Row],[SSGUID]]="",IF(Checklist48[[#This Row],[PIGUID]]="","",INDEX(PIs[[Column1]:[SS]],MATCH(Checklist48[[#This Row],[PIGUID]],PIs[GUID],0),2)),INDEX(PIs[[Column1]:[SS]],MATCH(Checklist48[[#This Row],[SSGUID]],PIs[SSGUID],0),18)),INDEX(PIs[[Column1]:[SS]],MATCH(Checklist48[[#This Row],[SGUID]],PIs[SGUID],0),14))</f>
        <v>HOP 33.01.03</v>
      </c>
      <c r="K264" s="44" t="str">
        <f>IF(Checklist48[[#This Row],[SGUID]]="",IF(Checklist48[[#This Row],[SSGUID]]="",IF(Checklist48[[#This Row],[PIGUID]]="","",INDEX(PIs[[Column1]:[SS]],MATCH(Checklist48[[#This Row],[PIGUID]],PIs[GUID],0),4)),INDEX(PIs[[Column1]:[Ssbody]],MATCH(Checklist48[[#This Row],[SSGUID]],PIs[SSGUID],0),19)),INDEX(PIs[[Column1]:[SS]],MATCH(Checklist48[[#This Row],[SGUID]],PIs[SGUID],0),15))</f>
        <v>All locations for harvesting, handling, storage, and distribution of products are cleaned and maintained.</v>
      </c>
      <c r="L264" s="44" t="str">
        <f>IF(Checklist48[[#This Row],[SGUID]]="",IF(Checklist48[[#This Row],[SSGUID]]="",INDEX(PIs[[Column1]:[SS]],MATCH(Checklist48[[#This Row],[PIGUID]],PIs[GUID],0),6),""),"")</f>
        <v>Annual cleaning and inspection of harvesting and handling facilities (picking machines, kilns, cooling rooms, and baling rooms – including floors and conveyor belts) shall be conducted so as to prevent contamination to harvested products (excessive rodent and wildlife contamination and nests, soil/dirt, oil, hydraulic fluid, lubricants, etc.). Cleaning and inspections shall be documented according to documented cleaning and maintenance schedule, with defined frequency. Maintenance shall not introduce food safety risks.</v>
      </c>
      <c r="M264" s="44" t="str">
        <f>IF(Checklist48[[#This Row],[SSGUID]]="",IF(Checklist48[[#This Row],[PIGUID]]="","",INDEX(PIs[[Column1]:[SS]],MATCH(Checklist48[[#This Row],[PIGUID]],PIs[GUID],0),8)),"")</f>
        <v>Major Must</v>
      </c>
      <c r="N264" s="66"/>
      <c r="O264" s="66"/>
      <c r="P264" s="44" t="str">
        <f>IF(Checklist48[[#This Row],[ifna]]="NA","",IF(Checklist48[[#This Row],[RelatedPQ]]=0,"",IF(Checklist48[[#This Row],[RelatedPQ]]="","",IF((INDEX(S2PQ_relational[],MATCH(Checklist48[[#This Row],[PIGUID&amp;NO]],S2PQ_relational[PIGUID &amp; "NO"],0),1))=Checklist48[[#This Row],[PIGUID]],"Not applicable",""))))</f>
        <v/>
      </c>
      <c r="Q264" s="44" t="str">
        <f>IF(Checklist48[[#This Row],[N/A]]="Not Applicable",INDEX(S2PQ[[Step 2 questions]:[Justification]],MATCH(Checklist48[[#This Row],[RelatedPQ]],S2PQ[S2PQGUID],0),3),"")</f>
        <v/>
      </c>
      <c r="R264" s="66"/>
    </row>
    <row r="265" spans="2:18" s="43" customFormat="1" ht="146.25" x14ac:dyDescent="0.25">
      <c r="B265" s="44"/>
      <c r="C265" s="44"/>
      <c r="D265" s="43">
        <f>IF(Checklist48[[#This Row],[SGUID]]="",IF(Checklist48[[#This Row],[SSGUID]]="",0,1),1)</f>
        <v>0</v>
      </c>
      <c r="E265" s="44" t="s">
        <v>365</v>
      </c>
      <c r="F265" s="44" t="str">
        <f>_xlfn.IFNA(Checklist48[[#This Row],[RelatedPQ]],"NA")</f>
        <v>NA</v>
      </c>
      <c r="G265" s="44" t="e">
        <f>IF(Checklist48[[#This Row],[PIGUID]]="","",INDEX(S2PQ_relational[],MATCH(Checklist48[[#This Row],[PIGUID&amp;NO]],S2PQ_relational[PIGUID &amp; "NO"],0),2))</f>
        <v>#N/A</v>
      </c>
      <c r="H265" s="44" t="str">
        <f>Checklist48[[#This Row],[PIGUID]]&amp;"NO"</f>
        <v>1K5K336n6rUNbYHQAlxEPlNO</v>
      </c>
      <c r="I265" s="44" t="b">
        <f>IF(Checklist48[[#This Row],[PIGUID]]="","",INDEX(PIs[NA Exempt],MATCH(Checklist48[[#This Row],[PIGUID]],PIs[GUID],0),1))</f>
        <v>0</v>
      </c>
      <c r="J265" s="44" t="str">
        <f>IF(Checklist48[[#This Row],[SGUID]]="",IF(Checklist48[[#This Row],[SSGUID]]="",IF(Checklist48[[#This Row],[PIGUID]]="","",INDEX(PIs[[Column1]:[SS]],MATCH(Checklist48[[#This Row],[PIGUID]],PIs[GUID],0),2)),INDEX(PIs[[Column1]:[SS]],MATCH(Checklist48[[#This Row],[SSGUID]],PIs[SSGUID],0),18)),INDEX(PIs[[Column1]:[SS]],MATCH(Checklist48[[#This Row],[SGUID]],PIs[SGUID],0),14))</f>
        <v>HOP 33.01.04</v>
      </c>
      <c r="K265" s="44" t="str">
        <f>IF(Checklist48[[#This Row],[SGUID]]="",IF(Checklist48[[#This Row],[SSGUID]]="",IF(Checklist48[[#This Row],[PIGUID]]="","",INDEX(PIs[[Column1]:[SS]],MATCH(Checklist48[[#This Row],[PIGUID]],PIs[GUID],0),4)),INDEX(PIs[[Column1]:[Ssbody]],MATCH(Checklist48[[#This Row],[SSGUID]],PIs[SSGUID],0),19)),INDEX(PIs[[Column1]:[SS]],MATCH(Checklist48[[#This Row],[SGUID]],PIs[SGUID],0),15))</f>
        <v>All conveyors, contact surfaces, and kiln cloth are inspected, cleaned, and maintained so as to prevent materials from becoming a source of contamination.</v>
      </c>
      <c r="L265" s="44" t="str">
        <f>IF(Checklist48[[#This Row],[SGUID]]="",IF(Checklist48[[#This Row],[SSGUID]]="",INDEX(PIs[[Column1]:[SS]],MATCH(Checklist48[[#This Row],[PIGUID]],PIs[GUID],0),6),""),"")</f>
        <v>To prevent contamination, all contact surfaces (conveyor belts, machinery, equipment, kiln cloth, balers, floors, walls, storage areas, etc.) shall be cleaned prior to use, and visually inspected according to a documented cleaning and maintenance schedule that includes defined frequency. Kiln beds, conditioning boxes, and cooling room floors shall be cleaned and inspected prior to use, and between each variety.
Only food-grade oils and lubricants shall be used on floors for cleaning and lubrication. No rodent traps shall be allowed near piles on cooling floor. Records of cleaning and maintenance shall be kept.</v>
      </c>
      <c r="M265" s="44" t="str">
        <f>IF(Checklist48[[#This Row],[SSGUID]]="",IF(Checklist48[[#This Row],[PIGUID]]="","",INDEX(PIs[[Column1]:[SS]],MATCH(Checklist48[[#This Row],[PIGUID]],PIs[GUID],0),8)),"")</f>
        <v>Major Must</v>
      </c>
      <c r="N265" s="66"/>
      <c r="O265" s="66"/>
      <c r="P265" s="44" t="str">
        <f>IF(Checklist48[[#This Row],[ifna]]="NA","",IF(Checklist48[[#This Row],[RelatedPQ]]=0,"",IF(Checklist48[[#This Row],[RelatedPQ]]="","",IF((INDEX(S2PQ_relational[],MATCH(Checklist48[[#This Row],[PIGUID&amp;NO]],S2PQ_relational[PIGUID &amp; "NO"],0),1))=Checklist48[[#This Row],[PIGUID]],"Not applicable",""))))</f>
        <v/>
      </c>
      <c r="Q265" s="44" t="str">
        <f>IF(Checklist48[[#This Row],[N/A]]="Not Applicable",INDEX(S2PQ[[Step 2 questions]:[Justification]],MATCH(Checklist48[[#This Row],[RelatedPQ]],S2PQ[S2PQGUID],0),3),"")</f>
        <v/>
      </c>
      <c r="R265" s="66"/>
    </row>
    <row r="266" spans="2:18" s="43" customFormat="1" ht="67.5" x14ac:dyDescent="0.25">
      <c r="B266" s="44"/>
      <c r="C266" s="44"/>
      <c r="D266" s="43">
        <f>IF(Checklist48[[#This Row],[SGUID]]="",IF(Checklist48[[#This Row],[SSGUID]]="",0,1),1)</f>
        <v>0</v>
      </c>
      <c r="E266" s="44" t="s">
        <v>359</v>
      </c>
      <c r="F266" s="44" t="str">
        <f>_xlfn.IFNA(Checklist48[[#This Row],[RelatedPQ]],"NA")</f>
        <v>NA</v>
      </c>
      <c r="G266" s="44" t="e">
        <f>IF(Checklist48[[#This Row],[PIGUID]]="","",INDEX(S2PQ_relational[],MATCH(Checklist48[[#This Row],[PIGUID&amp;NO]],S2PQ_relational[PIGUID &amp; "NO"],0),2))</f>
        <v>#N/A</v>
      </c>
      <c r="H266" s="44" t="str">
        <f>Checklist48[[#This Row],[PIGUID]]&amp;"NO"</f>
        <v>3FzZ87HyxWVaWXNhvlQrEXNO</v>
      </c>
      <c r="I266" s="44" t="b">
        <f>IF(Checklist48[[#This Row],[PIGUID]]="","",INDEX(PIs[NA Exempt],MATCH(Checklist48[[#This Row],[PIGUID]],PIs[GUID],0),1))</f>
        <v>0</v>
      </c>
      <c r="J266" s="44" t="str">
        <f>IF(Checklist48[[#This Row],[SGUID]]="",IF(Checklist48[[#This Row],[SSGUID]]="",IF(Checklist48[[#This Row],[PIGUID]]="","",INDEX(PIs[[Column1]:[SS]],MATCH(Checklist48[[#This Row],[PIGUID]],PIs[GUID],0),2)),INDEX(PIs[[Column1]:[SS]],MATCH(Checklist48[[#This Row],[SSGUID]],PIs[SSGUID],0),18)),INDEX(PIs[[Column1]:[SS]],MATCH(Checklist48[[#This Row],[SGUID]],PIs[SGUID],0),14))</f>
        <v>HOP 33.01.05</v>
      </c>
      <c r="K266" s="44" t="str">
        <f>IF(Checklist48[[#This Row],[SGUID]]="",IF(Checklist48[[#This Row],[SSGUID]]="",IF(Checklist48[[#This Row],[PIGUID]]="","",INDEX(PIs[[Column1]:[SS]],MATCH(Checklist48[[#This Row],[PIGUID]],PIs[GUID],0),4)),INDEX(PIs[[Column1]:[Ssbody]],MATCH(Checklist48[[#This Row],[SSGUID]],PIs[SSGUID],0),19)),INDEX(PIs[[Column1]:[SS]],MATCH(Checklist48[[#This Row],[SGUID]],PIs[SGUID],0),15))</f>
        <v>All floors (including hop bine unloading, bale loading areas, kiln, and cooling room floors) are cleaned and maintained in hygienic conditions so as to prevent inadvertent introduction of rocks, dirt, and other debris.</v>
      </c>
      <c r="L266" s="44" t="str">
        <f>IF(Checklist48[[#This Row],[SGUID]]="",IF(Checklist48[[#This Row],[SSGUID]]="",INDEX(PIs[[Column1]:[SS]],MATCH(Checklist48[[#This Row],[PIGUID]],PIs[GUID],0),6),""),"")</f>
        <v>Concrete and paved facility floors shall be cleaned and inspected and/or graveled areas shall be adequately maintained to prevent the creation of excessive mud. Records of cleaning and inspection shall be kept. Only food-grade oils and lubricants shall be used on floors and food contact surfaces.</v>
      </c>
      <c r="M266" s="44" t="str">
        <f>IF(Checklist48[[#This Row],[SSGUID]]="",IF(Checklist48[[#This Row],[PIGUID]]="","",INDEX(PIs[[Column1]:[SS]],MATCH(Checklist48[[#This Row],[PIGUID]],PIs[GUID],0),8)),"")</f>
        <v>Major Must</v>
      </c>
      <c r="N266" s="66"/>
      <c r="O266" s="66"/>
      <c r="P266" s="44" t="str">
        <f>IF(Checklist48[[#This Row],[ifna]]="NA","",IF(Checklist48[[#This Row],[RelatedPQ]]=0,"",IF(Checklist48[[#This Row],[RelatedPQ]]="","",IF((INDEX(S2PQ_relational[],MATCH(Checklist48[[#This Row],[PIGUID&amp;NO]],S2PQ_relational[PIGUID &amp; "NO"],0),1))=Checklist48[[#This Row],[PIGUID]],"Not applicable",""))))</f>
        <v/>
      </c>
      <c r="Q266" s="44" t="str">
        <f>IF(Checklist48[[#This Row],[N/A]]="Not Applicable",INDEX(S2PQ[[Step 2 questions]:[Justification]],MATCH(Checklist48[[#This Row],[RelatedPQ]],S2PQ[S2PQGUID],0),3),"")</f>
        <v/>
      </c>
      <c r="R266" s="66"/>
    </row>
    <row r="267" spans="2:18" s="43" customFormat="1" ht="78.75" x14ac:dyDescent="0.25">
      <c r="B267" s="44"/>
      <c r="C267" s="44"/>
      <c r="D267" s="43">
        <f>IF(Checklist48[[#This Row],[SGUID]]="",IF(Checklist48[[#This Row],[SSGUID]]="",0,1),1)</f>
        <v>0</v>
      </c>
      <c r="E267" s="44" t="s">
        <v>353</v>
      </c>
      <c r="F267" s="44" t="str">
        <f>_xlfn.IFNA(Checklist48[[#This Row],[RelatedPQ]],"NA")</f>
        <v>NA</v>
      </c>
      <c r="G267" s="44" t="e">
        <f>IF(Checklist48[[#This Row],[PIGUID]]="","",INDEX(S2PQ_relational[],MATCH(Checklist48[[#This Row],[PIGUID&amp;NO]],S2PQ_relational[PIGUID &amp; "NO"],0),2))</f>
        <v>#N/A</v>
      </c>
      <c r="H267" s="44" t="str">
        <f>Checklist48[[#This Row],[PIGUID]]&amp;"NO"</f>
        <v>4h9q4CoiCDGAmiduAehZV5NO</v>
      </c>
      <c r="I267" s="44" t="b">
        <f>IF(Checklist48[[#This Row],[PIGUID]]="","",INDEX(PIs[NA Exempt],MATCH(Checklist48[[#This Row],[PIGUID]],PIs[GUID],0),1))</f>
        <v>0</v>
      </c>
      <c r="J267" s="44" t="str">
        <f>IF(Checklist48[[#This Row],[SGUID]]="",IF(Checklist48[[#This Row],[SSGUID]]="",IF(Checklist48[[#This Row],[PIGUID]]="","",INDEX(PIs[[Column1]:[SS]],MATCH(Checklist48[[#This Row],[PIGUID]],PIs[GUID],0),2)),INDEX(PIs[[Column1]:[SS]],MATCH(Checklist48[[#This Row],[SSGUID]],PIs[SSGUID],0),18)),INDEX(PIs[[Column1]:[SS]],MATCH(Checklist48[[#This Row],[SGUID]],PIs[SGUID],0),14))</f>
        <v>HOP 33.01.06</v>
      </c>
      <c r="K267" s="44" t="str">
        <f>IF(Checklist48[[#This Row],[SGUID]]="",IF(Checklist48[[#This Row],[SSGUID]]="",IF(Checklist48[[#This Row],[PIGUID]]="","",INDEX(PIs[[Column1]:[SS]],MATCH(Checklist48[[#This Row],[PIGUID]],PIs[GUID],0),4)),INDEX(PIs[[Column1]:[Ssbody]],MATCH(Checklist48[[#This Row],[SSGUID]],PIs[SSGUID],0),19)),INDEX(PIs[[Column1]:[SS]],MATCH(Checklist48[[#This Row],[SGUID]],PIs[SGUID],0),15))</f>
        <v>Packaging materials are appropriate for their intended use and stored under conditions that protect the materials from contamination.</v>
      </c>
      <c r="L267" s="44" t="str">
        <f>IF(Checklist48[[#This Row],[SGUID]]="",IF(Checklist48[[#This Row],[SSGUID]]="",INDEX(PIs[[Column1]:[SS]],MATCH(Checklist48[[#This Row],[PIGUID]],PIs[GUID],0),6),""),"")</f>
        <v>Packing materials (polycloth, food-grade burlap, mylar aluminum foil, etc.) shall be appropriate for the intended use (and stored under conditions that protect the materials from contamination and deterioration. Packaging materials may be stored outside, providing risks of contamination have been addressed (e.g., packaging materials sealed in plastic covers).</v>
      </c>
      <c r="M267" s="44" t="str">
        <f>IF(Checklist48[[#This Row],[SSGUID]]="",IF(Checklist48[[#This Row],[PIGUID]]="","",INDEX(PIs[[Column1]:[SS]],MATCH(Checklist48[[#This Row],[PIGUID]],PIs[GUID],0),8)),"")</f>
        <v>Minor Must</v>
      </c>
      <c r="N267" s="66"/>
      <c r="O267" s="66"/>
      <c r="P267" s="44" t="str">
        <f>IF(Checklist48[[#This Row],[ifna]]="NA","",IF(Checklist48[[#This Row],[RelatedPQ]]=0,"",IF(Checklist48[[#This Row],[RelatedPQ]]="","",IF((INDEX(S2PQ_relational[],MATCH(Checklist48[[#This Row],[PIGUID&amp;NO]],S2PQ_relational[PIGUID &amp; "NO"],0),1))=Checklist48[[#This Row],[PIGUID]],"Not applicable",""))))</f>
        <v/>
      </c>
      <c r="Q267" s="44" t="str">
        <f>IF(Checklist48[[#This Row],[N/A]]="Not Applicable",INDEX(S2PQ[[Step 2 questions]:[Justification]],MATCH(Checklist48[[#This Row],[RelatedPQ]],S2PQ[S2PQGUID],0),3),"")</f>
        <v/>
      </c>
      <c r="R267" s="66"/>
    </row>
    <row r="268" spans="2:18" s="43" customFormat="1" ht="90" x14ac:dyDescent="0.25">
      <c r="B268" s="44"/>
      <c r="C268" s="44"/>
      <c r="D268" s="43">
        <f>IF(Checklist48[[#This Row],[SGUID]]="",IF(Checklist48[[#This Row],[SSGUID]]="",0,1),1)</f>
        <v>0</v>
      </c>
      <c r="E268" s="44" t="s">
        <v>346</v>
      </c>
      <c r="F268" s="44" t="str">
        <f>_xlfn.IFNA(Checklist48[[#This Row],[RelatedPQ]],"NA")</f>
        <v>NA</v>
      </c>
      <c r="G268" s="44" t="e">
        <f>IF(Checklist48[[#This Row],[PIGUID]]="","",INDEX(S2PQ_relational[],MATCH(Checklist48[[#This Row],[PIGUID&amp;NO]],S2PQ_relational[PIGUID &amp; "NO"],0),2))</f>
        <v>#N/A</v>
      </c>
      <c r="H268" s="44" t="str">
        <f>Checklist48[[#This Row],[PIGUID]]&amp;"NO"</f>
        <v>9PZFinqAdZdNFyWP0GkidNO</v>
      </c>
      <c r="I268" s="44" t="b">
        <f>IF(Checklist48[[#This Row],[PIGUID]]="","",INDEX(PIs[NA Exempt],MATCH(Checklist48[[#This Row],[PIGUID]],PIs[GUID],0),1))</f>
        <v>0</v>
      </c>
      <c r="J268" s="44" t="str">
        <f>IF(Checklist48[[#This Row],[SGUID]]="",IF(Checklist48[[#This Row],[SSGUID]]="",IF(Checklist48[[#This Row],[PIGUID]]="","",INDEX(PIs[[Column1]:[SS]],MATCH(Checklist48[[#This Row],[PIGUID]],PIs[GUID],0),2)),INDEX(PIs[[Column1]:[SS]],MATCH(Checklist48[[#This Row],[SSGUID]],PIs[SSGUID],0),18)),INDEX(PIs[[Column1]:[SS]],MATCH(Checklist48[[#This Row],[SGUID]],PIs[SGUID],0),14))</f>
        <v>HOP 33.01.07</v>
      </c>
      <c r="K268" s="44" t="str">
        <f>IF(Checklist48[[#This Row],[SGUID]]="",IF(Checklist48[[#This Row],[SSGUID]]="",IF(Checklist48[[#This Row],[PIGUID]]="","",INDEX(PIs[[Column1]:[SS]],MATCH(Checklist48[[#This Row],[PIGUID]],PIs[GUID],0),4)),INDEX(PIs[[Column1]:[Ssbody]],MATCH(Checklist48[[#This Row],[SSGUID]],PIs[SSGUID],0),19)),INDEX(PIs[[Column1]:[SS]],MATCH(Checklist48[[#This Row],[SGUID]],PIs[SGUID],0),15))</f>
        <v>Cleaning equipment, agents, lubricants, etc. are stored and used to prevent chemical contamination of products and are approved for application in the food industry.</v>
      </c>
      <c r="L268" s="44" t="str">
        <f>IF(Checklist48[[#This Row],[SGUID]]="",IF(Checklist48[[#This Row],[SSGUID]]="",INDEX(PIs[[Column1]:[SS]],MATCH(Checklist48[[#This Row],[PIGUID]],PIs[GUID],0),6),""),"")</f>
        <v>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v>
      </c>
      <c r="M268" s="44" t="str">
        <f>IF(Checklist48[[#This Row],[SSGUID]]="",IF(Checklist48[[#This Row],[PIGUID]]="","",INDEX(PIs[[Column1]:[SS]],MATCH(Checklist48[[#This Row],[PIGUID]],PIs[GUID],0),8)),"")</f>
        <v>Major Must</v>
      </c>
      <c r="N268" s="66"/>
      <c r="O268" s="66"/>
      <c r="P268" s="44" t="str">
        <f>IF(Checklist48[[#This Row],[ifna]]="NA","",IF(Checklist48[[#This Row],[RelatedPQ]]=0,"",IF(Checklist48[[#This Row],[RelatedPQ]]="","",IF((INDEX(S2PQ_relational[],MATCH(Checklist48[[#This Row],[PIGUID&amp;NO]],S2PQ_relational[PIGUID &amp; "NO"],0),1))=Checklist48[[#This Row],[PIGUID]],"Not applicable",""))))</f>
        <v/>
      </c>
      <c r="Q268" s="44" t="str">
        <f>IF(Checklist48[[#This Row],[N/A]]="Not Applicable",INDEX(S2PQ[[Step 2 questions]:[Justification]],MATCH(Checklist48[[#This Row],[RelatedPQ]],S2PQ[S2PQGUID],0),3),"")</f>
        <v/>
      </c>
      <c r="R268" s="66"/>
    </row>
    <row r="269" spans="2:18" s="43" customFormat="1" ht="33.75" x14ac:dyDescent="0.25">
      <c r="B269" s="44"/>
      <c r="C269" s="44" t="s">
        <v>339</v>
      </c>
      <c r="D269" s="43">
        <f>IF(Checklist48[[#This Row],[SGUID]]="",IF(Checklist48[[#This Row],[SSGUID]]="",0,1),1)</f>
        <v>1</v>
      </c>
      <c r="E269" s="44"/>
      <c r="F269" s="44" t="str">
        <f>_xlfn.IFNA(Checklist48[[#This Row],[RelatedPQ]],"NA")</f>
        <v/>
      </c>
      <c r="G269" s="44" t="str">
        <f>IF(Checklist48[[#This Row],[PIGUID]]="","",INDEX(S2PQ_relational[],MATCH(Checklist48[[#This Row],[PIGUID&amp;NO]],S2PQ_relational[PIGUID &amp; "NO"],0),2))</f>
        <v/>
      </c>
      <c r="H269" s="44" t="str">
        <f>Checklist48[[#This Row],[PIGUID]]&amp;"NO"</f>
        <v>NO</v>
      </c>
      <c r="I269" s="44" t="str">
        <f>IF(Checklist48[[#This Row],[PIGUID]]="","",INDEX(PIs[NA Exempt],MATCH(Checklist48[[#This Row],[PIGUID]],PIs[GUID],0),1))</f>
        <v/>
      </c>
      <c r="J269" s="44" t="str">
        <f>IF(Checklist48[[#This Row],[SGUID]]="",IF(Checklist48[[#This Row],[SSGUID]]="",IF(Checklist48[[#This Row],[PIGUID]]="","",INDEX(PIs[[Column1]:[SS]],MATCH(Checklist48[[#This Row],[PIGUID]],PIs[GUID],0),2)),INDEX(PIs[[Column1]:[SS]],MATCH(Checklist48[[#This Row],[SSGUID]],PIs[SSGUID],0),18)),INDEX(PIs[[Column1]:[SS]],MATCH(Checklist48[[#This Row],[SGUID]],PIs[SGUID],0),14))</f>
        <v>HOP 33.02 Foreign materials</v>
      </c>
      <c r="K269"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9" s="44" t="str">
        <f>IF(Checklist48[[#This Row],[SGUID]]="",IF(Checklist48[[#This Row],[SSGUID]]="",INDEX(PIs[[Column1]:[SS]],MATCH(Checklist48[[#This Row],[PIGUID]],PIs[GUID],0),6),""),"")</f>
        <v/>
      </c>
      <c r="M269" s="44" t="str">
        <f>IF(Checklist48[[#This Row],[SSGUID]]="",IF(Checklist48[[#This Row],[PIGUID]]="","",INDEX(PIs[[Column1]:[SS]],MATCH(Checklist48[[#This Row],[PIGUID]],PIs[GUID],0),8)),"")</f>
        <v/>
      </c>
      <c r="N269" s="66"/>
      <c r="O269" s="66"/>
      <c r="P269" s="44" t="str">
        <f>IF(Checklist48[[#This Row],[ifna]]="NA","",IF(Checklist48[[#This Row],[RelatedPQ]]=0,"",IF(Checklist48[[#This Row],[RelatedPQ]]="","",IF((INDEX(S2PQ_relational[],MATCH(Checklist48[[#This Row],[PIGUID&amp;NO]],S2PQ_relational[PIGUID &amp; "NO"],0),1))=Checklist48[[#This Row],[PIGUID]],"Not applicable",""))))</f>
        <v/>
      </c>
      <c r="Q269" s="44" t="str">
        <f>IF(Checklist48[[#This Row],[N/A]]="Not Applicable",INDEX(S2PQ[[Step 2 questions]:[Justification]],MATCH(Checklist48[[#This Row],[RelatedPQ]],S2PQ[S2PQGUID],0),3),"")</f>
        <v/>
      </c>
      <c r="R269" s="66"/>
    </row>
    <row r="270" spans="2:18" s="43" customFormat="1" ht="90" x14ac:dyDescent="0.25">
      <c r="B270" s="44"/>
      <c r="C270" s="44"/>
      <c r="D270" s="43">
        <f>IF(Checklist48[[#This Row],[SGUID]]="",IF(Checklist48[[#This Row],[SSGUID]]="",0,1),1)</f>
        <v>0</v>
      </c>
      <c r="E270" s="44" t="s">
        <v>340</v>
      </c>
      <c r="F270" s="44" t="str">
        <f>_xlfn.IFNA(Checklist48[[#This Row],[RelatedPQ]],"NA")</f>
        <v>NA</v>
      </c>
      <c r="G270" s="44" t="e">
        <f>IF(Checklist48[[#This Row],[PIGUID]]="","",INDEX(S2PQ_relational[],MATCH(Checklist48[[#This Row],[PIGUID&amp;NO]],S2PQ_relational[PIGUID &amp; "NO"],0),2))</f>
        <v>#N/A</v>
      </c>
      <c r="H270" s="44" t="str">
        <f>Checklist48[[#This Row],[PIGUID]]&amp;"NO"</f>
        <v>62HwlxnHLih4wXtatxdlhLNO</v>
      </c>
      <c r="I270" s="44" t="b">
        <f>IF(Checklist48[[#This Row],[PIGUID]]="","",INDEX(PIs[NA Exempt],MATCH(Checklist48[[#This Row],[PIGUID]],PIs[GUID],0),1))</f>
        <v>0</v>
      </c>
      <c r="J270" s="44" t="str">
        <f>IF(Checklist48[[#This Row],[SGUID]]="",IF(Checklist48[[#This Row],[SSGUID]]="",IF(Checklist48[[#This Row],[PIGUID]]="","",INDEX(PIs[[Column1]:[SS]],MATCH(Checklist48[[#This Row],[PIGUID]],PIs[GUID],0),2)),INDEX(PIs[[Column1]:[SS]],MATCH(Checklist48[[#This Row],[SSGUID]],PIs[SSGUID],0),18)),INDEX(PIs[[Column1]:[SS]],MATCH(Checklist48[[#This Row],[SGUID]],PIs[SGUID],0),14))</f>
        <v>HOP 33.02.01</v>
      </c>
      <c r="K270" s="44" t="str">
        <f>IF(Checklist48[[#This Row],[SGUID]]="",IF(Checklist48[[#This Row],[SSGUID]]="",IF(Checklist48[[#This Row],[PIGUID]]="","",INDEX(PIs[[Column1]:[SS]],MATCH(Checklist48[[#This Row],[PIGUID]],PIs[GUID],0),4)),INDEX(PIs[[Column1]:[Ssbody]],MATCH(Checklist48[[#This Row],[SSGUID]],PIs[SSGUID],0),19)),INDEX(PIs[[Column1]:[SS]],MATCH(Checklist48[[#This Row],[SGUID]],PIs[SGUID],0),15))</f>
        <v>Systems are in place to ensure that foreign materials do not contaminate products.</v>
      </c>
      <c r="L270" s="44" t="str">
        <f>IF(Checklist48[[#This Row],[SGUID]]="",IF(Checklist48[[#This Row],[SSGUID]]="",INDEX(PIs[[Column1]:[SS]],MATCH(Checklist48[[#This Row],[PIGUID]],PIs[GUID],0),6),""),"")</f>
        <v>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v>
      </c>
      <c r="M270" s="44" t="str">
        <f>IF(Checklist48[[#This Row],[SSGUID]]="",IF(Checklist48[[#This Row],[PIGUID]]="","",INDEX(PIs[[Column1]:[SS]],MATCH(Checklist48[[#This Row],[PIGUID]],PIs[GUID],0),8)),"")</f>
        <v>Major Must</v>
      </c>
      <c r="N270" s="66"/>
      <c r="O270" s="66"/>
      <c r="P270" s="44" t="str">
        <f>IF(Checklist48[[#This Row],[ifna]]="NA","",IF(Checklist48[[#This Row],[RelatedPQ]]=0,"",IF(Checklist48[[#This Row],[RelatedPQ]]="","",IF((INDEX(S2PQ_relational[],MATCH(Checklist48[[#This Row],[PIGUID&amp;NO]],S2PQ_relational[PIGUID &amp; "NO"],0),1))=Checklist48[[#This Row],[PIGUID]],"Not applicable",""))))</f>
        <v/>
      </c>
      <c r="Q270" s="44" t="str">
        <f>IF(Checklist48[[#This Row],[N/A]]="Not Applicable",INDEX(S2PQ[[Step 2 questions]:[Justification]],MATCH(Checklist48[[#This Row],[RelatedPQ]],S2PQ[S2PQGUID],0),3),"")</f>
        <v/>
      </c>
      <c r="R270" s="66"/>
    </row>
    <row r="271" spans="2:18" s="43" customFormat="1" ht="45" x14ac:dyDescent="0.25">
      <c r="B271" s="44"/>
      <c r="C271" s="44"/>
      <c r="D271" s="43">
        <f>IF(Checklist48[[#This Row],[SGUID]]="",IF(Checklist48[[#This Row],[SSGUID]]="",0,1),1)</f>
        <v>0</v>
      </c>
      <c r="E271" s="44" t="s">
        <v>333</v>
      </c>
      <c r="F271" s="44" t="str">
        <f>_xlfn.IFNA(Checklist48[[#This Row],[RelatedPQ]],"NA")</f>
        <v>NA</v>
      </c>
      <c r="G271" s="44" t="e">
        <f>IF(Checklist48[[#This Row],[PIGUID]]="","",INDEX(S2PQ_relational[],MATCH(Checklist48[[#This Row],[PIGUID&amp;NO]],S2PQ_relational[PIGUID &amp; "NO"],0),2))</f>
        <v>#N/A</v>
      </c>
      <c r="H271" s="44" t="str">
        <f>Checklist48[[#This Row],[PIGUID]]&amp;"NO"</f>
        <v>5BdmaZld42iRU1zXRFyJrMNO</v>
      </c>
      <c r="I271" s="44" t="b">
        <f>IF(Checklist48[[#This Row],[PIGUID]]="","",INDEX(PIs[NA Exempt],MATCH(Checklist48[[#This Row],[PIGUID]],PIs[GUID],0),1))</f>
        <v>0</v>
      </c>
      <c r="J271" s="44" t="str">
        <f>IF(Checklist48[[#This Row],[SGUID]]="",IF(Checklist48[[#This Row],[SSGUID]]="",IF(Checklist48[[#This Row],[PIGUID]]="","",INDEX(PIs[[Column1]:[SS]],MATCH(Checklist48[[#This Row],[PIGUID]],PIs[GUID],0),2)),INDEX(PIs[[Column1]:[SS]],MATCH(Checklist48[[#This Row],[SSGUID]],PIs[SSGUID],0),18)),INDEX(PIs[[Column1]:[SS]],MATCH(Checklist48[[#This Row],[SGUID]],PIs[SGUID],0),14))</f>
        <v>HOP 33.02.02</v>
      </c>
      <c r="K271" s="44" t="str">
        <f>IF(Checklist48[[#This Row],[SGUID]]="",IF(Checklist48[[#This Row],[SSGUID]]="",IF(Checklist48[[#This Row],[PIGUID]]="","",INDEX(PIs[[Column1]:[SS]],MATCH(Checklist48[[#This Row],[PIGUID]],PIs[GUID],0),4)),INDEX(PIs[[Column1]:[Ssbody]],MATCH(Checklist48[[#This Row],[SSGUID]],PIs[SSGUID],0),19)),INDEX(PIs[[Column1]:[SS]],MATCH(Checklist48[[#This Row],[SGUID]],PIs[SGUID],0),15))</f>
        <v>Methods for detecting and/or removing metals from products prior to the products being packed are implemented.</v>
      </c>
      <c r="L271" s="44" t="str">
        <f>IF(Checklist48[[#This Row],[SGUID]]="",IF(Checklist48[[#This Row],[SSGUID]]="",INDEX(PIs[[Column1]:[SS]],MATCH(Checklist48[[#This Row],[PIGUID]],PIs[GUID],0),6),""),"")</f>
        <v>In-line magnets shall be installed throughout facilities based on a risk assessment to prevent metal inclusion in finished products. Inspection of magnets shall be documented and occur routinely.</v>
      </c>
      <c r="M271" s="44" t="str">
        <f>IF(Checklist48[[#This Row],[SSGUID]]="",IF(Checklist48[[#This Row],[PIGUID]]="","",INDEX(PIs[[Column1]:[SS]],MATCH(Checklist48[[#This Row],[PIGUID]],PIs[GUID],0),8)),"")</f>
        <v>Major Must</v>
      </c>
      <c r="N271" s="66"/>
      <c r="O271" s="66"/>
      <c r="P271" s="44" t="str">
        <f>IF(Checklist48[[#This Row],[ifna]]="NA","",IF(Checklist48[[#This Row],[RelatedPQ]]=0,"",IF(Checklist48[[#This Row],[RelatedPQ]]="","",IF((INDEX(S2PQ_relational[],MATCH(Checklist48[[#This Row],[PIGUID&amp;NO]],S2PQ_relational[PIGUID &amp; "NO"],0),1))=Checklist48[[#This Row],[PIGUID]],"Not applicable",""))))</f>
        <v/>
      </c>
      <c r="Q271" s="44" t="str">
        <f>IF(Checklist48[[#This Row],[N/A]]="Not Applicable",INDEX(S2PQ[[Step 2 questions]:[Justification]],MATCH(Checklist48[[#This Row],[RelatedPQ]],S2PQ[S2PQGUID],0),3),"")</f>
        <v/>
      </c>
      <c r="R271" s="66"/>
    </row>
    <row r="272" spans="2:18" s="43" customFormat="1" ht="45" x14ac:dyDescent="0.25">
      <c r="B272" s="44"/>
      <c r="C272" s="44" t="s">
        <v>320</v>
      </c>
      <c r="D272" s="43">
        <f>IF(Checklist48[[#This Row],[SGUID]]="",IF(Checklist48[[#This Row],[SSGUID]]="",0,1),1)</f>
        <v>1</v>
      </c>
      <c r="E272" s="44"/>
      <c r="F272" s="44" t="str">
        <f>_xlfn.IFNA(Checklist48[[#This Row],[RelatedPQ]],"NA")</f>
        <v/>
      </c>
      <c r="G272" s="44" t="str">
        <f>IF(Checklist48[[#This Row],[PIGUID]]="","",INDEX(S2PQ_relational[],MATCH(Checklist48[[#This Row],[PIGUID&amp;NO]],S2PQ_relational[PIGUID &amp; "NO"],0),2))</f>
        <v/>
      </c>
      <c r="H272" s="44" t="str">
        <f>Checklist48[[#This Row],[PIGUID]]&amp;"NO"</f>
        <v>NO</v>
      </c>
      <c r="I272" s="44" t="str">
        <f>IF(Checklist48[[#This Row],[PIGUID]]="","",INDEX(PIs[NA Exempt],MATCH(Checklist48[[#This Row],[PIGUID]],PIs[GUID],0),1))</f>
        <v/>
      </c>
      <c r="J272" s="44" t="str">
        <f>IF(Checklist48[[#This Row],[SGUID]]="",IF(Checklist48[[#This Row],[SSGUID]]="",IF(Checklist48[[#This Row],[PIGUID]]="","",INDEX(PIs[[Column1]:[SS]],MATCH(Checklist48[[#This Row],[PIGUID]],PIs[GUID],0),2)),INDEX(PIs[[Column1]:[SS]],MATCH(Checklist48[[#This Row],[SSGUID]],PIs[SSGUID],0),18)),INDEX(PIs[[Column1]:[SS]],MATCH(Checklist48[[#This Row],[SGUID]],PIs[SGUID],0),14))</f>
        <v>HOP 33.03 Temperature and humidity control</v>
      </c>
      <c r="K27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72" s="44" t="str">
        <f>IF(Checklist48[[#This Row],[SGUID]]="",IF(Checklist48[[#This Row],[SSGUID]]="",INDEX(PIs[[Column1]:[SS]],MATCH(Checklist48[[#This Row],[PIGUID]],PIs[GUID],0),6),""),"")</f>
        <v/>
      </c>
      <c r="M272" s="44" t="str">
        <f>IF(Checklist48[[#This Row],[SSGUID]]="",IF(Checklist48[[#This Row],[PIGUID]]="","",INDEX(PIs[[Column1]:[SS]],MATCH(Checklist48[[#This Row],[PIGUID]],PIs[GUID],0),8)),"")</f>
        <v/>
      </c>
      <c r="N272" s="66"/>
      <c r="O272" s="66"/>
      <c r="P272" s="44" t="str">
        <f>IF(Checklist48[[#This Row],[ifna]]="NA","",IF(Checklist48[[#This Row],[RelatedPQ]]=0,"",IF(Checklist48[[#This Row],[RelatedPQ]]="","",IF((INDEX(S2PQ_relational[],MATCH(Checklist48[[#This Row],[PIGUID&amp;NO]],S2PQ_relational[PIGUID &amp; "NO"],0),1))=Checklist48[[#This Row],[PIGUID]],"Not applicable",""))))</f>
        <v/>
      </c>
      <c r="Q272" s="44" t="str">
        <f>IF(Checklist48[[#This Row],[N/A]]="Not Applicable",INDEX(S2PQ[[Step 2 questions]:[Justification]],MATCH(Checklist48[[#This Row],[RelatedPQ]],S2PQ[S2PQGUID],0),3),"")</f>
        <v/>
      </c>
      <c r="R272" s="66"/>
    </row>
    <row r="273" spans="2:18" s="43" customFormat="1" ht="45" x14ac:dyDescent="0.25">
      <c r="B273" s="44"/>
      <c r="C273" s="44"/>
      <c r="D273" s="43">
        <f>IF(Checklist48[[#This Row],[SGUID]]="",IF(Checklist48[[#This Row],[SSGUID]]="",0,1),1)</f>
        <v>0</v>
      </c>
      <c r="E273" s="44" t="s">
        <v>327</v>
      </c>
      <c r="F273" s="44" t="str">
        <f>_xlfn.IFNA(Checklist48[[#This Row],[RelatedPQ]],"NA")</f>
        <v>NA</v>
      </c>
      <c r="G273" s="44" t="e">
        <f>IF(Checklist48[[#This Row],[PIGUID]]="","",INDEX(S2PQ_relational[],MATCH(Checklist48[[#This Row],[PIGUID&amp;NO]],S2PQ_relational[PIGUID &amp; "NO"],0),2))</f>
        <v>#N/A</v>
      </c>
      <c r="H273" s="44" t="str">
        <f>Checklist48[[#This Row],[PIGUID]]&amp;"NO"</f>
        <v>4gYUDrkqcqvU3rnkbrL7PJNO</v>
      </c>
      <c r="I273" s="44" t="b">
        <f>IF(Checklist48[[#This Row],[PIGUID]]="","",INDEX(PIs[NA Exempt],MATCH(Checklist48[[#This Row],[PIGUID]],PIs[GUID],0),1))</f>
        <v>0</v>
      </c>
      <c r="J273" s="44" t="str">
        <f>IF(Checklist48[[#This Row],[SGUID]]="",IF(Checklist48[[#This Row],[SSGUID]]="",IF(Checklist48[[#This Row],[PIGUID]]="","",INDEX(PIs[[Column1]:[SS]],MATCH(Checklist48[[#This Row],[PIGUID]],PIs[GUID],0),2)),INDEX(PIs[[Column1]:[SS]],MATCH(Checklist48[[#This Row],[SSGUID]],PIs[SSGUID],0),18)),INDEX(PIs[[Column1]:[SS]],MATCH(Checklist48[[#This Row],[SGUID]],PIs[SGUID],0),14))</f>
        <v>HOP 33.03.01</v>
      </c>
      <c r="K273" s="44" t="str">
        <f>IF(Checklist48[[#This Row],[SGUID]]="",IF(Checklist48[[#This Row],[SSGUID]]="",IF(Checklist48[[#This Row],[PIGUID]]="","",INDEX(PIs[[Column1]:[SS]],MATCH(Checklist48[[#This Row],[PIGUID]],PIs[GUID],0),4)),INDEX(PIs[[Column1]:[Ssbody]],MATCH(Checklist48[[#This Row],[SSGUID]],PIs[SSGUID],0),19)),INDEX(PIs[[Column1]:[SS]],MATCH(Checklist48[[#This Row],[SGUID]],PIs[SGUID],0),15))</f>
        <v>Drying equipment and temperature controls are maintained and documented.</v>
      </c>
      <c r="L273" s="44" t="str">
        <f>IF(Checklist48[[#This Row],[SGUID]]="",IF(Checklist48[[#This Row],[SSGUID]]="",INDEX(PIs[[Column1]:[SS]],MATCH(Checklist48[[#This Row],[PIGUID]],PIs[GUID],0),6),""),"")</f>
        <v>The air heating system for kiln dryers and temperature controls shall be inspected and calibrated annually prior to use to ensure proper drying and efficient energy use. Records of service shall be documented.</v>
      </c>
      <c r="M273" s="44" t="str">
        <f>IF(Checklist48[[#This Row],[SSGUID]]="",IF(Checklist48[[#This Row],[PIGUID]]="","",INDEX(PIs[[Column1]:[SS]],MATCH(Checklist48[[#This Row],[PIGUID]],PIs[GUID],0),8)),"")</f>
        <v>Minor Must</v>
      </c>
      <c r="N273" s="66"/>
      <c r="O273" s="66"/>
      <c r="P273" s="44" t="str">
        <f>IF(Checklist48[[#This Row],[ifna]]="NA","",IF(Checklist48[[#This Row],[RelatedPQ]]=0,"",IF(Checklist48[[#This Row],[RelatedPQ]]="","",IF((INDEX(S2PQ_relational[],MATCH(Checklist48[[#This Row],[PIGUID&amp;NO]],S2PQ_relational[PIGUID &amp; "NO"],0),1))=Checklist48[[#This Row],[PIGUID]],"Not applicable",""))))</f>
        <v/>
      </c>
      <c r="Q273" s="44" t="str">
        <f>IF(Checklist48[[#This Row],[N/A]]="Not Applicable",INDEX(S2PQ[[Step 2 questions]:[Justification]],MATCH(Checklist48[[#This Row],[RelatedPQ]],S2PQ[S2PQGUID],0),3),"")</f>
        <v/>
      </c>
      <c r="R273" s="66"/>
    </row>
    <row r="274" spans="2:18" s="43" customFormat="1" ht="78.75" x14ac:dyDescent="0.25">
      <c r="B274" s="44"/>
      <c r="C274" s="44"/>
      <c r="D274" s="43">
        <f>IF(Checklist48[[#This Row],[SGUID]]="",IF(Checklist48[[#This Row],[SSGUID]]="",0,1),1)</f>
        <v>0</v>
      </c>
      <c r="E274" s="44" t="s">
        <v>321</v>
      </c>
      <c r="F274" s="44" t="str">
        <f>_xlfn.IFNA(Checklist48[[#This Row],[RelatedPQ]],"NA")</f>
        <v>NA</v>
      </c>
      <c r="G274" s="44" t="e">
        <f>IF(Checklist48[[#This Row],[PIGUID]]="","",INDEX(S2PQ_relational[],MATCH(Checklist48[[#This Row],[PIGUID&amp;NO]],S2PQ_relational[PIGUID &amp; "NO"],0),2))</f>
        <v>#N/A</v>
      </c>
      <c r="H274" s="44" t="str">
        <f>Checklist48[[#This Row],[PIGUID]]&amp;"NO"</f>
        <v>6p7sDzJHyJMlRqpcOcYEuxNO</v>
      </c>
      <c r="I274" s="44" t="b">
        <f>IF(Checklist48[[#This Row],[PIGUID]]="","",INDEX(PIs[NA Exempt],MATCH(Checklist48[[#This Row],[PIGUID]],PIs[GUID],0),1))</f>
        <v>0</v>
      </c>
      <c r="J274" s="44" t="str">
        <f>IF(Checklist48[[#This Row],[SGUID]]="",IF(Checklist48[[#This Row],[SSGUID]]="",IF(Checklist48[[#This Row],[PIGUID]]="","",INDEX(PIs[[Column1]:[SS]],MATCH(Checklist48[[#This Row],[PIGUID]],PIs[GUID],0),2)),INDEX(PIs[[Column1]:[SS]],MATCH(Checklist48[[#This Row],[SSGUID]],PIs[SSGUID],0),18)),INDEX(PIs[[Column1]:[SS]],MATCH(Checklist48[[#This Row],[SGUID]],PIs[SGUID],0),14))</f>
        <v>HOP 33.03.02</v>
      </c>
      <c r="K274" s="44" t="str">
        <f>IF(Checklist48[[#This Row],[SGUID]]="",IF(Checklist48[[#This Row],[SSGUID]]="",IF(Checklist48[[#This Row],[PIGUID]]="","",INDEX(PIs[[Column1]:[SS]],MATCH(Checklist48[[#This Row],[PIGUID]],PIs[GUID],0),4)),INDEX(PIs[[Column1]:[Ssbody]],MATCH(Checklist48[[#This Row],[SSGUID]],PIs[SSGUID],0),19)),INDEX(PIs[[Column1]:[SS]],MATCH(Checklist48[[#This Row],[SGUID]],PIs[SGUID],0),15))</f>
        <v>In the case of direct heaters using diesel as a fuel source, complete burning of the fuel is ensured in order to avoid contamination of hops with fuel odors.</v>
      </c>
      <c r="L274" s="44" t="str">
        <f>IF(Checklist48[[#This Row],[SGUID]]="",IF(Checklist48[[#This Row],[SSGUID]]="",INDEX(PIs[[Column1]:[SS]],MATCH(Checklist48[[#This Row],[PIGUID]],PIs[GUID],0),6),""),"")</f>
        <v>During the drying process, if using diesel as a fuel source, burners shall be maintained to ensure clean exhaust and minimal soot and odor. Clear instructions to avoid such contamination shall be in place.
Records of service shall be documented.
“N/A” if not using diesel as a fuel source for kiln burners.</v>
      </c>
      <c r="M274" s="44" t="str">
        <f>IF(Checklist48[[#This Row],[SSGUID]]="",IF(Checklist48[[#This Row],[PIGUID]]="","",INDEX(PIs[[Column1]:[SS]],MATCH(Checklist48[[#This Row],[PIGUID]],PIs[GUID],0),8)),"")</f>
        <v>Minor Must</v>
      </c>
      <c r="N274" s="66"/>
      <c r="O274" s="66"/>
      <c r="P274" s="44" t="str">
        <f>IF(Checklist48[[#This Row],[ifna]]="NA","",IF(Checklist48[[#This Row],[RelatedPQ]]=0,"",IF(Checklist48[[#This Row],[RelatedPQ]]="","",IF((INDEX(S2PQ_relational[],MATCH(Checklist48[[#This Row],[PIGUID&amp;NO]],S2PQ_relational[PIGUID &amp; "NO"],0),1))=Checklist48[[#This Row],[PIGUID]],"Not applicable",""))))</f>
        <v/>
      </c>
      <c r="Q274" s="44" t="str">
        <f>IF(Checklist48[[#This Row],[N/A]]="Not Applicable",INDEX(S2PQ[[Step 2 questions]:[Justification]],MATCH(Checklist48[[#This Row],[RelatedPQ]],S2PQ[S2PQGUID],0),3),"")</f>
        <v/>
      </c>
      <c r="R274" s="66"/>
    </row>
    <row r="275" spans="2:18" s="43" customFormat="1" ht="90" x14ac:dyDescent="0.25">
      <c r="B275" s="44"/>
      <c r="C275" s="44"/>
      <c r="D275" s="43">
        <f>IF(Checklist48[[#This Row],[SGUID]]="",IF(Checklist48[[#This Row],[SSGUID]]="",0,1),1)</f>
        <v>0</v>
      </c>
      <c r="E275" s="44" t="s">
        <v>314</v>
      </c>
      <c r="F275" s="44" t="str">
        <f>_xlfn.IFNA(Checklist48[[#This Row],[RelatedPQ]],"NA")</f>
        <v>NA</v>
      </c>
      <c r="G275" s="44" t="e">
        <f>IF(Checklist48[[#This Row],[PIGUID]]="","",INDEX(S2PQ_relational[],MATCH(Checklist48[[#This Row],[PIGUID&amp;NO]],S2PQ_relational[PIGUID &amp; "NO"],0),2))</f>
        <v>#N/A</v>
      </c>
      <c r="H275" s="44" t="str">
        <f>Checklist48[[#This Row],[PIGUID]]&amp;"NO"</f>
        <v>3Fqbckd0AIl0t98n6D30jQNO</v>
      </c>
      <c r="I275" s="44" t="b">
        <f>IF(Checklist48[[#This Row],[PIGUID]]="","",INDEX(PIs[NA Exempt],MATCH(Checklist48[[#This Row],[PIGUID]],PIs[GUID],0),1))</f>
        <v>0</v>
      </c>
      <c r="J275" s="44" t="str">
        <f>IF(Checklist48[[#This Row],[SGUID]]="",IF(Checklist48[[#This Row],[SSGUID]]="",IF(Checklist48[[#This Row],[PIGUID]]="","",INDEX(PIs[[Column1]:[SS]],MATCH(Checklist48[[#This Row],[PIGUID]],PIs[GUID],0),2)),INDEX(PIs[[Column1]:[SS]],MATCH(Checklist48[[#This Row],[SSGUID]],PIs[SSGUID],0),18)),INDEX(PIs[[Column1]:[SS]],MATCH(Checklist48[[#This Row],[SGUID]],PIs[SGUID],0),14))</f>
        <v>HOP 33.03.03</v>
      </c>
      <c r="K275" s="44" t="str">
        <f>IF(Checklist48[[#This Row],[SGUID]]="",IF(Checklist48[[#This Row],[SSGUID]]="",IF(Checklist48[[#This Row],[PIGUID]]="","",INDEX(PIs[[Column1]:[SS]],MATCH(Checklist48[[#This Row],[PIGUID]],PIs[GUID],0),4)),INDEX(PIs[[Column1]:[Ssbody]],MATCH(Checklist48[[#This Row],[SSGUID]],PIs[SSGUID],0),19)),INDEX(PIs[[Column1]:[SS]],MATCH(Checklist48[[#This Row],[SGUID]],PIs[SGUID],0),15))</f>
        <v>In the case of natural air or sun drying in the field, locations are maintained in such a way as to prevent debris (dirt, rocks, and wind-blown material) from being introduced into harvested hops.</v>
      </c>
      <c r="L275" s="44" t="str">
        <f>IF(Checklist48[[#This Row],[SGUID]]="",IF(Checklist48[[#This Row],[SSGUID]]="",INDEX(PIs[[Column1]:[SS]],MATCH(Checklist48[[#This Row],[PIGUID]],PIs[GUID],0),6),""),"")</f>
        <v>If using natural air or sun for the drying of harvested hops in the field, the producer shall implement adequate methods to prevent contamination and maintain product integrity. Hops shall be reasonably protected from excessive wildlife and roosting and nesting areas.
“N/A” if not using natural air or sun drying hops in field.</v>
      </c>
      <c r="M275" s="44" t="str">
        <f>IF(Checklist48[[#This Row],[SSGUID]]="",IF(Checklist48[[#This Row],[PIGUID]]="","",INDEX(PIs[[Column1]:[SS]],MATCH(Checklist48[[#This Row],[PIGUID]],PIs[GUID],0),8)),"")</f>
        <v>Major Must</v>
      </c>
      <c r="N275" s="66"/>
      <c r="O275" s="66"/>
      <c r="P275" s="44" t="str">
        <f>IF(Checklist48[[#This Row],[ifna]]="NA","",IF(Checklist48[[#This Row],[RelatedPQ]]=0,"",IF(Checklist48[[#This Row],[RelatedPQ]]="","",IF((INDEX(S2PQ_relational[],MATCH(Checklist48[[#This Row],[PIGUID&amp;NO]],S2PQ_relational[PIGUID &amp; "NO"],0),1))=Checklist48[[#This Row],[PIGUID]],"Not applicable",""))))</f>
        <v/>
      </c>
      <c r="Q275" s="44" t="str">
        <f>IF(Checklist48[[#This Row],[N/A]]="Not Applicable",INDEX(S2PQ[[Step 2 questions]:[Justification]],MATCH(Checklist48[[#This Row],[RelatedPQ]],S2PQ[S2PQGUID],0),3),"")</f>
        <v/>
      </c>
      <c r="R275" s="66"/>
    </row>
    <row r="276" spans="2:18" s="43" customFormat="1" ht="33.75" x14ac:dyDescent="0.25">
      <c r="B276" s="44"/>
      <c r="C276" s="44" t="s">
        <v>179</v>
      </c>
      <c r="D276" s="43">
        <f>IF(Checklist48[[#This Row],[SGUID]]="",IF(Checklist48[[#This Row],[SSGUID]]="",0,1),1)</f>
        <v>1</v>
      </c>
      <c r="E276" s="44"/>
      <c r="F276" s="44" t="str">
        <f>_xlfn.IFNA(Checklist48[[#This Row],[RelatedPQ]],"NA")</f>
        <v/>
      </c>
      <c r="G276" s="44" t="str">
        <f>IF(Checklist48[[#This Row],[PIGUID]]="","",INDEX(S2PQ_relational[],MATCH(Checklist48[[#This Row],[PIGUID&amp;NO]],S2PQ_relational[PIGUID &amp; "NO"],0),2))</f>
        <v/>
      </c>
      <c r="H276" s="44" t="str">
        <f>Checklist48[[#This Row],[PIGUID]]&amp;"NO"</f>
        <v>NO</v>
      </c>
      <c r="I276" s="44" t="str">
        <f>IF(Checklist48[[#This Row],[PIGUID]]="","",INDEX(PIs[NA Exempt],MATCH(Checklist48[[#This Row],[PIGUID]],PIs[GUID],0),1))</f>
        <v/>
      </c>
      <c r="J276" s="44" t="str">
        <f>IF(Checklist48[[#This Row],[SGUID]]="",IF(Checklist48[[#This Row],[SSGUID]]="",IF(Checklist48[[#This Row],[PIGUID]]="","",INDEX(PIs[[Column1]:[SS]],MATCH(Checklist48[[#This Row],[PIGUID]],PIs[GUID],0),2)),INDEX(PIs[[Column1]:[SS]],MATCH(Checklist48[[#This Row],[SSGUID]],PIs[SSGUID],0),18)),INDEX(PIs[[Column1]:[SS]],MATCH(Checklist48[[#This Row],[SGUID]],PIs[SGUID],0),14))</f>
        <v>HOP 33.04 Pest control</v>
      </c>
      <c r="K27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76" s="44" t="str">
        <f>IF(Checklist48[[#This Row],[SGUID]]="",IF(Checklist48[[#This Row],[SSGUID]]="",INDEX(PIs[[Column1]:[SS]],MATCH(Checklist48[[#This Row],[PIGUID]],PIs[GUID],0),6),""),"")</f>
        <v/>
      </c>
      <c r="M276" s="44" t="str">
        <f>IF(Checklist48[[#This Row],[SSGUID]]="",IF(Checklist48[[#This Row],[PIGUID]]="","",INDEX(PIs[[Column1]:[SS]],MATCH(Checklist48[[#This Row],[PIGUID]],PIs[GUID],0),8)),"")</f>
        <v/>
      </c>
      <c r="N276" s="66"/>
      <c r="O276" s="66"/>
      <c r="P276" s="44" t="str">
        <f>IF(Checklist48[[#This Row],[ifna]]="NA","",IF(Checklist48[[#This Row],[RelatedPQ]]=0,"",IF(Checklist48[[#This Row],[RelatedPQ]]="","",IF((INDEX(S2PQ_relational[],MATCH(Checklist48[[#This Row],[PIGUID&amp;NO]],S2PQ_relational[PIGUID &amp; "NO"],0),1))=Checklist48[[#This Row],[PIGUID]],"Not applicable",""))))</f>
        <v/>
      </c>
      <c r="Q276" s="44" t="str">
        <f>IF(Checklist48[[#This Row],[N/A]]="Not Applicable",INDEX(S2PQ[[Step 2 questions]:[Justification]],MATCH(Checklist48[[#This Row],[RelatedPQ]],S2PQ[S2PQGUID],0),3),"")</f>
        <v/>
      </c>
      <c r="R276" s="66"/>
    </row>
    <row r="277" spans="2:18" s="43" customFormat="1" ht="33.75" x14ac:dyDescent="0.25">
      <c r="B277" s="44"/>
      <c r="C277" s="44"/>
      <c r="D277" s="43">
        <f>IF(Checklist48[[#This Row],[SGUID]]="",IF(Checklist48[[#This Row],[SSGUID]]="",0,1),1)</f>
        <v>0</v>
      </c>
      <c r="E277" s="44" t="s">
        <v>172</v>
      </c>
      <c r="F277" s="44" t="str">
        <f>_xlfn.IFNA(Checklist48[[#This Row],[RelatedPQ]],"NA")</f>
        <v>NA</v>
      </c>
      <c r="G277" s="44" t="e">
        <f>IF(Checklist48[[#This Row],[PIGUID]]="","",INDEX(S2PQ_relational[],MATCH(Checklist48[[#This Row],[PIGUID&amp;NO]],S2PQ_relational[PIGUID &amp; "NO"],0),2))</f>
        <v>#N/A</v>
      </c>
      <c r="H277" s="44" t="str">
        <f>Checklist48[[#This Row],[PIGUID]]&amp;"NO"</f>
        <v>36c00N92RilcASdNhrjg8PNO</v>
      </c>
      <c r="I277" s="44" t="b">
        <f>IF(Checklist48[[#This Row],[PIGUID]]="","",INDEX(PIs[NA Exempt],MATCH(Checklist48[[#This Row],[PIGUID]],PIs[GUID],0),1))</f>
        <v>0</v>
      </c>
      <c r="J277" s="44" t="str">
        <f>IF(Checklist48[[#This Row],[SGUID]]="",IF(Checklist48[[#This Row],[SSGUID]]="",IF(Checklist48[[#This Row],[PIGUID]]="","",INDEX(PIs[[Column1]:[SS]],MATCH(Checklist48[[#This Row],[PIGUID]],PIs[GUID],0),2)),INDEX(PIs[[Column1]:[SS]],MATCH(Checklist48[[#This Row],[SSGUID]],PIs[SSGUID],0),18)),INDEX(PIs[[Column1]:[SS]],MATCH(Checklist48[[#This Row],[SGUID]],PIs[SGUID],0),14))</f>
        <v>HOP 33.04.01</v>
      </c>
      <c r="K277" s="44" t="str">
        <f>IF(Checklist48[[#This Row],[SGUID]]="",IF(Checklist48[[#This Row],[SSGUID]]="",IF(Checklist48[[#This Row],[PIGUID]]="","",INDEX(PIs[[Column1]:[SS]],MATCH(Checklist48[[#This Row],[PIGUID]],PIs[GUID],0),4)),INDEX(PIs[[Column1]:[Ssbody]],MATCH(Checklist48[[#This Row],[SSGUID]],PIs[SSGUID],0),19)),INDEX(PIs[[Column1]:[SS]],MATCH(Checklist48[[#This Row],[SGUID]],PIs[SGUID],0),15))</f>
        <v>Records are kept of pest control inspections and corrective actions taken.</v>
      </c>
      <c r="L277" s="44" t="str">
        <f>IF(Checklist48[[#This Row],[SGUID]]="",IF(Checklist48[[#This Row],[SSGUID]]="",INDEX(PIs[[Column1]:[SS]],MATCH(Checklist48[[#This Row],[PIGUID]],PIs[GUID],0),6),""),"")</f>
        <v>Monitoring shall take place and records of pest control inspections and follow-up action plan(s) shall be kept.</v>
      </c>
      <c r="M277" s="44" t="str">
        <f>IF(Checklist48[[#This Row],[SSGUID]]="",IF(Checklist48[[#This Row],[PIGUID]]="","",INDEX(PIs[[Column1]:[SS]],MATCH(Checklist48[[#This Row],[PIGUID]],PIs[GUID],0),8)),"")</f>
        <v>Major Must</v>
      </c>
      <c r="N277" s="66"/>
      <c r="O277" s="66"/>
      <c r="P277" s="44" t="str">
        <f>IF(Checklist48[[#This Row],[ifna]]="NA","",IF(Checklist48[[#This Row],[RelatedPQ]]=0,"",IF(Checklist48[[#This Row],[RelatedPQ]]="","",IF((INDEX(S2PQ_relational[],MATCH(Checklist48[[#This Row],[PIGUID&amp;NO]],S2PQ_relational[PIGUID &amp; "NO"],0),1))=Checklist48[[#This Row],[PIGUID]],"Not applicable",""))))</f>
        <v/>
      </c>
      <c r="Q277" s="44" t="str">
        <f>IF(Checklist48[[#This Row],[N/A]]="Not Applicable",INDEX(S2PQ[[Step 2 questions]:[Justification]],MATCH(Checklist48[[#This Row],[RelatedPQ]],S2PQ[S2PQGUID],0),3),"")</f>
        <v/>
      </c>
      <c r="R277" s="66"/>
    </row>
    <row r="278" spans="2:18" s="43" customFormat="1" ht="45" x14ac:dyDescent="0.25">
      <c r="B278" s="44"/>
      <c r="C278" s="44"/>
      <c r="D278" s="43">
        <f>IF(Checklist48[[#This Row],[SGUID]]="",IF(Checklist48[[#This Row],[SSGUID]]="",0,1),1)</f>
        <v>0</v>
      </c>
      <c r="E278" s="44" t="s">
        <v>308</v>
      </c>
      <c r="F278" s="44" t="str">
        <f>_xlfn.IFNA(Checklist48[[#This Row],[RelatedPQ]],"NA")</f>
        <v>NA</v>
      </c>
      <c r="G278" s="44" t="e">
        <f>IF(Checklist48[[#This Row],[PIGUID]]="","",INDEX(S2PQ_relational[],MATCH(Checklist48[[#This Row],[PIGUID&amp;NO]],S2PQ_relational[PIGUID &amp; "NO"],0),2))</f>
        <v>#N/A</v>
      </c>
      <c r="H278" s="44" t="str">
        <f>Checklist48[[#This Row],[PIGUID]]&amp;"NO"</f>
        <v>Noq7ut0eVZHxP29XH45mJNO</v>
      </c>
      <c r="I278" s="44" t="b">
        <f>IF(Checklist48[[#This Row],[PIGUID]]="","",INDEX(PIs[NA Exempt],MATCH(Checklist48[[#This Row],[PIGUID]],PIs[GUID],0),1))</f>
        <v>0</v>
      </c>
      <c r="J278" s="44" t="str">
        <f>IF(Checklist48[[#This Row],[SGUID]]="",IF(Checklist48[[#This Row],[SSGUID]]="",IF(Checklist48[[#This Row],[PIGUID]]="","",INDEX(PIs[[Column1]:[SS]],MATCH(Checklist48[[#This Row],[PIGUID]],PIs[GUID],0),2)),INDEX(PIs[[Column1]:[SS]],MATCH(Checklist48[[#This Row],[SSGUID]],PIs[SSGUID],0),18)),INDEX(PIs[[Column1]:[SS]],MATCH(Checklist48[[#This Row],[SGUID]],PIs[SGUID],0),14))</f>
        <v>HOP 33.04.02</v>
      </c>
      <c r="K278" s="44" t="str">
        <f>IF(Checklist48[[#This Row],[SGUID]]="",IF(Checklist48[[#This Row],[SSGUID]]="",IF(Checklist48[[#This Row],[PIGUID]]="","",INDEX(PIs[[Column1]:[SS]],MATCH(Checklist48[[#This Row],[PIGUID]],PIs[GUID],0),4)),INDEX(PIs[[Column1]:[Ssbody]],MATCH(Checklist48[[#This Row],[SSGUID]],PIs[SSGUID],0),19)),INDEX(PIs[[Column1]:[SS]],MATCH(Checklist48[[#This Row],[SGUID]],PIs[SGUID],0),15))</f>
        <v>Methods are in place to prevent birds from entering hop harvesting and handling facilities.</v>
      </c>
      <c r="L278" s="44" t="str">
        <f>IF(Checklist48[[#This Row],[SGUID]]="",IF(Checklist48[[#This Row],[SSGUID]]="",INDEX(PIs[[Column1]:[SS]],MATCH(Checklist48[[#This Row],[PIGUID]],PIs[GUID],0),6),""),"")</f>
        <v>The producer shall be able to show that methods are in place to control access of animals and wildlife to facilities during the harvesting and postharvesting seasons (bird netting/screening, air curtains, etc.).</v>
      </c>
      <c r="M278" s="44" t="str">
        <f>IF(Checklist48[[#This Row],[SSGUID]]="",IF(Checklist48[[#This Row],[PIGUID]]="","",INDEX(PIs[[Column1]:[SS]],MATCH(Checklist48[[#This Row],[PIGUID]],PIs[GUID],0),8)),"")</f>
        <v>Minor Must</v>
      </c>
      <c r="N278" s="66"/>
      <c r="O278" s="66"/>
      <c r="P278" s="44" t="str">
        <f>IF(Checklist48[[#This Row],[ifna]]="NA","",IF(Checklist48[[#This Row],[RelatedPQ]]=0,"",IF(Checklist48[[#This Row],[RelatedPQ]]="","",IF((INDEX(S2PQ_relational[],MATCH(Checklist48[[#This Row],[PIGUID&amp;NO]],S2PQ_relational[PIGUID &amp; "NO"],0),1))=Checklist48[[#This Row],[PIGUID]],"Not applicable",""))))</f>
        <v/>
      </c>
      <c r="Q278" s="44" t="str">
        <f>IF(Checklist48[[#This Row],[N/A]]="Not Applicable",INDEX(S2PQ[[Step 2 questions]:[Justification]],MATCH(Checklist48[[#This Row],[RelatedPQ]],S2PQ[S2PQGUID],0),3),"")</f>
        <v/>
      </c>
      <c r="R278" s="66"/>
    </row>
    <row r="279" spans="2:18" s="43" customFormat="1" ht="123.75" x14ac:dyDescent="0.25">
      <c r="B279" s="44"/>
      <c r="C279" s="44"/>
      <c r="D279" s="43">
        <f>IF(Checklist48[[#This Row],[SGUID]]="",IF(Checklist48[[#This Row],[SSGUID]]="",0,1),1)</f>
        <v>0</v>
      </c>
      <c r="E279" s="44" t="s">
        <v>302</v>
      </c>
      <c r="F279" s="44" t="str">
        <f>_xlfn.IFNA(Checklist48[[#This Row],[RelatedPQ]],"NA")</f>
        <v>NA</v>
      </c>
      <c r="G279" s="44" t="e">
        <f>IF(Checklist48[[#This Row],[PIGUID]]="","",INDEX(S2PQ_relational[],MATCH(Checklist48[[#This Row],[PIGUID&amp;NO]],S2PQ_relational[PIGUID &amp; "NO"],0),2))</f>
        <v>#N/A</v>
      </c>
      <c r="H279" s="44" t="str">
        <f>Checklist48[[#This Row],[PIGUID]]&amp;"NO"</f>
        <v>4KW1SySAZzI9CeyboEsmEYNO</v>
      </c>
      <c r="I279" s="44" t="b">
        <f>IF(Checklist48[[#This Row],[PIGUID]]="","",INDEX(PIs[NA Exempt],MATCH(Checklist48[[#This Row],[PIGUID]],PIs[GUID],0),1))</f>
        <v>0</v>
      </c>
      <c r="J279" s="44" t="str">
        <f>IF(Checklist48[[#This Row],[SGUID]]="",IF(Checklist48[[#This Row],[SSGUID]]="",IF(Checklist48[[#This Row],[PIGUID]]="","",INDEX(PIs[[Column1]:[SS]],MATCH(Checklist48[[#This Row],[PIGUID]],PIs[GUID],0),2)),INDEX(PIs[[Column1]:[SS]],MATCH(Checklist48[[#This Row],[SSGUID]],PIs[SSGUID],0),18)),INDEX(PIs[[Column1]:[SS]],MATCH(Checklist48[[#This Row],[SGUID]],PIs[SGUID],0),14))</f>
        <v>HOP 33.04.03</v>
      </c>
      <c r="K279" s="44" t="str">
        <f>IF(Checklist48[[#This Row],[SGUID]]="",IF(Checklist48[[#This Row],[SSGUID]]="",IF(Checklist48[[#This Row],[PIGUID]]="","",INDEX(PIs[[Column1]:[SS]],MATCH(Checklist48[[#This Row],[PIGUID]],PIs[GUID],0),4)),INDEX(PIs[[Column1]:[Ssbody]],MATCH(Checklist48[[#This Row],[SSGUID]],PIs[SSGUID],0),19)),INDEX(PIs[[Column1]:[SS]],MATCH(Checklist48[[#This Row],[SGUID]],PIs[SGUID],0),15))</f>
        <v>A pest management plan is in place and implemented.</v>
      </c>
      <c r="L279" s="44" t="str">
        <f>IF(Checklist48[[#This Row],[SGUID]]="",IF(Checklist48[[#This Row],[SSGUID]]="",INDEX(PIs[[Column1]:[SS]],MATCH(Checklist48[[#This Row],[PIGUID]],PIs[GUID],0),6),""),"")</f>
        <v>A pest management plan for monitoring and control of pests in the packing and storage areas shall be in place.
There shall be visual evidence that the pest monitoring and correcting processes are effective. Pest control programs shall be in place during the off season. Monitoring shall be documented. Rodent traps shall be used only inside facilities. Bait stations shall not be used inside facilities. Traps shall be located an adequate distance away from piles in cooling and baling facilities to avoid contamination.</v>
      </c>
      <c r="M279" s="44" t="str">
        <f>IF(Checklist48[[#This Row],[SSGUID]]="",IF(Checklist48[[#This Row],[PIGUID]]="","",INDEX(PIs[[Column1]:[SS]],MATCH(Checklist48[[#This Row],[PIGUID]],PIs[GUID],0),8)),"")</f>
        <v>Minor Must</v>
      </c>
      <c r="N279" s="66"/>
      <c r="O279" s="66"/>
      <c r="P279" s="44" t="str">
        <f>IF(Checklist48[[#This Row],[ifna]]="NA","",IF(Checklist48[[#This Row],[RelatedPQ]]=0,"",IF(Checklist48[[#This Row],[RelatedPQ]]="","",IF((INDEX(S2PQ_relational[],MATCH(Checklist48[[#This Row],[PIGUID&amp;NO]],S2PQ_relational[PIGUID &amp; "NO"],0),1))=Checklist48[[#This Row],[PIGUID]],"Not applicable",""))))</f>
        <v/>
      </c>
      <c r="Q279" s="44" t="str">
        <f>IF(Checklist48[[#This Row],[N/A]]="Not Applicable",INDEX(S2PQ[[Step 2 questions]:[Justification]],MATCH(Checklist48[[#This Row],[RelatedPQ]],S2PQ[S2PQGUID],0),3),"")</f>
        <v/>
      </c>
      <c r="R279" s="66"/>
    </row>
    <row r="280" spans="2:18" s="43" customFormat="1" ht="33.75" x14ac:dyDescent="0.25">
      <c r="B280" s="44"/>
      <c r="C280" s="44" t="s">
        <v>283</v>
      </c>
      <c r="D280" s="43">
        <f>IF(Checklist48[[#This Row],[SGUID]]="",IF(Checklist48[[#This Row],[SSGUID]]="",0,1),1)</f>
        <v>1</v>
      </c>
      <c r="E280" s="44"/>
      <c r="F280" s="44" t="str">
        <f>_xlfn.IFNA(Checklist48[[#This Row],[RelatedPQ]],"NA")</f>
        <v/>
      </c>
      <c r="G280" s="44" t="str">
        <f>IF(Checklist48[[#This Row],[PIGUID]]="","",INDEX(S2PQ_relational[],MATCH(Checklist48[[#This Row],[PIGUID&amp;NO]],S2PQ_relational[PIGUID &amp; "NO"],0),2))</f>
        <v/>
      </c>
      <c r="H280" s="44" t="str">
        <f>Checklist48[[#This Row],[PIGUID]]&amp;"NO"</f>
        <v>NO</v>
      </c>
      <c r="I280" s="44" t="str">
        <f>IF(Checklist48[[#This Row],[PIGUID]]="","",INDEX(PIs[NA Exempt],MATCH(Checklist48[[#This Row],[PIGUID]],PIs[GUID],0),1))</f>
        <v/>
      </c>
      <c r="J280" s="44" t="str">
        <f>IF(Checklist48[[#This Row],[SGUID]]="",IF(Checklist48[[#This Row],[SSGUID]]="",IF(Checklist48[[#This Row],[PIGUID]]="","",INDEX(PIs[[Column1]:[SS]],MATCH(Checklist48[[#This Row],[PIGUID]],PIs[GUID],0),2)),INDEX(PIs[[Column1]:[SS]],MATCH(Checklist48[[#This Row],[SSGUID]],PIs[SSGUID],0),18)),INDEX(PIs[[Column1]:[SS]],MATCH(Checklist48[[#This Row],[SGUID]],PIs[SGUID],0),14))</f>
        <v>HOP 33.05 Finished products</v>
      </c>
      <c r="K2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280" s="44" t="str">
        <f>IF(Checklist48[[#This Row],[SGUID]]="",IF(Checklist48[[#This Row],[SSGUID]]="",INDEX(PIs[[Column1]:[SS]],MATCH(Checklist48[[#This Row],[PIGUID]],PIs[GUID],0),6),""),"")</f>
        <v/>
      </c>
      <c r="M280" s="44" t="str">
        <f>IF(Checklist48[[#This Row],[SSGUID]]="",IF(Checklist48[[#This Row],[PIGUID]]="","",INDEX(PIs[[Column1]:[SS]],MATCH(Checklist48[[#This Row],[PIGUID]],PIs[GUID],0),8)),"")</f>
        <v/>
      </c>
      <c r="N280" s="66"/>
      <c r="O280" s="66"/>
      <c r="P280" s="44" t="str">
        <f>IF(Checklist48[[#This Row],[ifna]]="NA","",IF(Checklist48[[#This Row],[RelatedPQ]]=0,"",IF(Checklist48[[#This Row],[RelatedPQ]]="","",IF((INDEX(S2PQ_relational[],MATCH(Checklist48[[#This Row],[PIGUID&amp;NO]],S2PQ_relational[PIGUID &amp; "NO"],0),1))=Checklist48[[#This Row],[PIGUID]],"Not applicable",""))))</f>
        <v/>
      </c>
      <c r="Q280" s="44" t="str">
        <f>IF(Checklist48[[#This Row],[N/A]]="Not Applicable",INDEX(S2PQ[[Step 2 questions]:[Justification]],MATCH(Checklist48[[#This Row],[RelatedPQ]],S2PQ[S2PQGUID],0),3),"")</f>
        <v/>
      </c>
      <c r="R280" s="66"/>
    </row>
    <row r="281" spans="2:18" s="43" customFormat="1" ht="67.5" x14ac:dyDescent="0.25">
      <c r="B281" s="44"/>
      <c r="C281" s="44"/>
      <c r="D281" s="43">
        <f>IF(Checklist48[[#This Row],[SGUID]]="",IF(Checklist48[[#This Row],[SSGUID]]="",0,1),1)</f>
        <v>0</v>
      </c>
      <c r="E281" s="44" t="s">
        <v>296</v>
      </c>
      <c r="F281" s="44" t="str">
        <f>_xlfn.IFNA(Checklist48[[#This Row],[RelatedPQ]],"NA")</f>
        <v>NA</v>
      </c>
      <c r="G281" s="44" t="e">
        <f>IF(Checklist48[[#This Row],[PIGUID]]="","",INDEX(S2PQ_relational[],MATCH(Checklist48[[#This Row],[PIGUID&amp;NO]],S2PQ_relational[PIGUID &amp; "NO"],0),2))</f>
        <v>#N/A</v>
      </c>
      <c r="H281" s="44" t="str">
        <f>Checklist48[[#This Row],[PIGUID]]&amp;"NO"</f>
        <v>5IMfJyud258B7oqXX9lY1GNO</v>
      </c>
      <c r="I281" s="44" t="b">
        <f>IF(Checklist48[[#This Row],[PIGUID]]="","",INDEX(PIs[NA Exempt],MATCH(Checklist48[[#This Row],[PIGUID]],PIs[GUID],0),1))</f>
        <v>0</v>
      </c>
      <c r="J281" s="44" t="str">
        <f>IF(Checklist48[[#This Row],[SGUID]]="",IF(Checklist48[[#This Row],[SSGUID]]="",IF(Checklist48[[#This Row],[PIGUID]]="","",INDEX(PIs[[Column1]:[SS]],MATCH(Checklist48[[#This Row],[PIGUID]],PIs[GUID],0),2)),INDEX(PIs[[Column1]:[SS]],MATCH(Checklist48[[#This Row],[SSGUID]],PIs[SSGUID],0),18)),INDEX(PIs[[Column1]:[SS]],MATCH(Checklist48[[#This Row],[SGUID]],PIs[SGUID],0),14))</f>
        <v>HOP 33.05.01</v>
      </c>
      <c r="K281" s="44" t="str">
        <f>IF(Checklist48[[#This Row],[SGUID]]="",IF(Checklist48[[#This Row],[SSGUID]]="",IF(Checklist48[[#This Row],[PIGUID]]="","",INDEX(PIs[[Column1]:[SS]],MATCH(Checklist48[[#This Row],[PIGUID]],PIs[GUID],0),4)),INDEX(PIs[[Column1]:[Ssbody]],MATCH(Checklist48[[#This Row],[SSGUID]],PIs[SSGUID],0),19)),INDEX(PIs[[Column1]:[SS]],MATCH(Checklist48[[#This Row],[SGUID]],PIs[SGUID],0),15))</f>
        <v>Final product labeling is appropriate.</v>
      </c>
      <c r="L281" s="44" t="str">
        <f>IF(Checklist48[[#This Row],[SGUID]]="",IF(Checklist48[[#This Row],[SSGUID]]="",INDEX(PIs[[Column1]:[SS]],MATCH(Checklist48[[#This Row],[PIGUID]],PIs[GUID],0),6),""),"")</f>
        <v>Where final product packing is included in the scope of certification, finished bales shall be clearly labeled with an approved numbering scheme from the country they are produced in, and where known, country of intended sale. At minimum, bales shall be identified by grower number and/or region, variety, and lot number.</v>
      </c>
      <c r="M281" s="44" t="str">
        <f>IF(Checklist48[[#This Row],[SSGUID]]="",IF(Checklist48[[#This Row],[PIGUID]]="","",INDEX(PIs[[Column1]:[SS]],MATCH(Checklist48[[#This Row],[PIGUID]],PIs[GUID],0),8)),"")</f>
        <v>Minor Must</v>
      </c>
      <c r="N281" s="66"/>
      <c r="O281" s="66"/>
      <c r="P281" s="44" t="str">
        <f>IF(Checklist48[[#This Row],[ifna]]="NA","",IF(Checklist48[[#This Row],[RelatedPQ]]=0,"",IF(Checklist48[[#This Row],[RelatedPQ]]="","",IF((INDEX(S2PQ_relational[],MATCH(Checklist48[[#This Row],[PIGUID&amp;NO]],S2PQ_relational[PIGUID &amp; "NO"],0),1))=Checklist48[[#This Row],[PIGUID]],"Not applicable",""))))</f>
        <v/>
      </c>
      <c r="Q281" s="44" t="str">
        <f>IF(Checklist48[[#This Row],[N/A]]="Not Applicable",INDEX(S2PQ[[Step 2 questions]:[Justification]],MATCH(Checklist48[[#This Row],[RelatedPQ]],S2PQ[S2PQGUID],0),3),"")</f>
        <v/>
      </c>
      <c r="R281" s="66"/>
    </row>
    <row r="282" spans="2:18" s="43" customFormat="1" ht="45" x14ac:dyDescent="0.25">
      <c r="B282" s="44"/>
      <c r="C282" s="44"/>
      <c r="D282" s="43">
        <f>IF(Checklist48[[#This Row],[SGUID]]="",IF(Checklist48[[#This Row],[SSGUID]]="",0,1),1)</f>
        <v>0</v>
      </c>
      <c r="E282" s="44" t="s">
        <v>290</v>
      </c>
      <c r="F282" s="44" t="str">
        <f>_xlfn.IFNA(Checklist48[[#This Row],[RelatedPQ]],"NA")</f>
        <v>NA</v>
      </c>
      <c r="G282" s="44" t="e">
        <f>IF(Checklist48[[#This Row],[PIGUID]]="","",INDEX(S2PQ_relational[],MATCH(Checklist48[[#This Row],[PIGUID&amp;NO]],S2PQ_relational[PIGUID &amp; "NO"],0),2))</f>
        <v>#N/A</v>
      </c>
      <c r="H282" s="44" t="str">
        <f>Checklist48[[#This Row],[PIGUID]]&amp;"NO"</f>
        <v>gglnLtMXx0d4wvDnnR3RPNO</v>
      </c>
      <c r="I282" s="44" t="b">
        <f>IF(Checklist48[[#This Row],[PIGUID]]="","",INDEX(PIs[NA Exempt],MATCH(Checklist48[[#This Row],[PIGUID]],PIs[GUID],0),1))</f>
        <v>0</v>
      </c>
      <c r="J282" s="44" t="str">
        <f>IF(Checklist48[[#This Row],[SGUID]]="",IF(Checklist48[[#This Row],[SSGUID]]="",IF(Checklist48[[#This Row],[PIGUID]]="","",INDEX(PIs[[Column1]:[SS]],MATCH(Checklist48[[#This Row],[PIGUID]],PIs[GUID],0),2)),INDEX(PIs[[Column1]:[SS]],MATCH(Checklist48[[#This Row],[SSGUID]],PIs[SSGUID],0),18)),INDEX(PIs[[Column1]:[SS]],MATCH(Checklist48[[#This Row],[SGUID]],PIs[SGUID],0),14))</f>
        <v>HOP 33.05.02</v>
      </c>
      <c r="K282" s="44" t="str">
        <f>IF(Checklist48[[#This Row],[SGUID]]="",IF(Checklist48[[#This Row],[SSGUID]]="",IF(Checklist48[[#This Row],[PIGUID]]="","",INDEX(PIs[[Column1]:[SS]],MATCH(Checklist48[[#This Row],[PIGUID]],PIs[GUID],0),4)),INDEX(PIs[[Column1]:[Ssbody]],MATCH(Checklist48[[#This Row],[SSGUID]],PIs[SSGUID],0),19)),INDEX(PIs[[Column1]:[SS]],MATCH(Checklist48[[#This Row],[SGUID]],PIs[SGUID],0),15))</f>
        <v>Finished bale weights are verified.</v>
      </c>
      <c r="L282" s="44" t="str">
        <f>IF(Checklist48[[#This Row],[SGUID]]="",IF(Checklist48[[#This Row],[SSGUID]]="",INDEX(PIs[[Column1]:[SS]],MATCH(Checklist48[[#This Row],[PIGUID]],PIs[GUID],0),6),""),"")</f>
        <v>Finished bales shall be weighed using calibrated scales. Weights shall be documented by lot number. Procedures shall be in place to comply with targeted weights.</v>
      </c>
      <c r="M282" s="44" t="str">
        <f>IF(Checklist48[[#This Row],[SSGUID]]="",IF(Checklist48[[#This Row],[PIGUID]]="","",INDEX(PIs[[Column1]:[SS]],MATCH(Checklist48[[#This Row],[PIGUID]],PIs[GUID],0),8)),"")</f>
        <v>Minor Must</v>
      </c>
      <c r="N282" s="66"/>
      <c r="O282" s="66"/>
      <c r="P282" s="44" t="str">
        <f>IF(Checklist48[[#This Row],[ifna]]="NA","",IF(Checklist48[[#This Row],[RelatedPQ]]=0,"",IF(Checklist48[[#This Row],[RelatedPQ]]="","",IF((INDEX(S2PQ_relational[],MATCH(Checklist48[[#This Row],[PIGUID&amp;NO]],S2PQ_relational[PIGUID &amp; "NO"],0),1))=Checklist48[[#This Row],[PIGUID]],"Not applicable",""))))</f>
        <v/>
      </c>
      <c r="Q282" s="44" t="str">
        <f>IF(Checklist48[[#This Row],[N/A]]="Not Applicable",INDEX(S2PQ[[Step 2 questions]:[Justification]],MATCH(Checklist48[[#This Row],[RelatedPQ]],S2PQ[S2PQGUID],0),3),"")</f>
        <v/>
      </c>
      <c r="R282" s="66"/>
    </row>
    <row r="283" spans="2:18" s="43" customFormat="1" ht="67.5" x14ac:dyDescent="0.25">
      <c r="B283" s="44"/>
      <c r="C283" s="44"/>
      <c r="D283" s="43">
        <f>IF(Checklist48[[#This Row],[SGUID]]="",IF(Checklist48[[#This Row],[SSGUID]]="",0,1),1)</f>
        <v>0</v>
      </c>
      <c r="E283" s="44" t="s">
        <v>284</v>
      </c>
      <c r="F283" s="44" t="str">
        <f>_xlfn.IFNA(Checklist48[[#This Row],[RelatedPQ]],"NA")</f>
        <v>NA</v>
      </c>
      <c r="G283" s="44" t="e">
        <f>IF(Checklist48[[#This Row],[PIGUID]]="","",INDEX(S2PQ_relational[],MATCH(Checklist48[[#This Row],[PIGUID&amp;NO]],S2PQ_relational[PIGUID &amp; "NO"],0),2))</f>
        <v>#N/A</v>
      </c>
      <c r="H283" s="44" t="str">
        <f>Checklist48[[#This Row],[PIGUID]]&amp;"NO"</f>
        <v>6RkXpaogLMXAoMFkiJ9fiZNO</v>
      </c>
      <c r="I283" s="44" t="b">
        <f>IF(Checklist48[[#This Row],[PIGUID]]="","",INDEX(PIs[NA Exempt],MATCH(Checklist48[[#This Row],[PIGUID]],PIs[GUID],0),1))</f>
        <v>0</v>
      </c>
      <c r="J283" s="44" t="str">
        <f>IF(Checklist48[[#This Row],[SGUID]]="",IF(Checklist48[[#This Row],[SSGUID]]="",IF(Checklist48[[#This Row],[PIGUID]]="","",INDEX(PIs[[Column1]:[SS]],MATCH(Checklist48[[#This Row],[PIGUID]],PIs[GUID],0),2)),INDEX(PIs[[Column1]:[SS]],MATCH(Checklist48[[#This Row],[SSGUID]],PIs[SSGUID],0),18)),INDEX(PIs[[Column1]:[SS]],MATCH(Checklist48[[#This Row],[SGUID]],PIs[SGUID],0),14))</f>
        <v>HOP 33.05.03</v>
      </c>
      <c r="K283" s="44" t="str">
        <f>IF(Checklist48[[#This Row],[SGUID]]="",IF(Checklist48[[#This Row],[SSGUID]]="",IF(Checklist48[[#This Row],[PIGUID]]="","",INDEX(PIs[[Column1]:[SS]],MATCH(Checklist48[[#This Row],[PIGUID]],PIs[GUID],0),4)),INDEX(PIs[[Column1]:[Ssbody]],MATCH(Checklist48[[#This Row],[SSGUID]],PIs[SSGUID],0),19)),INDEX(PIs[[Column1]:[SS]],MATCH(Checklist48[[#This Row],[SGUID]],PIs[SGUID],0),15))</f>
        <v>A product analysis is performed.</v>
      </c>
      <c r="L283" s="44" t="str">
        <f>IF(Checklist48[[#This Row],[SGUID]]="",IF(Checklist48[[#This Row],[SSGUID]]="",INDEX(PIs[[Column1]:[SS]],MATCH(Checklist48[[#This Row],[PIGUID]],PIs[GUID],0),6),""),"")</f>
        <v>If quality parameters are analyzed, these analyses shall be performed by a third-party laboratory that utilizes industry standards or customer specifications (alpha acids, hop storage index, moisture, seed, leaf, stem, etc.). Analysis records shall be kept for each lot.</v>
      </c>
      <c r="M283" s="44" t="str">
        <f>IF(Checklist48[[#This Row],[SSGUID]]="",IF(Checklist48[[#This Row],[PIGUID]]="","",INDEX(PIs[[Column1]:[SS]],MATCH(Checklist48[[#This Row],[PIGUID]],PIs[GUID],0),8)),"")</f>
        <v>Minor Must</v>
      </c>
      <c r="N283" s="66"/>
      <c r="O283" s="66"/>
      <c r="P283" s="44" t="str">
        <f>IF(Checklist48[[#This Row],[ifna]]="NA","",IF(Checklist48[[#This Row],[RelatedPQ]]=0,"",IF(Checklist48[[#This Row],[RelatedPQ]]="","",IF((INDEX(S2PQ_relational[],MATCH(Checklist48[[#This Row],[PIGUID&amp;NO]],S2PQ_relational[PIGUID &amp; "NO"],0),1))=Checklist48[[#This Row],[PIGUID]],"Not applicable",""))))</f>
        <v/>
      </c>
      <c r="Q283" s="44" t="str">
        <f>IF(Checklist48[[#This Row],[N/A]]="Not Applicable",INDEX(S2PQ[[Step 2 questions]:[Justification]],MATCH(Checklist48[[#This Row],[RelatedPQ]],S2PQ[S2PQGUID],0),3),"")</f>
        <v/>
      </c>
      <c r="R283" s="66"/>
    </row>
    <row r="284" spans="2:18" s="43" customFormat="1" ht="56.25" x14ac:dyDescent="0.25">
      <c r="B284" s="44"/>
      <c r="C284" s="44"/>
      <c r="D284" s="43">
        <f>IF(Checklist48[[#This Row],[SGUID]]="",IF(Checklist48[[#This Row],[SSGUID]]="",0,1),1)</f>
        <v>0</v>
      </c>
      <c r="E284" s="44" t="s">
        <v>277</v>
      </c>
      <c r="F284" s="44" t="str">
        <f>_xlfn.IFNA(Checklist48[[#This Row],[RelatedPQ]],"NA")</f>
        <v>NA</v>
      </c>
      <c r="G284" s="44" t="e">
        <f>IF(Checklist48[[#This Row],[PIGUID]]="","",INDEX(S2PQ_relational[],MATCH(Checklist48[[#This Row],[PIGUID&amp;NO]],S2PQ_relational[PIGUID &amp; "NO"],0),2))</f>
        <v>#N/A</v>
      </c>
      <c r="H284" s="44" t="str">
        <f>Checklist48[[#This Row],[PIGUID]]&amp;"NO"</f>
        <v>wJGxkpTtpUJs74DNe2IgNNO</v>
      </c>
      <c r="I284" s="44" t="b">
        <f>IF(Checklist48[[#This Row],[PIGUID]]="","",INDEX(PIs[NA Exempt],MATCH(Checklist48[[#This Row],[PIGUID]],PIs[GUID],0),1))</f>
        <v>0</v>
      </c>
      <c r="J284" s="44" t="str">
        <f>IF(Checklist48[[#This Row],[SGUID]]="",IF(Checklist48[[#This Row],[SSGUID]]="",IF(Checklist48[[#This Row],[PIGUID]]="","",INDEX(PIs[[Column1]:[SS]],MATCH(Checklist48[[#This Row],[PIGUID]],PIs[GUID],0),2)),INDEX(PIs[[Column1]:[SS]],MATCH(Checklist48[[#This Row],[SSGUID]],PIs[SSGUID],0),18)),INDEX(PIs[[Column1]:[SS]],MATCH(Checklist48[[#This Row],[SGUID]],PIs[SGUID],0),14))</f>
        <v>HOP 33.05.04</v>
      </c>
      <c r="K284" s="44" t="str">
        <f>IF(Checklist48[[#This Row],[SGUID]]="",IF(Checklist48[[#This Row],[SSGUID]]="",IF(Checklist48[[#This Row],[PIGUID]]="","",INDEX(PIs[[Column1]:[SS]],MATCH(Checklist48[[#This Row],[PIGUID]],PIs[GUID],0),4)),INDEX(PIs[[Column1]:[Ssbody]],MATCH(Checklist48[[#This Row],[SSGUID]],PIs[SSGUID],0),19)),INDEX(PIs[[Column1]:[SS]],MATCH(Checklist48[[#This Row],[SGUID]],PIs[SGUID],0),15))</f>
        <v>Producer has comingling prevention policies in place.</v>
      </c>
      <c r="L284" s="44" t="str">
        <f>IF(Checklist48[[#This Row],[SGUID]]="",IF(Checklist48[[#This Row],[SSGUID]]="",INDEX(PIs[[Column1]:[SS]],MATCH(Checklist48[[#This Row],[PIGUID]],PIs[GUID],0),6),""),"")</f>
        <v>Producer shall have in place documented procedures for the prevention of comingling and cross contamination of varieties in the drying, baling, and storage (where applicable) facilities. Varieties shall be clearly identified and documented.</v>
      </c>
      <c r="M284" s="44" t="str">
        <f>IF(Checklist48[[#This Row],[SSGUID]]="",IF(Checklist48[[#This Row],[PIGUID]]="","",INDEX(PIs[[Column1]:[SS]],MATCH(Checklist48[[#This Row],[PIGUID]],PIs[GUID],0),8)),"")</f>
        <v>Major Must</v>
      </c>
      <c r="N284" s="66"/>
      <c r="O284" s="66"/>
      <c r="P284" s="44" t="str">
        <f>IF(Checklist48[[#This Row],[ifna]]="NA","",IF(Checklist48[[#This Row],[RelatedPQ]]=0,"",IF(Checklist48[[#This Row],[RelatedPQ]]="","",IF((INDEX(S2PQ_relational[],MATCH(Checklist48[[#This Row],[PIGUID&amp;NO]],S2PQ_relational[PIGUID &amp; "NO"],0),1))=Checklist48[[#This Row],[PIGUID]],"Not applicable",""))))</f>
        <v/>
      </c>
      <c r="Q284" s="44" t="str">
        <f>IF(Checklist48[[#This Row],[N/A]]="Not Applicable",INDEX(S2PQ[[Step 2 questions]:[Justification]],MATCH(Checklist48[[#This Row],[RelatedPQ]],S2PQ[S2PQGUID],0),3),"")</f>
        <v/>
      </c>
      <c r="R284" s="66"/>
    </row>
    <row r="285" spans="2:18" s="43" customFormat="1" ht="33.75" x14ac:dyDescent="0.25">
      <c r="B285" s="44"/>
      <c r="C285" s="44" t="s">
        <v>258</v>
      </c>
      <c r="D285" s="43">
        <f>IF(Checklist48[[#This Row],[SGUID]]="",IF(Checklist48[[#This Row],[SSGUID]]="",0,1),1)</f>
        <v>1</v>
      </c>
      <c r="E285" s="44"/>
      <c r="F285" s="44" t="str">
        <f>_xlfn.IFNA(Checklist48[[#This Row],[RelatedPQ]],"NA")</f>
        <v/>
      </c>
      <c r="G285" s="44" t="str">
        <f>IF(Checklist48[[#This Row],[PIGUID]]="","",INDEX(S2PQ_relational[],MATCH(Checklist48[[#This Row],[PIGUID&amp;NO]],S2PQ_relational[PIGUID &amp; "NO"],0),2))</f>
        <v/>
      </c>
      <c r="H285" s="44" t="str">
        <f>Checklist48[[#This Row],[PIGUID]]&amp;"NO"</f>
        <v>NO</v>
      </c>
      <c r="I285" s="44" t="str">
        <f>IF(Checklist48[[#This Row],[PIGUID]]="","",INDEX(PIs[NA Exempt],MATCH(Checklist48[[#This Row],[PIGUID]],PIs[GUID],0),1))</f>
        <v/>
      </c>
      <c r="J285" s="44" t="str">
        <f>IF(Checklist48[[#This Row],[SGUID]]="",IF(Checklist48[[#This Row],[SSGUID]]="",IF(Checklist48[[#This Row],[PIGUID]]="","",INDEX(PIs[[Column1]:[SS]],MATCH(Checklist48[[#This Row],[PIGUID]],PIs[GUID],0),2)),INDEX(PIs[[Column1]:[SS]],MATCH(Checklist48[[#This Row],[SSGUID]],PIs[SSGUID],0),18)),INDEX(PIs[[Column1]:[SS]],MATCH(Checklist48[[#This Row],[SGUID]],PIs[SGUID],0),14))</f>
        <v>HOP 33.06 Transport</v>
      </c>
      <c r="K285" s="44" t="str">
        <f>IF(Checklist48[[#This Row],[SGUID]]="",IF(Checklist48[[#This Row],[SSGUID]]="",IF(Checklist48[[#This Row],[PIGUID]]="","",INDEX(PIs[[Column1]:[SS]],MATCH(Checklist48[[#This Row],[PIGUID]],PIs[GUID],0),4)),INDEX(PIs[[Column1]:[Ssbody]],MATCH(Checklist48[[#This Row],[SSGUID]],PIs[SSGUID],0),19)),INDEX(PIs[[Column1]:[SS]],MATCH(Checklist48[[#This Row],[SGUID]],PIs[SGUID],0),15))</f>
        <v>-</v>
      </c>
      <c r="L285" s="44" t="str">
        <f>IF(Checklist48[[#This Row],[SGUID]]="",IF(Checklist48[[#This Row],[SSGUID]]="",INDEX(PIs[[Column1]:[SS]],MATCH(Checklist48[[#This Row],[PIGUID]],PIs[GUID],0),6),""),"")</f>
        <v/>
      </c>
      <c r="M285" s="44" t="str">
        <f>IF(Checklist48[[#This Row],[SSGUID]]="",IF(Checklist48[[#This Row],[PIGUID]]="","",INDEX(PIs[[Column1]:[SS]],MATCH(Checklist48[[#This Row],[PIGUID]],PIs[GUID],0),8)),"")</f>
        <v/>
      </c>
      <c r="N285" s="66"/>
      <c r="O285" s="66"/>
      <c r="P285" s="44" t="str">
        <f>IF(Checklist48[[#This Row],[ifna]]="NA","",IF(Checklist48[[#This Row],[RelatedPQ]]=0,"",IF(Checklist48[[#This Row],[RelatedPQ]]="","",IF((INDEX(S2PQ_relational[],MATCH(Checklist48[[#This Row],[PIGUID&amp;NO]],S2PQ_relational[PIGUID &amp; "NO"],0),1))=Checklist48[[#This Row],[PIGUID]],"Not applicable",""))))</f>
        <v/>
      </c>
      <c r="Q285" s="44" t="str">
        <f>IF(Checklist48[[#This Row],[N/A]]="Not Applicable",INDEX(S2PQ[[Step 2 questions]:[Justification]],MATCH(Checklist48[[#This Row],[RelatedPQ]],S2PQ[S2PQGUID],0),3),"")</f>
        <v/>
      </c>
      <c r="R285" s="66"/>
    </row>
    <row r="286" spans="2:18" s="43" customFormat="1" ht="123.75" x14ac:dyDescent="0.25">
      <c r="B286" s="44"/>
      <c r="C286" s="44"/>
      <c r="D286" s="43">
        <f>IF(Checklist48[[#This Row],[SGUID]]="",IF(Checklist48[[#This Row],[SSGUID]]="",0,1),1)</f>
        <v>0</v>
      </c>
      <c r="E286" s="44" t="s">
        <v>271</v>
      </c>
      <c r="F286" s="44" t="str">
        <f>_xlfn.IFNA(Checklist48[[#This Row],[RelatedPQ]],"NA")</f>
        <v>NA</v>
      </c>
      <c r="G286" s="44" t="e">
        <f>IF(Checklist48[[#This Row],[PIGUID]]="","",INDEX(S2PQ_relational[],MATCH(Checklist48[[#This Row],[PIGUID&amp;NO]],S2PQ_relational[PIGUID &amp; "NO"],0),2))</f>
        <v>#N/A</v>
      </c>
      <c r="H286" s="44" t="str">
        <f>Checklist48[[#This Row],[PIGUID]]&amp;"NO"</f>
        <v>6NGHo9KgZuNiTi4MFxBvPHNO</v>
      </c>
      <c r="I286" s="44" t="b">
        <f>IF(Checklist48[[#This Row],[PIGUID]]="","",INDEX(PIs[NA Exempt],MATCH(Checklist48[[#This Row],[PIGUID]],PIs[GUID],0),1))</f>
        <v>0</v>
      </c>
      <c r="J286" s="44" t="str">
        <f>IF(Checklist48[[#This Row],[SGUID]]="",IF(Checklist48[[#This Row],[SSGUID]]="",IF(Checklist48[[#This Row],[PIGUID]]="","",INDEX(PIs[[Column1]:[SS]],MATCH(Checklist48[[#This Row],[PIGUID]],PIs[GUID],0),2)),INDEX(PIs[[Column1]:[SS]],MATCH(Checklist48[[#This Row],[SSGUID]],PIs[SSGUID],0),18)),INDEX(PIs[[Column1]:[SS]],MATCH(Checklist48[[#This Row],[SGUID]],PIs[SGUID],0),14))</f>
        <v>HOP 33.06.01</v>
      </c>
      <c r="K286" s="44" t="str">
        <f>IF(Checklist48[[#This Row],[SGUID]]="",IF(Checklist48[[#This Row],[SSGUID]]="",IF(Checklist48[[#This Row],[PIGUID]]="","",INDEX(PIs[[Column1]:[SS]],MATCH(Checklist48[[#This Row],[PIGUID]],PIs[GUID],0),4)),INDEX(PIs[[Column1]:[Ssbody]],MATCH(Checklist48[[#This Row],[SSGUID]],PIs[SSGUID],0),19)),INDEX(PIs[[Column1]:[SS]],MATCH(Checklist48[[#This Row],[SGUID]],PIs[SGUID],0),15))</f>
        <v>Vehicles and equipment used for loading, transport, or storage of harvested products are cleaned, maintained, and appropriate for use.</v>
      </c>
      <c r="L286" s="44" t="str">
        <f>IF(Checklist48[[#This Row],[SGUID]]="",IF(Checklist48[[#This Row],[SSGUID]]="",INDEX(PIs[[Column1]:[SS]],MATCH(Checklist48[[#This Row],[PIGUID]],PIs[GUID],0),6),""),"")</f>
        <v>Vehicles and equipment used for removing hop bines from fields (knives, top and bottom cutters, tractors, portable harvesters, etc.) or for loading, transport, or storage of harvested products shall be cleaned and maintained to prevent contamination (from soil, oil, hydraulic fluid, lubricants, etc.).
Vehicles and equipment shall be suitable for the intended purpose. Equipment shall be stored so as to minimize food safety risks.
Cleaning and inspections shall be documented.</v>
      </c>
      <c r="M286" s="44" t="str">
        <f>IF(Checklist48[[#This Row],[SSGUID]]="",IF(Checklist48[[#This Row],[PIGUID]]="","",INDEX(PIs[[Column1]:[SS]],MATCH(Checklist48[[#This Row],[PIGUID]],PIs[GUID],0),8)),"")</f>
        <v>Major Must</v>
      </c>
      <c r="N286" s="66"/>
      <c r="O286" s="66"/>
      <c r="P286" s="44" t="str">
        <f>IF(Checklist48[[#This Row],[ifna]]="NA","",IF(Checklist48[[#This Row],[RelatedPQ]]=0,"",IF(Checklist48[[#This Row],[RelatedPQ]]="","",IF((INDEX(S2PQ_relational[],MATCH(Checklist48[[#This Row],[PIGUID&amp;NO]],S2PQ_relational[PIGUID &amp; "NO"],0),1))=Checklist48[[#This Row],[PIGUID]],"Not applicable",""))))</f>
        <v/>
      </c>
      <c r="Q286" s="44" t="str">
        <f>IF(Checklist48[[#This Row],[N/A]]="Not Applicable",INDEX(S2PQ[[Step 2 questions]:[Justification]],MATCH(Checklist48[[#This Row],[RelatedPQ]],S2PQ[S2PQGUID],0),3),"")</f>
        <v/>
      </c>
      <c r="R286" s="66"/>
    </row>
    <row r="287" spans="2:18" s="43" customFormat="1" ht="247.5" x14ac:dyDescent="0.25">
      <c r="B287" s="44"/>
      <c r="C287" s="44"/>
      <c r="D287" s="43">
        <f>IF(Checklist48[[#This Row],[SGUID]]="",IF(Checklist48[[#This Row],[SSGUID]]="",0,1),1)</f>
        <v>0</v>
      </c>
      <c r="E287" s="44" t="s">
        <v>265</v>
      </c>
      <c r="F287" s="44" t="str">
        <f>_xlfn.IFNA(Checklist48[[#This Row],[RelatedPQ]],"NA")</f>
        <v>NA</v>
      </c>
      <c r="G287" s="44" t="e">
        <f>IF(Checklist48[[#This Row],[PIGUID]]="","",INDEX(S2PQ_relational[],MATCH(Checklist48[[#This Row],[PIGUID&amp;NO]],S2PQ_relational[PIGUID &amp; "NO"],0),2))</f>
        <v>#N/A</v>
      </c>
      <c r="H287" s="44" t="str">
        <f>Checklist48[[#This Row],[PIGUID]]&amp;"NO"</f>
        <v>6FWsL23qsjO2iaxSjwqrTXNO</v>
      </c>
      <c r="I287" s="44" t="b">
        <f>IF(Checklist48[[#This Row],[PIGUID]]="","",INDEX(PIs[NA Exempt],MATCH(Checklist48[[#This Row],[PIGUID]],PIs[GUID],0),1))</f>
        <v>0</v>
      </c>
      <c r="J287" s="44" t="str">
        <f>IF(Checklist48[[#This Row],[SGUID]]="",IF(Checklist48[[#This Row],[SSGUID]]="",IF(Checklist48[[#This Row],[PIGUID]]="","",INDEX(PIs[[Column1]:[SS]],MATCH(Checklist48[[#This Row],[PIGUID]],PIs[GUID],0),2)),INDEX(PIs[[Column1]:[SS]],MATCH(Checklist48[[#This Row],[SSGUID]],PIs[SSGUID],0),18)),INDEX(PIs[[Column1]:[SS]],MATCH(Checklist48[[#This Row],[SGUID]],PIs[SGUID],0),14))</f>
        <v>HOP 33.06.02</v>
      </c>
      <c r="K28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maintains a written procedure for the inspection of trucks and trailers used to transport finished product.</v>
      </c>
      <c r="L287" s="44" t="str">
        <f>IF(Checklist48[[#This Row],[SGUID]]="",IF(Checklist48[[#This Row],[SSGUID]]="",INDEX(PIs[[Column1]:[SS]],MATCH(Checklist48[[#This Row],[PIGUID]],PIs[GUID],0),6),""),"")</f>
        <v>Based on a written procedure, there shall be a visual check before every finished product transport to ensure that the loading compartment is clean, dry, and completely empty and free of remains and odors from the previous load. Trucks and trailers used for transporting hops bales shall be clean and fit for the purpose, with care given to the cleanliness of dual-purpose trailers to prevent contamination. For transported materials, the properties to consider include food-grade products, neutral substances without odor and risk to food safety, substances that adhere to surfaces, potentially dangerous chemicals, substances containing proteins or fats, and microbiological contamination. The written procedure shall include specific cleaning methods based on properties of materials previously transported. Cleaning activities shall be based on the assessed risk and may include dry cleaning, cleaning with water, cleaning with water and a cleaning agent, disinfection immediately or after one of the previous cleaning regimes. 
Records of cleaning and inspection shall be kept.</v>
      </c>
      <c r="M287" s="44" t="str">
        <f>IF(Checklist48[[#This Row],[SSGUID]]="",IF(Checklist48[[#This Row],[PIGUID]]="","",INDEX(PIs[[Column1]:[SS]],MATCH(Checklist48[[#This Row],[PIGUID]],PIs[GUID],0),8)),"")</f>
        <v>Major Must</v>
      </c>
      <c r="N287" s="66"/>
      <c r="O287" s="66"/>
      <c r="P287" s="44" t="str">
        <f>IF(Checklist48[[#This Row],[ifna]]="NA","",IF(Checklist48[[#This Row],[RelatedPQ]]=0,"",IF(Checklist48[[#This Row],[RelatedPQ]]="","",IF((INDEX(S2PQ_relational[],MATCH(Checklist48[[#This Row],[PIGUID&amp;NO]],S2PQ_relational[PIGUID &amp; "NO"],0),1))=Checklist48[[#This Row],[PIGUID]],"Not applicable",""))))</f>
        <v/>
      </c>
      <c r="Q287" s="44" t="str">
        <f>IF(Checklist48[[#This Row],[N/A]]="Not Applicable",INDEX(S2PQ[[Step 2 questions]:[Justification]],MATCH(Checklist48[[#This Row],[RelatedPQ]],S2PQ[S2PQGUID],0),3),"")</f>
        <v/>
      </c>
      <c r="R287" s="66"/>
    </row>
    <row r="288" spans="2:18" s="43" customFormat="1" ht="90" x14ac:dyDescent="0.25">
      <c r="B288" s="44"/>
      <c r="C288" s="44"/>
      <c r="D288" s="43">
        <f>IF(Checklist48[[#This Row],[SGUID]]="",IF(Checklist48[[#This Row],[SSGUID]]="",0,1),1)</f>
        <v>0</v>
      </c>
      <c r="E288" s="44" t="s">
        <v>259</v>
      </c>
      <c r="F288" s="44" t="str">
        <f>_xlfn.IFNA(Checklist48[[#This Row],[RelatedPQ]],"NA")</f>
        <v>NA</v>
      </c>
      <c r="G288" s="44" t="e">
        <f>IF(Checklist48[[#This Row],[PIGUID]]="","",INDEX(S2PQ_relational[],MATCH(Checklist48[[#This Row],[PIGUID&amp;NO]],S2PQ_relational[PIGUID &amp; "NO"],0),2))</f>
        <v>#N/A</v>
      </c>
      <c r="H288" s="44" t="str">
        <f>Checklist48[[#This Row],[PIGUID]]&amp;"NO"</f>
        <v>3fQ7VcO1T7iA9Mne9POz8xNO</v>
      </c>
      <c r="I288" s="44" t="b">
        <f>IF(Checklist48[[#This Row],[PIGUID]]="","",INDEX(PIs[NA Exempt],MATCH(Checklist48[[#This Row],[PIGUID]],PIs[GUID],0),1))</f>
        <v>0</v>
      </c>
      <c r="J288" s="44" t="str">
        <f>IF(Checklist48[[#This Row],[SGUID]]="",IF(Checklist48[[#This Row],[SSGUID]]="",IF(Checklist48[[#This Row],[PIGUID]]="","",INDEX(PIs[[Column1]:[SS]],MATCH(Checklist48[[#This Row],[PIGUID]],PIs[GUID],0),2)),INDEX(PIs[[Column1]:[SS]],MATCH(Checklist48[[#This Row],[SSGUID]],PIs[SSGUID],0),18)),INDEX(PIs[[Column1]:[SS]],MATCH(Checklist48[[#This Row],[SGUID]],PIs[SGUID],0),14))</f>
        <v>HOP 33.06.03</v>
      </c>
      <c r="K288" s="44" t="str">
        <f>IF(Checklist48[[#This Row],[SGUID]]="",IF(Checklist48[[#This Row],[SSGUID]]="",IF(Checklist48[[#This Row],[PIGUID]]="","",INDEX(PIs[[Column1]:[SS]],MATCH(Checklist48[[#This Row],[PIGUID]],PIs[GUID],0),4)),INDEX(PIs[[Column1]:[Ssbody]],MATCH(Checklist48[[#This Row],[SSGUID]],PIs[SSGUID],0),19)),INDEX(PIs[[Column1]:[SS]],MATCH(Checklist48[[#This Row],[SGUID]],PIs[SGUID],0),15))</f>
        <v>When vehicles and transportation equipment are stored in hop harvesting and/or handling areas during the off season, methods are in place to prevent cross contamination.</v>
      </c>
      <c r="L288" s="44" t="str">
        <f>IF(Checklist48[[#This Row],[SGUID]]="",IF(Checklist48[[#This Row],[SSGUID]]="",INDEX(PIs[[Column1]:[SS]],MATCH(Checklist48[[#This Row],[PIGUID]],PIs[GUID],0),6),""),"")</f>
        <v>If vehicles and transportation equipment (hop trucks, forklifts, telehandlers, etc.) are stored in hop harvesting and/or handling facilities during the off season (after harvest and all product has been removed from facilities), tarps or secondary containment shall be used to contain spills and drips in all areas where product may come in contact with the floor.</v>
      </c>
      <c r="M288" s="44" t="str">
        <f>IF(Checklist48[[#This Row],[SSGUID]]="",IF(Checklist48[[#This Row],[PIGUID]]="","",INDEX(PIs[[Column1]:[SS]],MATCH(Checklist48[[#This Row],[PIGUID]],PIs[GUID],0),8)),"")</f>
        <v>Minor Must</v>
      </c>
      <c r="N288" s="66"/>
      <c r="O288" s="66"/>
      <c r="P288" s="44" t="str">
        <f>IF(Checklist48[[#This Row],[ifna]]="NA","",IF(Checklist48[[#This Row],[RelatedPQ]]=0,"",IF(Checklist48[[#This Row],[RelatedPQ]]="","",IF((INDEX(S2PQ_relational[],MATCH(Checklist48[[#This Row],[PIGUID&amp;NO]],S2PQ_relational[PIGUID &amp; "NO"],0),1))=Checklist48[[#This Row],[PIGUID]],"Not applicable",""))))</f>
        <v/>
      </c>
      <c r="Q288" s="44" t="str">
        <f>IF(Checklist48[[#This Row],[N/A]]="Not Applicable",INDEX(S2PQ[[Step 2 questions]:[Justification]],MATCH(Checklist48[[#This Row],[RelatedPQ]],S2PQ[S2PQGUID],0),3),"")</f>
        <v/>
      </c>
      <c r="R288" s="66"/>
    </row>
    <row r="289" spans="2:18" s="43" customFormat="1" ht="45" x14ac:dyDescent="0.25">
      <c r="B289" s="44"/>
      <c r="C289" s="44"/>
      <c r="D289" s="43">
        <f>IF(Checklist48[[#This Row],[SGUID]]="",IF(Checklist48[[#This Row],[SSGUID]]="",0,1),1)</f>
        <v>0</v>
      </c>
      <c r="E289" s="44" t="s">
        <v>252</v>
      </c>
      <c r="F289" s="44" t="str">
        <f>_xlfn.IFNA(Checklist48[[#This Row],[RelatedPQ]],"NA")</f>
        <v>NA</v>
      </c>
      <c r="G289" s="44" t="e">
        <f>IF(Checklist48[[#This Row],[PIGUID]]="","",INDEX(S2PQ_relational[],MATCH(Checklist48[[#This Row],[PIGUID&amp;NO]],S2PQ_relational[PIGUID &amp; "NO"],0),2))</f>
        <v>#N/A</v>
      </c>
      <c r="H289" s="44" t="str">
        <f>Checklist48[[#This Row],[PIGUID]]&amp;"NO"</f>
        <v>7a7YUibqr9zFYGEBP87njgNO</v>
      </c>
      <c r="I289" s="44" t="b">
        <f>IF(Checklist48[[#This Row],[PIGUID]]="","",INDEX(PIs[NA Exempt],MATCH(Checklist48[[#This Row],[PIGUID]],PIs[GUID],0),1))</f>
        <v>0</v>
      </c>
      <c r="J289" s="44" t="str">
        <f>IF(Checklist48[[#This Row],[SGUID]]="",IF(Checklist48[[#This Row],[SSGUID]]="",IF(Checklist48[[#This Row],[PIGUID]]="","",INDEX(PIs[[Column1]:[SS]],MATCH(Checklist48[[#This Row],[PIGUID]],PIs[GUID],0),2)),INDEX(PIs[[Column1]:[SS]],MATCH(Checklist48[[#This Row],[SSGUID]],PIs[SSGUID],0),18)),INDEX(PIs[[Column1]:[SS]],MATCH(Checklist48[[#This Row],[SGUID]],PIs[SGUID],0),14))</f>
        <v>HOP 33.06.04</v>
      </c>
      <c r="K289" s="44" t="str">
        <f>IF(Checklist48[[#This Row],[SGUID]]="",IF(Checklist48[[#This Row],[SSGUID]]="",IF(Checklist48[[#This Row],[PIGUID]]="","",INDEX(PIs[[Column1]:[SS]],MATCH(Checklist48[[#This Row],[PIGUID]],PIs[GUID],0),4)),INDEX(PIs[[Column1]:[Ssbody]],MATCH(Checklist48[[#This Row],[SSGUID]],PIs[SSGUID],0),19)),INDEX(PIs[[Column1]:[SS]],MATCH(Checklist48[[#This Row],[SGUID]],PIs[SGUID],0),15))</f>
        <v>Refrigerated containers used to temporarily store and/or transport hop bales are suitably maintained.</v>
      </c>
      <c r="L289" s="44" t="str">
        <f>IF(Checklist48[[#This Row],[SGUID]]="",IF(Checklist48[[#This Row],[SSGUID]]="",INDEX(PIs[[Column1]:[SS]],MATCH(Checklist48[[#This Row],[PIGUID]],PIs[GUID],0),6),""),"")</f>
        <v>Refrigerated containers used to temporarily store and/or transport hop bales shall be visually inspected and verified to be clean and in good working condition. Records of inspection shall be maintained.</v>
      </c>
      <c r="M289" s="44" t="str">
        <f>IF(Checklist48[[#This Row],[SSGUID]]="",IF(Checklist48[[#This Row],[PIGUID]]="","",INDEX(PIs[[Column1]:[SS]],MATCH(Checklist48[[#This Row],[PIGUID]],PIs[GUID],0),8)),"")</f>
        <v>Minor Must</v>
      </c>
      <c r="N289" s="66"/>
      <c r="O289" s="66"/>
      <c r="P289" s="44" t="str">
        <f>IF(Checklist48[[#This Row],[ifna]]="NA","",IF(Checklist48[[#This Row],[RelatedPQ]]=0,"",IF(Checklist48[[#This Row],[RelatedPQ]]="","",IF((INDEX(S2PQ_relational[],MATCH(Checklist48[[#This Row],[PIGUID&amp;NO]],S2PQ_relational[PIGUID &amp; "NO"],0),1))=Checklist48[[#This Row],[PIGUID]],"Not applicable",""))))</f>
        <v/>
      </c>
      <c r="Q289" s="44" t="str">
        <f>IF(Checklist48[[#This Row],[N/A]]="Not Applicable",INDEX(S2PQ[[Step 2 questions]:[Justification]],MATCH(Checklist48[[#This Row],[RelatedPQ]],S2PQ[S2PQGUID],0),3),"")</f>
        <v/>
      </c>
      <c r="R289" s="66"/>
    </row>
    <row r="290" spans="2:18" s="43" customFormat="1" ht="45" x14ac:dyDescent="0.25">
      <c r="B290" s="44"/>
      <c r="C290" s="44" t="s">
        <v>239</v>
      </c>
      <c r="D290" s="43">
        <f>IF(Checklist48[[#This Row],[SGUID]]="",IF(Checklist48[[#This Row],[SSGUID]]="",0,1),1)</f>
        <v>1</v>
      </c>
      <c r="E290" s="44"/>
      <c r="F290" s="44" t="str">
        <f>_xlfn.IFNA(Checklist48[[#This Row],[RelatedPQ]],"NA")</f>
        <v/>
      </c>
      <c r="G290" s="44" t="str">
        <f>IF(Checklist48[[#This Row],[PIGUID]]="","",INDEX(S2PQ_relational[],MATCH(Checklist48[[#This Row],[PIGUID&amp;NO]],S2PQ_relational[PIGUID &amp; "NO"],0),2))</f>
        <v/>
      </c>
      <c r="H290" s="44" t="str">
        <f>Checklist48[[#This Row],[PIGUID]]&amp;"NO"</f>
        <v>NO</v>
      </c>
      <c r="I290" s="44" t="str">
        <f>IF(Checklist48[[#This Row],[PIGUID]]="","",INDEX(PIs[NA Exempt],MATCH(Checklist48[[#This Row],[PIGUID]],PIs[GUID],0),1))</f>
        <v/>
      </c>
      <c r="J290" s="44" t="str">
        <f>IF(Checklist48[[#This Row],[SGUID]]="",IF(Checklist48[[#This Row],[SSGUID]]="",IF(Checklist48[[#This Row],[PIGUID]]="","",INDEX(PIs[[Column1]:[SS]],MATCH(Checklist48[[#This Row],[PIGUID]],PIs[GUID],0),2)),INDEX(PIs[[Column1]:[SS]],MATCH(Checklist48[[#This Row],[SSGUID]],PIs[SSGUID],0),18)),INDEX(PIs[[Column1]:[SS]],MATCH(Checklist48[[#This Row],[SGUID]],PIs[SGUID],0),14))</f>
        <v>HOP 33.07 Harvest and handling area safety</v>
      </c>
      <c r="K2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290" s="44" t="str">
        <f>IF(Checklist48[[#This Row],[SGUID]]="",IF(Checklist48[[#This Row],[SSGUID]]="",INDEX(PIs[[Column1]:[SS]],MATCH(Checklist48[[#This Row],[PIGUID]],PIs[GUID],0),6),""),"")</f>
        <v/>
      </c>
      <c r="M290" s="44" t="str">
        <f>IF(Checklist48[[#This Row],[SSGUID]]="",IF(Checklist48[[#This Row],[PIGUID]]="","",INDEX(PIs[[Column1]:[SS]],MATCH(Checklist48[[#This Row],[PIGUID]],PIs[GUID],0),8)),"")</f>
        <v/>
      </c>
      <c r="N290" s="66"/>
      <c r="O290" s="66"/>
      <c r="P290" s="44" t="str">
        <f>IF(Checklist48[[#This Row],[ifna]]="NA","",IF(Checklist48[[#This Row],[RelatedPQ]]=0,"",IF(Checklist48[[#This Row],[RelatedPQ]]="","",IF((INDEX(S2PQ_relational[],MATCH(Checklist48[[#This Row],[PIGUID&amp;NO]],S2PQ_relational[PIGUID &amp; "NO"],0),1))=Checklist48[[#This Row],[PIGUID]],"Not applicable",""))))</f>
        <v/>
      </c>
      <c r="Q290" s="44" t="str">
        <f>IF(Checklist48[[#This Row],[N/A]]="Not Applicable",INDEX(S2PQ[[Step 2 questions]:[Justification]],MATCH(Checklist48[[#This Row],[RelatedPQ]],S2PQ[S2PQGUID],0),3),"")</f>
        <v/>
      </c>
      <c r="R290" s="66"/>
    </row>
    <row r="291" spans="2:18" s="43" customFormat="1" ht="56.25" x14ac:dyDescent="0.25">
      <c r="B291" s="44"/>
      <c r="C291" s="44"/>
      <c r="D291" s="43">
        <f>IF(Checklist48[[#This Row],[SGUID]]="",IF(Checklist48[[#This Row],[SSGUID]]="",0,1),1)</f>
        <v>0</v>
      </c>
      <c r="E291" s="44" t="s">
        <v>246</v>
      </c>
      <c r="F291" s="44" t="str">
        <f>_xlfn.IFNA(Checklist48[[#This Row],[RelatedPQ]],"NA")</f>
        <v>NA</v>
      </c>
      <c r="G291" s="44" t="e">
        <f>IF(Checklist48[[#This Row],[PIGUID]]="","",INDEX(S2PQ_relational[],MATCH(Checklist48[[#This Row],[PIGUID&amp;NO]],S2PQ_relational[PIGUID &amp; "NO"],0),2))</f>
        <v>#N/A</v>
      </c>
      <c r="H291" s="44" t="str">
        <f>Checklist48[[#This Row],[PIGUID]]&amp;"NO"</f>
        <v>vTkapa5BYifMWfSkmGw3bNO</v>
      </c>
      <c r="I291" s="44" t="b">
        <f>IF(Checklist48[[#This Row],[PIGUID]]="","",INDEX(PIs[NA Exempt],MATCH(Checklist48[[#This Row],[PIGUID]],PIs[GUID],0),1))</f>
        <v>0</v>
      </c>
      <c r="J291" s="44" t="str">
        <f>IF(Checklist48[[#This Row],[SGUID]]="",IF(Checklist48[[#This Row],[SSGUID]]="",IF(Checklist48[[#This Row],[PIGUID]]="","",INDEX(PIs[[Column1]:[SS]],MATCH(Checklist48[[#This Row],[PIGUID]],PIs[GUID],0),2)),INDEX(PIs[[Column1]:[SS]],MATCH(Checklist48[[#This Row],[SSGUID]],PIs[SSGUID],0),18)),INDEX(PIs[[Column1]:[SS]],MATCH(Checklist48[[#This Row],[SGUID]],PIs[SGUID],0),14))</f>
        <v>HOP 33.07.01</v>
      </c>
      <c r="K291" s="44" t="str">
        <f>IF(Checklist48[[#This Row],[SGUID]]="",IF(Checklist48[[#This Row],[SSGUID]]="",IF(Checklist48[[#This Row],[PIGUID]]="","",INDEX(PIs[[Column1]:[SS]],MATCH(Checklist48[[#This Row],[PIGUID]],PIs[GUID],0),4)),INDEX(PIs[[Column1]:[Ssbody]],MATCH(Checklist48[[#This Row],[SSGUID]],PIs[SSGUID],0),19)),INDEX(PIs[[Column1]:[SS]],MATCH(Checklist48[[#This Row],[SGUID]],PIs[SGUID],0),15))</f>
        <v>Fire extinguishers are provided in all harvesting and handling facilities.</v>
      </c>
      <c r="L291" s="44" t="str">
        <f>IF(Checklist48[[#This Row],[SGUID]]="",IF(Checklist48[[#This Row],[SSGUID]]="",INDEX(PIs[[Column1]:[SS]],MATCH(Checklist48[[#This Row],[PIGUID]],PIs[GUID],0),6),""),"")</f>
        <v>Fire extinguishers shall be installed throughout harvesting facilities, clearly identified, and free of obstacles that would prevent access. Employees shall be trained at least annually on emergency action plans and how to use fire extinguishers.</v>
      </c>
      <c r="M291" s="44" t="str">
        <f>IF(Checklist48[[#This Row],[SSGUID]]="",IF(Checklist48[[#This Row],[PIGUID]]="","",INDEX(PIs[[Column1]:[SS]],MATCH(Checklist48[[#This Row],[PIGUID]],PIs[GUID],0),8)),"")</f>
        <v>Minor Must</v>
      </c>
      <c r="N291" s="66"/>
      <c r="O291" s="66"/>
      <c r="P291" s="44" t="str">
        <f>IF(Checklist48[[#This Row],[ifna]]="NA","",IF(Checklist48[[#This Row],[RelatedPQ]]=0,"",IF(Checklist48[[#This Row],[RelatedPQ]]="","",IF((INDEX(S2PQ_relational[],MATCH(Checklist48[[#This Row],[PIGUID&amp;NO]],S2PQ_relational[PIGUID &amp; "NO"],0),1))=Checklist48[[#This Row],[PIGUID]],"Not applicable",""))))</f>
        <v/>
      </c>
      <c r="Q291" s="44" t="str">
        <f>IF(Checklist48[[#This Row],[N/A]]="Not Applicable",INDEX(S2PQ[[Step 2 questions]:[Justification]],MATCH(Checklist48[[#This Row],[RelatedPQ]],S2PQ[S2PQGUID],0),3),"")</f>
        <v/>
      </c>
      <c r="R291" s="66"/>
    </row>
    <row r="292" spans="2:18" s="43" customFormat="1" ht="56.25" x14ac:dyDescent="0.25">
      <c r="B292" s="44"/>
      <c r="C292" s="44"/>
      <c r="D292" s="43">
        <f>IF(Checklist48[[#This Row],[SGUID]]="",IF(Checklist48[[#This Row],[SSGUID]]="",0,1),1)</f>
        <v>0</v>
      </c>
      <c r="E292" s="44" t="s">
        <v>240</v>
      </c>
      <c r="F292" s="44" t="str">
        <f>_xlfn.IFNA(Checklist48[[#This Row],[RelatedPQ]],"NA")</f>
        <v>NA</v>
      </c>
      <c r="G292" s="44" t="e">
        <f>IF(Checklist48[[#This Row],[PIGUID]]="","",INDEX(S2PQ_relational[],MATCH(Checklist48[[#This Row],[PIGUID&amp;NO]],S2PQ_relational[PIGUID &amp; "NO"],0),2))</f>
        <v>#N/A</v>
      </c>
      <c r="H292" s="44" t="str">
        <f>Checklist48[[#This Row],[PIGUID]]&amp;"NO"</f>
        <v>1BdtNqLMFKz7NeX3gGyZzeNO</v>
      </c>
      <c r="I292" s="44" t="b">
        <f>IF(Checklist48[[#This Row],[PIGUID]]="","",INDEX(PIs[NA Exempt],MATCH(Checklist48[[#This Row],[PIGUID]],PIs[GUID],0),1))</f>
        <v>0</v>
      </c>
      <c r="J292" s="44" t="str">
        <f>IF(Checklist48[[#This Row],[SGUID]]="",IF(Checklist48[[#This Row],[SSGUID]]="",IF(Checklist48[[#This Row],[PIGUID]]="","",INDEX(PIs[[Column1]:[SS]],MATCH(Checklist48[[#This Row],[PIGUID]],PIs[GUID],0),2)),INDEX(PIs[[Column1]:[SS]],MATCH(Checklist48[[#This Row],[SSGUID]],PIs[SSGUID],0),18)),INDEX(PIs[[Column1]:[SS]],MATCH(Checklist48[[#This Row],[SGUID]],PIs[SGUID],0),14))</f>
        <v>HOP 33.07.02</v>
      </c>
      <c r="K292" s="44" t="str">
        <f>IF(Checklist48[[#This Row],[SGUID]]="",IF(Checklist48[[#This Row],[SSGUID]]="",IF(Checklist48[[#This Row],[PIGUID]]="","",INDEX(PIs[[Column1]:[SS]],MATCH(Checklist48[[#This Row],[PIGUID]],PIs[GUID],0),4)),INDEX(PIs[[Column1]:[Ssbody]],MATCH(Checklist48[[#This Row],[SSGUID]],PIs[SSGUID],0),19)),INDEX(PIs[[Column1]:[SS]],MATCH(Checklist48[[#This Row],[SGUID]],PIs[SGUID],0),15))</f>
        <v>Drying facilities are well ventilated to allow for adequate air circulation.</v>
      </c>
      <c r="L292" s="44" t="str">
        <f>IF(Checklist48[[#This Row],[SGUID]]="",IF(Checklist48[[#This Row],[SSGUID]]="",INDEX(PIs[[Column1]:[SS]],MATCH(Checklist48[[#This Row],[PIGUID]],PIs[GUID],0),6),""),"")</f>
        <v>Kiln facilities shall be ventilated to prevent excessive heat and moisture build-up. Workers working in kiln facilities shall be given an adequate number of breaks from extreme temperature environments to prevent accident or injury.</v>
      </c>
      <c r="M292" s="44" t="str">
        <f>IF(Checklist48[[#This Row],[SSGUID]]="",IF(Checklist48[[#This Row],[PIGUID]]="","",INDEX(PIs[[Column1]:[SS]],MATCH(Checklist48[[#This Row],[PIGUID]],PIs[GUID],0),8)),"")</f>
        <v>Minor Must</v>
      </c>
      <c r="N292" s="66"/>
      <c r="O292" s="66"/>
      <c r="P292" s="44" t="str">
        <f>IF(Checklist48[[#This Row],[ifna]]="NA","",IF(Checklist48[[#This Row],[RelatedPQ]]=0,"",IF(Checklist48[[#This Row],[RelatedPQ]]="","",IF((INDEX(S2PQ_relational[],MATCH(Checklist48[[#This Row],[PIGUID&amp;NO]],S2PQ_relational[PIGUID &amp; "NO"],0),1))=Checklist48[[#This Row],[PIGUID]],"Not applicable",""))))</f>
        <v/>
      </c>
      <c r="Q292" s="44" t="str">
        <f>IF(Checklist48[[#This Row],[N/A]]="Not Applicable",INDEX(S2PQ[[Step 2 questions]:[Justification]],MATCH(Checklist48[[#This Row],[RelatedPQ]],S2PQ[S2PQGUID],0),3),"")</f>
        <v/>
      </c>
      <c r="R292" s="66"/>
    </row>
    <row r="293" spans="2:18" s="43" customFormat="1" ht="33.75" x14ac:dyDescent="0.25">
      <c r="B293" s="44"/>
      <c r="C293" s="44"/>
      <c r="D293" s="43">
        <f>IF(Checklist48[[#This Row],[SGUID]]="",IF(Checklist48[[#This Row],[SSGUID]]="",0,1),1)</f>
        <v>0</v>
      </c>
      <c r="E293" s="44" t="s">
        <v>233</v>
      </c>
      <c r="F293" s="44" t="str">
        <f>_xlfn.IFNA(Checklist48[[#This Row],[RelatedPQ]],"NA")</f>
        <v>NA</v>
      </c>
      <c r="G293" s="44" t="e">
        <f>IF(Checklist48[[#This Row],[PIGUID]]="","",INDEX(S2PQ_relational[],MATCH(Checklist48[[#This Row],[PIGUID&amp;NO]],S2PQ_relational[PIGUID &amp; "NO"],0),2))</f>
        <v>#N/A</v>
      </c>
      <c r="H293" s="44" t="str">
        <f>Checklist48[[#This Row],[PIGUID]]&amp;"NO"</f>
        <v>5Zx9P46AEaFAAIZr3PtJOvNO</v>
      </c>
      <c r="I293" s="44" t="b">
        <f>IF(Checklist48[[#This Row],[PIGUID]]="","",INDEX(PIs[NA Exempt],MATCH(Checklist48[[#This Row],[PIGUID]],PIs[GUID],0),1))</f>
        <v>0</v>
      </c>
      <c r="J293" s="44" t="str">
        <f>IF(Checklist48[[#This Row],[SGUID]]="",IF(Checklist48[[#This Row],[SSGUID]]="",IF(Checklist48[[#This Row],[PIGUID]]="","",INDEX(PIs[[Column1]:[SS]],MATCH(Checklist48[[#This Row],[PIGUID]],PIs[GUID],0),2)),INDEX(PIs[[Column1]:[SS]],MATCH(Checklist48[[#This Row],[SSGUID]],PIs[SSGUID],0),18)),INDEX(PIs[[Column1]:[SS]],MATCH(Checklist48[[#This Row],[SGUID]],PIs[SGUID],0),14))</f>
        <v>HOP 33.07.03</v>
      </c>
      <c r="K29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steps to maintain safety during nighttime/low-light operations.</v>
      </c>
      <c r="L293" s="44" t="str">
        <f>IF(Checklist48[[#This Row],[SGUID]]="",IF(Checklist48[[#This Row],[SSGUID]]="",INDEX(PIs[[Column1]:[SS]],MATCH(Checklist48[[#This Row],[PIGUID]],PIs[GUID],0),6),""),"")</f>
        <v>Harvesting equipment shall be lighted sufficiently to allow workers to operate safely at night.</v>
      </c>
      <c r="M293" s="44" t="str">
        <f>IF(Checklist48[[#This Row],[SSGUID]]="",IF(Checklist48[[#This Row],[PIGUID]]="","",INDEX(PIs[[Column1]:[SS]],MATCH(Checklist48[[#This Row],[PIGUID]],PIs[GUID],0),8)),"")</f>
        <v>Minor Must</v>
      </c>
      <c r="N293" s="66"/>
      <c r="O293" s="66"/>
      <c r="P293" s="44" t="str">
        <f>IF(Checklist48[[#This Row],[ifna]]="NA","",IF(Checklist48[[#This Row],[RelatedPQ]]=0,"",IF(Checklist48[[#This Row],[RelatedPQ]]="","",IF((INDEX(S2PQ_relational[],MATCH(Checklist48[[#This Row],[PIGUID&amp;NO]],S2PQ_relational[PIGUID &amp; "NO"],0),1))=Checklist48[[#This Row],[PIGUID]],"Not applicable",""))))</f>
        <v/>
      </c>
      <c r="Q293" s="44" t="str">
        <f>IF(Checklist48[[#This Row],[N/A]]="Not Applicable",INDEX(S2PQ[[Step 2 questions]:[Justification]],MATCH(Checklist48[[#This Row],[RelatedPQ]],S2PQ[S2PQGUID],0),3),"")</f>
        <v/>
      </c>
      <c r="R293" s="66"/>
    </row>
  </sheetData>
  <sheetProtection algorithmName="SHA-512" hashValue="kW2/mN2LWuEJr1X3b22yc+hFiRrjyM0u/4Tgs0U0dLi9We2hb5OyqOihnpc1GpT3hyYUP0UpRyKzQlHXnTT9Yg==" saltValue="yNOsqqlSppDZ0PiUkgRkcQ==" spinCount="100000" sheet="1" formatCells="0" formatColumns="0" formatRows="0" insertColumns="0" insertRows="0" insertHyperlinks="0" sort="0" autoFilter="0" pivotTables="0"/>
  <phoneticPr fontId="1" type="noConversion"/>
  <conditionalFormatting sqref="J1:O293">
    <cfRule type="expression" dxfId="24" priority="9">
      <formula>$P1="Not Applicable"</formula>
    </cfRule>
  </conditionalFormatting>
  <conditionalFormatting sqref="K2:K293">
    <cfRule type="expression" dxfId="23" priority="2">
      <formula>$D2=1</formula>
    </cfRule>
  </conditionalFormatting>
  <conditionalFormatting sqref="J2:J293">
    <cfRule type="expression" dxfId="22" priority="1">
      <formula>B2&lt;&gt;""</formula>
    </cfRule>
  </conditionalFormatting>
  <dataValidations count="1">
    <dataValidation type="list" allowBlank="1" showDropDown="1" showInputMessage="1" showErrorMessage="1" sqref="N2:O293"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&amp;L&amp;"Arial,Standard"&amp;8Code ref.: IFA Smart checklist for HOP; v6.0_Sep22; English version
&amp;A
Page &amp;P of &amp;N&amp;R&amp;"Arial,Standard"&amp;8© GLOBALG.A.P. c/o FoodPLUS GmbH
Spichernstr. 55, 50672 Cologne, Germany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3D58CC-3A50-47BF-9F11-11D1ADA50444}"/>
</file>

<file path=customXml/itemProps2.xml><?xml version="1.0" encoding="utf-8"?>
<ds:datastoreItem xmlns:ds="http://schemas.openxmlformats.org/officeDocument/2006/customXml" ds:itemID="{7E71AE48-E17D-4995-80D0-15A9D4B40A53}">
  <ds:schemaRefs>
    <ds:schemaRef ds:uri="http://schemas.microsoft.com/office/2006/metadata/properties"/>
    <ds:schemaRef ds:uri="http://schemas.microsoft.com/office/2006/documentManagement/types"/>
    <ds:schemaRef ds:uri="5619352e-e016-4e27-a07c-f50d7048ecf0"/>
    <ds:schemaRef ds:uri="http://www.w3.org/XML/1998/namespace"/>
    <ds:schemaRef ds:uri="50795b52-d884-4f3c-a547-4763e70ede17"/>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3fcbf3cb-b373-44a0-966d-dc1ff9089511"/>
  </ds:schemaRefs>
</ds:datastoreItem>
</file>

<file path=customXml/itemProps3.xml><?xml version="1.0" encoding="utf-8"?>
<ds:datastoreItem xmlns:ds="http://schemas.openxmlformats.org/officeDocument/2006/customXml" ds:itemID="{C11F379C-D7A0-41A0-9DF2-4444DC9DA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Steps</vt:lpstr>
      <vt:lpstr>PI</vt:lpstr>
      <vt:lpstr>S</vt:lpstr>
      <vt:lpstr>PQ</vt:lpstr>
      <vt:lpstr>Static ID Table</vt:lpstr>
      <vt:lpstr>Cover</vt:lpstr>
      <vt:lpstr>Instructions</vt:lpstr>
      <vt:lpstr>Audit notes</vt:lpstr>
      <vt:lpstr>P&amp;Cs</vt:lpstr>
      <vt:lpstr>'P&amp;Cs'!Print_Titles</vt:lpstr>
      <vt:lpstr>'Audit notes'!Text5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2022-11-10T12:19:49Z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